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CSE 104\"/>
    </mc:Choice>
  </mc:AlternateContent>
  <xr:revisionPtr revIDLastSave="0" documentId="13_ncr:1_{A1818E7D-1B62-4CCD-85DA-48C7CF54373A}" xr6:coauthVersionLast="45" xr6:coauthVersionMax="45" xr10:uidLastSave="{00000000-0000-0000-0000-000000000000}"/>
  <bookViews>
    <workbookView xWindow="-28920" yWindow="-120" windowWidth="29040" windowHeight="15840" tabRatio="744" activeTab="2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CO_PO_AttainmentAnalysis!$A$1:$BR$94</definedName>
    <definedName name="_xlnm.Print_Area" localSheetId="0">GradeSheet!$A$1:$N$66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62" i="3" l="1"/>
  <c r="AW62" i="3"/>
  <c r="AX62" i="3"/>
  <c r="AY62" i="3"/>
  <c r="AZ62" i="3"/>
  <c r="BA62" i="3"/>
  <c r="BB62" i="3"/>
  <c r="BC62" i="3"/>
  <c r="BD62" i="3"/>
  <c r="BE62" i="3"/>
  <c r="BF62" i="3"/>
  <c r="AU62" i="3"/>
  <c r="AI62" i="3"/>
  <c r="AJ62" i="3"/>
  <c r="AK62" i="3"/>
  <c r="AL62" i="3"/>
  <c r="AM62" i="3"/>
  <c r="AH62" i="3"/>
  <c r="AD62" i="3" l="1"/>
  <c r="AE62" i="3"/>
  <c r="AF62" i="3"/>
  <c r="AG62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21" i="3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21" i="3"/>
  <c r="N62" i="3"/>
  <c r="O62" i="3"/>
  <c r="Q62" i="3"/>
  <c r="R62" i="3"/>
  <c r="S62" i="3"/>
  <c r="T62" i="3"/>
  <c r="U62" i="3"/>
  <c r="V62" i="3"/>
  <c r="X62" i="3"/>
  <c r="Y62" i="3"/>
  <c r="Z62" i="3"/>
  <c r="AA62" i="3"/>
  <c r="I62" i="3"/>
  <c r="D62" i="3"/>
  <c r="E62" i="3"/>
  <c r="F62" i="3"/>
  <c r="G62" i="3"/>
  <c r="F11" i="1"/>
  <c r="AC22" i="3" s="1"/>
  <c r="F12" i="1"/>
  <c r="AC23" i="3" s="1"/>
  <c r="F13" i="1"/>
  <c r="AC24" i="3" s="1"/>
  <c r="F14" i="1"/>
  <c r="AC25" i="3" s="1"/>
  <c r="F15" i="1"/>
  <c r="AC26" i="3" s="1"/>
  <c r="F16" i="1"/>
  <c r="AC27" i="3" s="1"/>
  <c r="F17" i="1"/>
  <c r="AC28" i="3" s="1"/>
  <c r="F18" i="1"/>
  <c r="AC29" i="3" s="1"/>
  <c r="F19" i="1"/>
  <c r="AC30" i="3" s="1"/>
  <c r="F20" i="1"/>
  <c r="AC31" i="3" s="1"/>
  <c r="F21" i="1"/>
  <c r="AC32" i="3" s="1"/>
  <c r="F22" i="1"/>
  <c r="AC33" i="3" s="1"/>
  <c r="F23" i="1"/>
  <c r="AC34" i="3" s="1"/>
  <c r="F24" i="1"/>
  <c r="AC35" i="3" s="1"/>
  <c r="F25" i="1"/>
  <c r="AC36" i="3" s="1"/>
  <c r="F26" i="1"/>
  <c r="AC37" i="3" s="1"/>
  <c r="F27" i="1"/>
  <c r="AC38" i="3" s="1"/>
  <c r="F28" i="1"/>
  <c r="AC39" i="3" s="1"/>
  <c r="F29" i="1"/>
  <c r="AC40" i="3" s="1"/>
  <c r="F30" i="1"/>
  <c r="AC41" i="3" s="1"/>
  <c r="F31" i="1"/>
  <c r="AC42" i="3" s="1"/>
  <c r="F32" i="1"/>
  <c r="AC43" i="3" s="1"/>
  <c r="F33" i="1"/>
  <c r="AC44" i="3" s="1"/>
  <c r="F34" i="1"/>
  <c r="AC45" i="3" s="1"/>
  <c r="F35" i="1"/>
  <c r="AC46" i="3" s="1"/>
  <c r="F36" i="1"/>
  <c r="AC47" i="3" s="1"/>
  <c r="F37" i="1"/>
  <c r="AC48" i="3" s="1"/>
  <c r="F38" i="1"/>
  <c r="AC49" i="3" s="1"/>
  <c r="F39" i="1"/>
  <c r="AC50" i="3" s="1"/>
  <c r="F40" i="1"/>
  <c r="AC51" i="3" s="1"/>
  <c r="F41" i="1"/>
  <c r="AC52" i="3" s="1"/>
  <c r="F42" i="1"/>
  <c r="AC53" i="3" s="1"/>
  <c r="F43" i="1"/>
  <c r="AC54" i="3" s="1"/>
  <c r="F44" i="1"/>
  <c r="AC55" i="3" s="1"/>
  <c r="F45" i="1"/>
  <c r="AC56" i="3" s="1"/>
  <c r="F46" i="1"/>
  <c r="AC57" i="3" s="1"/>
  <c r="F47" i="1"/>
  <c r="AC58" i="3" s="1"/>
  <c r="F48" i="1"/>
  <c r="AC59" i="3" s="1"/>
  <c r="F49" i="1"/>
  <c r="AC60" i="3" s="1"/>
  <c r="F10" i="1"/>
  <c r="AC21" i="3" s="1"/>
  <c r="Q55" i="1"/>
  <c r="Q54" i="1"/>
  <c r="Q53" i="1"/>
  <c r="W62" i="3" l="1"/>
  <c r="S53" i="1"/>
  <c r="S54" i="1"/>
  <c r="S55" i="1"/>
  <c r="J43" i="1" l="1"/>
  <c r="J44" i="1"/>
  <c r="J45" i="1"/>
  <c r="J46" i="1"/>
  <c r="J47" i="1"/>
  <c r="J48" i="1"/>
  <c r="J49" i="1"/>
  <c r="H42" i="1"/>
  <c r="H43" i="1"/>
  <c r="H44" i="1"/>
  <c r="H45" i="1"/>
  <c r="H46" i="1"/>
  <c r="H47" i="1"/>
  <c r="H48" i="1"/>
  <c r="H49" i="1"/>
  <c r="G42" i="1"/>
  <c r="G43" i="1"/>
  <c r="G44" i="1"/>
  <c r="G45" i="1"/>
  <c r="G46" i="1"/>
  <c r="G47" i="1"/>
  <c r="G48" i="1"/>
  <c r="G49" i="1"/>
  <c r="D42" i="1"/>
  <c r="D43" i="1"/>
  <c r="D44" i="1"/>
  <c r="D45" i="1"/>
  <c r="D46" i="1"/>
  <c r="D47" i="1"/>
  <c r="D48" i="1"/>
  <c r="D49" i="1"/>
  <c r="C42" i="1"/>
  <c r="C43" i="1"/>
  <c r="C44" i="1"/>
  <c r="C45" i="1"/>
  <c r="C56" i="3" s="1"/>
  <c r="C46" i="1"/>
  <c r="C57" i="3" s="1"/>
  <c r="C47" i="1"/>
  <c r="C58" i="3" s="1"/>
  <c r="C48" i="1"/>
  <c r="C59" i="3" s="1"/>
  <c r="C49" i="1"/>
  <c r="C60" i="3" s="1"/>
  <c r="B43" i="1"/>
  <c r="B44" i="1"/>
  <c r="B45" i="1"/>
  <c r="B56" i="3" s="1"/>
  <c r="B46" i="1"/>
  <c r="B57" i="3" s="1"/>
  <c r="B47" i="1"/>
  <c r="B58" i="3" s="1"/>
  <c r="B48" i="1"/>
  <c r="B59" i="3" s="1"/>
  <c r="B49" i="1"/>
  <c r="B60" i="3" s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U9" i="1"/>
  <c r="V9" i="1"/>
  <c r="W9" i="1"/>
  <c r="P9" i="1"/>
  <c r="V53" i="1"/>
  <c r="V54" i="1"/>
  <c r="V55" i="1"/>
  <c r="E17" i="1" l="1"/>
  <c r="E25" i="1"/>
  <c r="E33" i="1"/>
  <c r="E41" i="1"/>
  <c r="E49" i="1"/>
  <c r="E36" i="1"/>
  <c r="E16" i="1"/>
  <c r="AB27" i="3" s="1"/>
  <c r="E40" i="1"/>
  <c r="E18" i="1"/>
  <c r="E26" i="1"/>
  <c r="E34" i="1"/>
  <c r="E42" i="1"/>
  <c r="E10" i="1"/>
  <c r="E11" i="1"/>
  <c r="E19" i="1"/>
  <c r="E27" i="1"/>
  <c r="E35" i="1"/>
  <c r="E43" i="1"/>
  <c r="E12" i="1"/>
  <c r="E20" i="1"/>
  <c r="E28" i="1"/>
  <c r="E44" i="1"/>
  <c r="E24" i="1"/>
  <c r="AB35" i="3" s="1"/>
  <c r="E48" i="1"/>
  <c r="E13" i="1"/>
  <c r="E21" i="1"/>
  <c r="E29" i="1"/>
  <c r="E37" i="1"/>
  <c r="E45" i="1"/>
  <c r="E14" i="1"/>
  <c r="E22" i="1"/>
  <c r="E30" i="1"/>
  <c r="E38" i="1"/>
  <c r="E46" i="1"/>
  <c r="E15" i="1"/>
  <c r="E23" i="1"/>
  <c r="E31" i="1"/>
  <c r="E39" i="1"/>
  <c r="E47" i="1"/>
  <c r="E32" i="1"/>
  <c r="I17" i="1"/>
  <c r="I25" i="1"/>
  <c r="I33" i="1"/>
  <c r="I41" i="1"/>
  <c r="I49" i="1"/>
  <c r="I24" i="1"/>
  <c r="I18" i="1"/>
  <c r="I26" i="1"/>
  <c r="I34" i="1"/>
  <c r="I42" i="1"/>
  <c r="I10" i="1"/>
  <c r="I16" i="1"/>
  <c r="I48" i="1"/>
  <c r="I11" i="1"/>
  <c r="I19" i="1"/>
  <c r="I27" i="1"/>
  <c r="I35" i="1"/>
  <c r="I43" i="1"/>
  <c r="I12" i="1"/>
  <c r="I20" i="1"/>
  <c r="I28" i="1"/>
  <c r="I36" i="1"/>
  <c r="I44" i="1"/>
  <c r="I32" i="1"/>
  <c r="I13" i="1"/>
  <c r="I21" i="1"/>
  <c r="I29" i="1"/>
  <c r="I37" i="1"/>
  <c r="I45" i="1"/>
  <c r="I14" i="1"/>
  <c r="I22" i="1"/>
  <c r="I30" i="1"/>
  <c r="I38" i="1"/>
  <c r="I46" i="1"/>
  <c r="I15" i="1"/>
  <c r="I23" i="1"/>
  <c r="I31" i="1"/>
  <c r="I39" i="1"/>
  <c r="I47" i="1"/>
  <c r="I40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AB45" i="3" l="1"/>
  <c r="AB37" i="3"/>
  <c r="AB26" i="3"/>
  <c r="AB57" i="3"/>
  <c r="AB36" i="3"/>
  <c r="AB43" i="3"/>
  <c r="AB41" i="3"/>
  <c r="AB59" i="3"/>
  <c r="AB38" i="3"/>
  <c r="AB51" i="3"/>
  <c r="AB23" i="3"/>
  <c r="AB58" i="3"/>
  <c r="AB50" i="3"/>
  <c r="AB25" i="3"/>
  <c r="AB55" i="3"/>
  <c r="AB22" i="3"/>
  <c r="AB47" i="3"/>
  <c r="AB33" i="3"/>
  <c r="AB30" i="3"/>
  <c r="AB42" i="3"/>
  <c r="AB56" i="3"/>
  <c r="AB39" i="3"/>
  <c r="AB60" i="3"/>
  <c r="AB40" i="3"/>
  <c r="AB34" i="3"/>
  <c r="AB48" i="3"/>
  <c r="AB31" i="3"/>
  <c r="AB53" i="3"/>
  <c r="AB52" i="3"/>
  <c r="AB44" i="3"/>
  <c r="AB32" i="3"/>
  <c r="AB54" i="3"/>
  <c r="AB49" i="3"/>
  <c r="AB24" i="3"/>
  <c r="AB46" i="3"/>
  <c r="AB29" i="3"/>
  <c r="AB28" i="3"/>
  <c r="K47" i="1"/>
  <c r="M47" i="1" s="1"/>
  <c r="K48" i="1"/>
  <c r="L48" i="1" s="1"/>
  <c r="K45" i="1"/>
  <c r="K44" i="1"/>
  <c r="K46" i="1"/>
  <c r="M46" i="1" s="1"/>
  <c r="K49" i="1"/>
  <c r="L49" i="1" s="1"/>
  <c r="B2" i="5"/>
  <c r="D3" i="5"/>
  <c r="D2" i="5"/>
  <c r="B3" i="5"/>
  <c r="AB21" i="3" l="1"/>
  <c r="P62" i="3"/>
  <c r="L46" i="1"/>
  <c r="M48" i="1"/>
  <c r="L47" i="1"/>
  <c r="M49" i="1"/>
  <c r="B35" i="5"/>
  <c r="B34" i="5"/>
  <c r="B67" i="3"/>
  <c r="C66" i="3"/>
  <c r="K43" i="1" l="1"/>
  <c r="M43" i="1" s="1"/>
  <c r="K39" i="1"/>
  <c r="M39" i="1" s="1"/>
  <c r="K37" i="1"/>
  <c r="M37" i="1" s="1"/>
  <c r="K41" i="1"/>
  <c r="K38" i="1"/>
  <c r="M38" i="1" s="1"/>
  <c r="K40" i="1"/>
  <c r="K42" i="1"/>
  <c r="M42" i="1" s="1"/>
  <c r="L43" i="1" l="1"/>
  <c r="L41" i="1"/>
  <c r="M41" i="1"/>
  <c r="L40" i="1"/>
  <c r="M40" i="1"/>
  <c r="L44" i="1"/>
  <c r="M44" i="1"/>
  <c r="L45" i="1"/>
  <c r="M45" i="1"/>
  <c r="L39" i="1"/>
  <c r="L38" i="1"/>
  <c r="L37" i="1"/>
  <c r="L42" i="1"/>
  <c r="A62" i="3"/>
  <c r="M62" i="3"/>
  <c r="L62" i="3"/>
  <c r="K62" i="3"/>
  <c r="J62" i="3"/>
  <c r="H62" i="3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L34" i="1" l="1"/>
  <c r="L29" i="1"/>
  <c r="L32" i="1"/>
  <c r="L30" i="1"/>
  <c r="L36" i="1"/>
  <c r="L28" i="1"/>
  <c r="L27" i="1"/>
  <c r="L31" i="1"/>
  <c r="L35" i="1"/>
  <c r="L33" i="1"/>
  <c r="R54" i="1" l="1"/>
  <c r="T54" i="1"/>
  <c r="U54" i="1"/>
  <c r="W54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68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64" i="1"/>
  <c r="C60" i="1"/>
  <c r="W55" i="1"/>
  <c r="U55" i="1"/>
  <c r="T55" i="1"/>
  <c r="R55" i="1"/>
  <c r="P55" i="1"/>
  <c r="P54" i="1"/>
  <c r="W53" i="1"/>
  <c r="U53" i="1"/>
  <c r="T53" i="1"/>
  <c r="R53" i="1"/>
  <c r="P53" i="1"/>
  <c r="J9" i="1"/>
  <c r="H9" i="1"/>
  <c r="G9" i="1"/>
  <c r="F9" i="1"/>
  <c r="E9" i="1"/>
  <c r="D9" i="1"/>
  <c r="A7" i="1"/>
  <c r="AF20" i="3" l="1"/>
  <c r="AG20" i="3"/>
  <c r="AD20" i="3"/>
  <c r="AI46" i="3"/>
  <c r="AI34" i="3"/>
  <c r="AI37" i="3"/>
  <c r="AI32" i="3"/>
  <c r="AI47" i="3"/>
  <c r="AI22" i="3"/>
  <c r="AI26" i="3"/>
  <c r="AI51" i="3"/>
  <c r="AI24" i="3"/>
  <c r="AI39" i="3"/>
  <c r="AI55" i="3"/>
  <c r="AI21" i="3"/>
  <c r="AI27" i="3"/>
  <c r="AI53" i="3"/>
  <c r="AI31" i="3"/>
  <c r="AI42" i="3"/>
  <c r="AI25" i="3"/>
  <c r="AI60" i="3"/>
  <c r="AI59" i="3"/>
  <c r="AI57" i="3"/>
  <c r="AI29" i="3"/>
  <c r="AI23" i="3"/>
  <c r="AI52" i="3"/>
  <c r="AI35" i="3"/>
  <c r="AI54" i="3"/>
  <c r="AI49" i="3"/>
  <c r="AI43" i="3"/>
  <c r="AI38" i="3"/>
  <c r="AI44" i="3"/>
  <c r="AI58" i="3"/>
  <c r="AI30" i="3"/>
  <c r="AI41" i="3"/>
  <c r="AI56" i="3"/>
  <c r="AI36" i="3"/>
  <c r="AI50" i="3"/>
  <c r="AI33" i="3"/>
  <c r="AI48" i="3"/>
  <c r="AI28" i="3"/>
  <c r="AI45" i="3"/>
  <c r="AI40" i="3"/>
  <c r="AE20" i="3"/>
  <c r="AL23" i="3"/>
  <c r="AL31" i="3"/>
  <c r="AL39" i="3"/>
  <c r="AR39" i="3" s="1"/>
  <c r="AL47" i="3"/>
  <c r="AL55" i="3"/>
  <c r="AR55" i="3" s="1"/>
  <c r="AL43" i="3"/>
  <c r="AL24" i="3"/>
  <c r="AL32" i="3"/>
  <c r="AL40" i="3"/>
  <c r="AL48" i="3"/>
  <c r="AR48" i="3" s="1"/>
  <c r="AL56" i="3"/>
  <c r="AL27" i="3"/>
  <c r="AL51" i="3"/>
  <c r="AL25" i="3"/>
  <c r="AL33" i="3"/>
  <c r="AL41" i="3"/>
  <c r="AL49" i="3"/>
  <c r="AL57" i="3"/>
  <c r="AL35" i="3"/>
  <c r="AL30" i="3"/>
  <c r="AL46" i="3"/>
  <c r="AL26" i="3"/>
  <c r="AL34" i="3"/>
  <c r="AL42" i="3"/>
  <c r="AL50" i="3"/>
  <c r="AL58" i="3"/>
  <c r="AR58" i="3" s="1"/>
  <c r="AL59" i="3"/>
  <c r="AL28" i="3"/>
  <c r="AL36" i="3"/>
  <c r="AL44" i="3"/>
  <c r="AR44" i="3" s="1"/>
  <c r="AL52" i="3"/>
  <c r="AL60" i="3"/>
  <c r="AL21" i="3"/>
  <c r="AL29" i="3"/>
  <c r="AL37" i="3"/>
  <c r="AL45" i="3"/>
  <c r="AL53" i="3"/>
  <c r="AL22" i="3"/>
  <c r="AL38" i="3"/>
  <c r="AR38" i="3" s="1"/>
  <c r="AL54" i="3"/>
  <c r="AB20" i="3"/>
  <c r="BE56" i="3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A59" i="3" a="1"/>
  <c r="BA59" i="3" s="1"/>
  <c r="BM59" i="3" s="1"/>
  <c r="BA57" i="3" a="1"/>
  <c r="BA57" i="3" s="1"/>
  <c r="BM57" i="3" s="1"/>
  <c r="BA60" i="3" a="1"/>
  <c r="BA60" i="3" s="1"/>
  <c r="BM60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B62" i="3"/>
  <c r="AC62" i="3"/>
  <c r="BA21" i="3" a="1"/>
  <c r="BA21" i="3" s="1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BB21" i="3" a="1"/>
  <c r="BB21" i="3" s="1"/>
  <c r="BF21" i="3" a="1"/>
  <c r="BF21" i="3" s="1"/>
  <c r="AM22" i="3" l="1"/>
  <c r="AM30" i="3"/>
  <c r="AM38" i="3"/>
  <c r="AS38" i="3" s="1"/>
  <c r="AM46" i="3"/>
  <c r="AS46" i="3" s="1"/>
  <c r="AM54" i="3"/>
  <c r="AS54" i="3" s="1"/>
  <c r="AM23" i="3"/>
  <c r="AM31" i="3"/>
  <c r="AS31" i="3" s="1"/>
  <c r="AM39" i="3"/>
  <c r="AS39" i="3" s="1"/>
  <c r="AM47" i="3"/>
  <c r="AS47" i="3" s="1"/>
  <c r="AM55" i="3"/>
  <c r="AS55" i="3" s="1"/>
  <c r="AM24" i="3"/>
  <c r="AM32" i="3"/>
  <c r="AM40" i="3"/>
  <c r="AS40" i="3" s="1"/>
  <c r="AM48" i="3"/>
  <c r="AS48" i="3" s="1"/>
  <c r="AM56" i="3"/>
  <c r="AS56" i="3" s="1"/>
  <c r="AM29" i="3"/>
  <c r="AS29" i="3" s="1"/>
  <c r="AM25" i="3"/>
  <c r="AM33" i="3"/>
  <c r="AM41" i="3"/>
  <c r="AS41" i="3" s="1"/>
  <c r="AM49" i="3"/>
  <c r="AS49" i="3" s="1"/>
  <c r="AM57" i="3"/>
  <c r="AS57" i="3" s="1"/>
  <c r="AM53" i="3"/>
  <c r="AS53" i="3" s="1"/>
  <c r="AM26" i="3"/>
  <c r="AS26" i="3" s="1"/>
  <c r="AM34" i="3"/>
  <c r="AS34" i="3" s="1"/>
  <c r="AM42" i="3"/>
  <c r="AS42" i="3" s="1"/>
  <c r="AM50" i="3"/>
  <c r="AS50" i="3" s="1"/>
  <c r="AM58" i="3"/>
  <c r="AS58" i="3" s="1"/>
  <c r="AM37" i="3"/>
  <c r="AM27" i="3"/>
  <c r="AM35" i="3"/>
  <c r="AM43" i="3"/>
  <c r="AS43" i="3" s="1"/>
  <c r="AM51" i="3"/>
  <c r="AS51" i="3" s="1"/>
  <c r="AM59" i="3"/>
  <c r="AS59" i="3" s="1"/>
  <c r="AM21" i="3"/>
  <c r="AM28" i="3"/>
  <c r="AM36" i="3"/>
  <c r="AM44" i="3"/>
  <c r="AS44" i="3" s="1"/>
  <c r="AM52" i="3"/>
  <c r="AS52" i="3" s="1"/>
  <c r="AM60" i="3"/>
  <c r="AS60" i="3" s="1"/>
  <c r="AM45" i="3"/>
  <c r="AS45" i="3" s="1"/>
  <c r="AK24" i="3"/>
  <c r="AK32" i="3"/>
  <c r="AK40" i="3"/>
  <c r="AK48" i="3"/>
  <c r="AK56" i="3"/>
  <c r="AQ56" i="3" s="1"/>
  <c r="AK28" i="3"/>
  <c r="AK60" i="3"/>
  <c r="AQ60" i="3" s="1"/>
  <c r="AK39" i="3"/>
  <c r="AQ39" i="3" s="1"/>
  <c r="AK25" i="3"/>
  <c r="AK33" i="3"/>
  <c r="AK41" i="3"/>
  <c r="AK49" i="3"/>
  <c r="AQ49" i="3" s="1"/>
  <c r="AK57" i="3"/>
  <c r="AK36" i="3"/>
  <c r="AK21" i="3"/>
  <c r="AK47" i="3"/>
  <c r="AQ47" i="3" s="1"/>
  <c r="AK26" i="3"/>
  <c r="AK34" i="3"/>
  <c r="AK42" i="3"/>
  <c r="AQ42" i="3" s="1"/>
  <c r="AK50" i="3"/>
  <c r="AK58" i="3"/>
  <c r="AK44" i="3"/>
  <c r="AQ44" i="3" s="1"/>
  <c r="AK55" i="3"/>
  <c r="AQ55" i="3" s="1"/>
  <c r="AK27" i="3"/>
  <c r="AQ27" i="3" s="1"/>
  <c r="AK35" i="3"/>
  <c r="AK43" i="3"/>
  <c r="AQ43" i="3" s="1"/>
  <c r="AK51" i="3"/>
  <c r="AK59" i="3"/>
  <c r="AK52" i="3"/>
  <c r="AQ52" i="3" s="1"/>
  <c r="AK23" i="3"/>
  <c r="AK29" i="3"/>
  <c r="AQ29" i="3" s="1"/>
  <c r="AK37" i="3"/>
  <c r="AQ37" i="3" s="1"/>
  <c r="AK45" i="3"/>
  <c r="AQ45" i="3" s="1"/>
  <c r="AK53" i="3"/>
  <c r="AK22" i="3"/>
  <c r="AK30" i="3"/>
  <c r="AK38" i="3"/>
  <c r="AK46" i="3"/>
  <c r="AK54" i="3"/>
  <c r="AQ54" i="3" s="1"/>
  <c r="AK31" i="3"/>
  <c r="AQ31" i="3" s="1"/>
  <c r="AH27" i="3"/>
  <c r="AH35" i="3"/>
  <c r="AH56" i="3"/>
  <c r="AH30" i="3"/>
  <c r="AH51" i="3"/>
  <c r="AH38" i="3"/>
  <c r="AH25" i="3"/>
  <c r="AH45" i="3"/>
  <c r="AH36" i="3"/>
  <c r="AH46" i="3"/>
  <c r="AH23" i="3"/>
  <c r="AN23" i="3" s="1"/>
  <c r="AH37" i="3"/>
  <c r="AH31" i="3"/>
  <c r="AH26" i="3"/>
  <c r="AH39" i="3"/>
  <c r="AH52" i="3"/>
  <c r="AH44" i="3"/>
  <c r="AH53" i="3"/>
  <c r="AH55" i="3"/>
  <c r="AH29" i="3"/>
  <c r="AH41" i="3"/>
  <c r="AH40" i="3"/>
  <c r="AH33" i="3"/>
  <c r="AH59" i="3"/>
  <c r="AH42" i="3"/>
  <c r="AH28" i="3"/>
  <c r="AH50" i="3"/>
  <c r="AH34" i="3"/>
  <c r="AH47" i="3"/>
  <c r="AH58" i="3"/>
  <c r="AH48" i="3"/>
  <c r="AH32" i="3"/>
  <c r="AH57" i="3"/>
  <c r="AH49" i="3"/>
  <c r="AH54" i="3"/>
  <c r="AH60" i="3"/>
  <c r="AH43" i="3"/>
  <c r="AH22" i="3"/>
  <c r="AH24" i="3"/>
  <c r="AH21" i="3"/>
  <c r="AJ25" i="3"/>
  <c r="AJ33" i="3"/>
  <c r="AJ41" i="3"/>
  <c r="AP41" i="3" s="1"/>
  <c r="AJ49" i="3"/>
  <c r="AJ57" i="3"/>
  <c r="AJ45" i="3"/>
  <c r="AP45" i="3" s="1"/>
  <c r="AJ56" i="3"/>
  <c r="AP56" i="3" s="1"/>
  <c r="AJ26" i="3"/>
  <c r="AP26" i="3" s="1"/>
  <c r="AJ34" i="3"/>
  <c r="AJ42" i="3"/>
  <c r="AP42" i="3" s="1"/>
  <c r="AJ50" i="3"/>
  <c r="AJ58" i="3"/>
  <c r="AJ53" i="3"/>
  <c r="AP53" i="3" s="1"/>
  <c r="AJ48" i="3"/>
  <c r="AJ27" i="3"/>
  <c r="AP27" i="3" s="1"/>
  <c r="AJ35" i="3"/>
  <c r="AP35" i="3" s="1"/>
  <c r="AJ43" i="3"/>
  <c r="AJ51" i="3"/>
  <c r="AJ59" i="3"/>
  <c r="AJ29" i="3"/>
  <c r="AJ32" i="3"/>
  <c r="AJ28" i="3"/>
  <c r="AP28" i="3" s="1"/>
  <c r="AJ36" i="3"/>
  <c r="AP36" i="3" s="1"/>
  <c r="AJ44" i="3"/>
  <c r="AP44" i="3" s="1"/>
  <c r="AJ52" i="3"/>
  <c r="AJ60" i="3"/>
  <c r="AJ21" i="3"/>
  <c r="AJ37" i="3"/>
  <c r="AJ24" i="3"/>
  <c r="AJ22" i="3"/>
  <c r="AP22" i="3" s="1"/>
  <c r="AJ30" i="3"/>
  <c r="AP30" i="3" s="1"/>
  <c r="AJ38" i="3"/>
  <c r="AP38" i="3" s="1"/>
  <c r="AJ46" i="3"/>
  <c r="AJ54" i="3"/>
  <c r="AJ23" i="3"/>
  <c r="AJ31" i="3"/>
  <c r="AJ39" i="3"/>
  <c r="AP39" i="3" s="1"/>
  <c r="AJ47" i="3"/>
  <c r="AJ55" i="3"/>
  <c r="AP55" i="3" s="1"/>
  <c r="AJ40" i="3"/>
  <c r="AP40" i="3" s="1"/>
  <c r="AR57" i="3"/>
  <c r="AR59" i="3"/>
  <c r="AR56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58" i="3"/>
  <c r="AP57" i="3"/>
  <c r="AP59" i="3"/>
  <c r="AP60" i="3"/>
  <c r="AO58" i="3"/>
  <c r="AO57" i="3"/>
  <c r="AO59" i="3"/>
  <c r="AO56" i="3"/>
  <c r="AO60" i="3"/>
  <c r="AQ58" i="3"/>
  <c r="AQ59" i="3"/>
  <c r="AQ57" i="3"/>
  <c r="AQ46" i="3"/>
  <c r="AQ34" i="3"/>
  <c r="AQ35" i="3"/>
  <c r="AQ48" i="3"/>
  <c r="AQ23" i="3"/>
  <c r="AQ25" i="3"/>
  <c r="BR31" i="3"/>
  <c r="BM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R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P34" i="3"/>
  <c r="AO44" i="3"/>
  <c r="AO43" i="3"/>
  <c r="AO34" i="3"/>
  <c r="AO25" i="3"/>
  <c r="AQ38" i="3"/>
  <c r="AQ22" i="3"/>
  <c r="AQ36" i="3"/>
  <c r="AQ40" i="3"/>
  <c r="AQ30" i="3"/>
  <c r="AQ41" i="3"/>
  <c r="AQ51" i="3"/>
  <c r="AQ32" i="3"/>
  <c r="AQ26" i="3"/>
  <c r="AQ53" i="3"/>
  <c r="AQ33" i="3"/>
  <c r="AQ28" i="3"/>
  <c r="AQ50" i="3"/>
  <c r="AP47" i="3"/>
  <c r="AP31" i="3"/>
  <c r="AP29" i="3"/>
  <c r="AP48" i="3"/>
  <c r="AP54" i="3"/>
  <c r="AP50" i="3"/>
  <c r="AP37" i="3"/>
  <c r="AP46" i="3"/>
  <c r="AP49" i="3"/>
  <c r="AP33" i="3"/>
  <c r="AP52" i="3"/>
  <c r="AP3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L13" i="1"/>
  <c r="BR24" i="3"/>
  <c r="L21" i="1"/>
  <c r="L15" i="1"/>
  <c r="L19" i="1"/>
  <c r="L23" i="1"/>
  <c r="L17" i="1"/>
  <c r="L11" i="1"/>
  <c r="L14" i="1"/>
  <c r="L26" i="1"/>
  <c r="L25" i="1"/>
  <c r="L22" i="1"/>
  <c r="M10" i="1"/>
  <c r="L18" i="1"/>
  <c r="L24" i="1"/>
  <c r="L16" i="1"/>
  <c r="L20" i="1"/>
  <c r="L12" i="1"/>
  <c r="BC58" i="3" l="1" a="1"/>
  <c r="BC58" i="3" s="1"/>
  <c r="BO58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H64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58" i="1"/>
  <c r="G24" i="4" s="1"/>
  <c r="H62" i="1"/>
  <c r="K24" i="4" s="1"/>
  <c r="H63" i="1"/>
  <c r="H61" i="1"/>
  <c r="J24" i="4" s="1"/>
  <c r="H54" i="1"/>
  <c r="C24" i="4" s="1"/>
  <c r="H56" i="1"/>
  <c r="E24" i="4" s="1"/>
  <c r="H59" i="1"/>
  <c r="H24" i="4" s="1"/>
  <c r="H55" i="1"/>
  <c r="D24" i="4" s="1"/>
  <c r="H60" i="1"/>
  <c r="I24" i="4" s="1"/>
  <c r="H53" i="1"/>
  <c r="H57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H60" i="4" l="1"/>
  <c r="J60" i="4"/>
  <c r="L60" i="4"/>
  <c r="I60" i="4"/>
  <c r="K60" i="4"/>
  <c r="M60" i="4"/>
  <c r="L24" i="4"/>
  <c r="H65" i="1"/>
  <c r="K25" i="4" s="1"/>
  <c r="AN62" i="3"/>
  <c r="H59" i="4" s="1"/>
  <c r="AO62" i="3"/>
  <c r="I59" i="4" s="1"/>
  <c r="AQ62" i="3"/>
  <c r="K59" i="4" s="1"/>
  <c r="AP62" i="3"/>
  <c r="J59" i="4" s="1"/>
  <c r="BH21" i="3"/>
  <c r="BH62" i="3" s="1"/>
  <c r="BG21" i="3"/>
  <c r="BG62" i="3" s="1"/>
  <c r="BI62" i="3"/>
  <c r="BJ62" i="3"/>
  <c r="BQ62" i="3"/>
  <c r="BP62" i="3"/>
  <c r="BL62" i="3"/>
  <c r="AR62" i="3"/>
  <c r="L59" i="4" s="1"/>
  <c r="BM62" i="3"/>
  <c r="BK62" i="3"/>
  <c r="BR62" i="3"/>
  <c r="BO62" i="3"/>
  <c r="AS62" i="3"/>
  <c r="M59" i="4" s="1"/>
  <c r="BN62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<sst xmlns="http://schemas.openxmlformats.org/spreadsheetml/2006/main" count="359" uniqueCount="210">
  <si>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</si>
  <si>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</si>
  <si>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</si>
  <si>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</si>
  <si>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</si>
  <si>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</si>
  <si>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</si>
  <si>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</si>
  <si>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</si>
  <si>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</si>
  <si>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</si>
  <si>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</si>
  <si>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</si>
  <si>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</si>
  <si>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</si>
  <si>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</si>
  <si>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</si>
  <si>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</si>
  <si>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</si>
  <si>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</si>
  <si>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</si>
  <si>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</si>
  <si>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</si>
  <si>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</si>
  <si>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</si>
  <si>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</si>
  <si>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</si>
  <si>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</si>
  <si>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</si>
  <si>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</si>
  <si>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</si>
  <si>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</si>
  <si>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</si>
  <si>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</si>
  <si>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</si>
  <si>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</si>
  <si>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</si>
  <si>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</si>
  <si>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</si>
  <si>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</si>
  <si>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</si>
  <si>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</si>
  <si>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</si>
  <si>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</si>
  <si>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</si>
  <si>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</si>
  <si>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</si>
  <si>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</si>
  <si>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</si>
  <si>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</si>
  <si>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</si>
  <si>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</si>
  <si>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</si>
  <si>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</si>
  <si>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</si>
  <si>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</si>
  <si>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</si>
  <si>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</si>
  <si>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</si>
  <si>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</si>
  <si>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</si>
  <si>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</si>
  <si>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</si>
  <si>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</si>
  <si>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</si>
  <si>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</si>
  <si>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</si>
  <si>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</si>
  <si>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</si>
  <si>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</si>
  <si>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</si>
  <si>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</si>
  <si>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</si>
  <si>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</si>
  <si>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</si>
  <si>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</si>
  <si>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</si>
  <si>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</si>
  <si>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</si>
  <si>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</si>
  <si>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</si>
  <si>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</si>
  <si>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</si>
  <si>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</si>
  <si>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</si>
  <si>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</si>
  <si>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</si>
  <si>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</si>
  <si>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</si>
  <si>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</si>
  <si>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</si>
  <si>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</si>
  <si>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</si>
  <si>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</si>
  <si>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</si>
  <si>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</si>
  <si>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</si>
  <si>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</si>
  <si>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</si>
  <si>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</si>
  <si>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</si>
  <si>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</si>
  <si>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</si>
  <si>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</si>
  <si>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</si>
  <si>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</si>
  <si>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</si>
  <si>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</si>
  <si>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</si>
  <si>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</si>
  <si>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</si>
  <si>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</si>
  <si>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</si>
  <si>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</si>
  <si>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</si>
  <si>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</si>
  <si>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</si>
  <si>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</si>
  <si>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</si>
  <si>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</si>
  <si>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</si>
  <si>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</si>
  <si>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</si>
  <si>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</si>
  <si>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</si>
  <si>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</si>
  <si>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</si>
  <si>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</si>
  <si>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</si>
  <si>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</si>
  <si>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</si>
  <si>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</si>
  <si>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</si>
  <si>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</si>
  <si>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</si>
  <si>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</si>
  <si>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</si>
  <si>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</si>
  <si>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</si>
  <si>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</si>
  <si>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</si>
  <si>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</si>
  <si>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</si>
  <si>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</si>
  <si>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</si>
  <si>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</si>
  <si>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</si>
  <si>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</si>
  <si>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</si>
  <si>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</si>
  <si>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</si>
  <si>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</si>
  <si>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</si>
  <si>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</si>
  <si>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</si>
  <si>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</si>
  <si>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</si>
  <si>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</si>
  <si>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</si>
  <si>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</si>
  <si>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</si>
  <si>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</si>
  <si>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</si>
  <si>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</si>
  <si>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</si>
  <si>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</si>
  <si>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</si>
  <si>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</si>
  <si>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CSE 104</t>
  </si>
  <si>
    <t>Structured Programming LAB</t>
  </si>
  <si>
    <t>Rabib Ahmed</t>
  </si>
  <si>
    <t>*Fatema Mohosin Mim</t>
  </si>
  <si>
    <t>*S.M. Abu Nahian</t>
  </si>
  <si>
    <t>Md. Jubayer Bin Jabbar</t>
  </si>
  <si>
    <t>Md. Fahad Hossen</t>
  </si>
  <si>
    <t>Mahmud Hasan</t>
  </si>
  <si>
    <t>*Anika Tahsin</t>
  </si>
  <si>
    <t>Md.Mehedi Hasan Mixon</t>
  </si>
  <si>
    <t>*Ashiqur Rahman Prince</t>
  </si>
  <si>
    <t>Shuncheta Khan Maghla</t>
  </si>
  <si>
    <t>Lamima Afroz Entu</t>
  </si>
  <si>
    <t>*Md. Tamim Hasan Anik</t>
  </si>
  <si>
    <t>Arpita Das</t>
  </si>
  <si>
    <t>Mahedul Hasan Rifat</t>
  </si>
  <si>
    <t>Afifa Islam Ananna</t>
  </si>
  <si>
    <t>*Elma Eftesham</t>
  </si>
  <si>
    <t>Umme Salma</t>
  </si>
  <si>
    <t>Md. Abu Nayeb Towki</t>
  </si>
  <si>
    <t>Mafruha</t>
  </si>
  <si>
    <t>Mansuba Tabassum</t>
  </si>
  <si>
    <t>*Nafia Rahaman Nafi</t>
  </si>
  <si>
    <t>*Inni Aktar Iti</t>
  </si>
  <si>
    <t>Shanjida Akter</t>
  </si>
  <si>
    <t>Fatema Tuz Zohura Mim</t>
  </si>
  <si>
    <t>Sizan Chowdhuri</t>
  </si>
  <si>
    <t>Md. Julkar Nayon</t>
  </si>
  <si>
    <t>Md. Armanur Rakib</t>
  </si>
  <si>
    <t>Shajedul Islam</t>
  </si>
  <si>
    <t>*Md. Shajedul Islam Sumon</t>
  </si>
  <si>
    <t>Kamrun Nahar</t>
  </si>
  <si>
    <t>Md. Shafiqul Islam Suman</t>
  </si>
  <si>
    <t>Arunangshu Mojumder Raatul</t>
  </si>
  <si>
    <t>Md. Mutasim Billah Abu Noman Akanda</t>
  </si>
  <si>
    <t>Shah Newaz Alam</t>
  </si>
  <si>
    <t>Tarak Hossain</t>
  </si>
  <si>
    <t>Maisha Tasnim</t>
  </si>
  <si>
    <t>Sakib Ahmed Pathan Taif</t>
  </si>
  <si>
    <t>Saima Jahan Nithia</t>
  </si>
  <si>
    <t>*Md. Faysal Ahmmed</t>
  </si>
  <si>
    <t>S.M. Al-Amin Shohag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</si>
</sst>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7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/>
    <xf numFmtId="1" fontId="5" fillId="4" borderId="30" xfId="0" applyNumberFormat="1" applyFont="1" applyFill="1" applyBorder="1" applyAlignment="1">
      <alignment horizontal="center"/>
    </xf>
    <xf numFmtId="0" fontId="6" fillId="0" borderId="29" xfId="0" applyNumberFormat="1" applyFont="1" applyBorder="1"/>
    <xf numFmtId="1" fontId="9" fillId="0" borderId="49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30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92" xfId="0" applyNumberFormat="1" applyFont="1" applyBorder="1" applyAlignment="1">
      <alignment horizont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1" fontId="4" fillId="6" borderId="49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0" fontId="8" fillId="10" borderId="68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0" fontId="6" fillId="0" borderId="51" xfId="0" applyNumberFormat="1" applyFont="1" applyBorder="1"/>
    <xf numFmtId="9" fontId="11" fillId="9" borderId="31" xfId="0" applyNumberFormat="1" applyFont="1" applyFill="1" applyBorder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9" borderId="31" xfId="0" applyNumberFormat="1" applyFont="1" applyFill="1" applyBorder="1" applyAlignment="1">
      <alignment horizontal="center" vertical="center"/>
    </xf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15" fillId="0" borderId="0" xfId="0" applyNumberFormat="1" applyFont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17" fillId="0" borderId="31" xfId="0" applyNumberFormat="1" applyFont="1" applyBorder="1" applyAlignment="1">
      <alignment horizontal="center" vertical="center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6" fillId="12" borderId="31" xfId="0" applyNumberFormat="1" applyFont="1" applyFill="1" applyBorder="1" applyAlignment="1">
      <alignment horizont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GradeSheet!$G$53:$G$64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GradeSheet!$H$53:$H$64</c:f>
              <c:numCache>
                <c:formatCode>0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0.05</c:v>
                </c:pt>
                <c:pt idx="5">
                  <c:v>0.17499999999999999</c:v>
                </c:pt>
                <c:pt idx="6">
                  <c:v>0.125</c:v>
                </c:pt>
                <c:pt idx="7">
                  <c:v>7.4999999999999997E-2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CO_PO_AttainmentAnalysis!$BG$62:$BR$62</c:f>
              <c:numCache>
                <c:formatCode>0</c:formatCode>
                <c:ptCount val="12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CO_PO_AttainmentAnalysis!$AU$62:$BF$62</c:f>
              <c:numCache>
                <c:formatCode>0%</c:formatCode>
                <c:ptCount val="12"/>
                <c:pt idx="0">
                  <c:v>0.53194444444444444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0.53194444444444444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0.53194444444444444</c:v>
                </c:pt>
                <c:pt idx="9">
                  <c:v>0.53194444444444444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0.53194444444444444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51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23"/>
  <sheetViews>
    <sheetView zoomScaleNormal="100" workbookViewId="0">
      <selection activeCell="H64" sqref="H64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50" customWidth="1"/>
    <col min="18" max="18" width="9.75" customWidth="1"/>
    <col min="19" max="19" width="10.25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42.5" bestFit="1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51" t="s">
        <v>168</v>
      </c>
      <c r="I2" s="252"/>
      <c r="J2" s="253"/>
      <c r="K2" s="34" t="s">
        <v>51</v>
      </c>
      <c r="L2" s="35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51" t="s">
        <v>169</v>
      </c>
      <c r="I3" s="252"/>
      <c r="J3" s="253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51">
        <v>3</v>
      </c>
      <c r="I4" s="252"/>
      <c r="J4" s="253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51" t="s">
        <v>165</v>
      </c>
      <c r="I5" s="252"/>
      <c r="J5" s="253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4" t="str">
        <f>CONCATENATE("Grade Sheet of ",GradeSheet!$H$2, " [",GradeSheet!$H$3, "] ", "(Section ",GradeSheet!$L$2, ") ", "[Semester - ",GradeSheet!$L$3,"]" )</f>
        <v>Grade Sheet of CSE 104 [Structured Programming LAB] (Section 1) [Semester - Fall 2019]</v>
      </c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5" t="s">
        <v>64</v>
      </c>
      <c r="C9" s="145" t="s">
        <v>65</v>
      </c>
      <c r="D9" s="146" t="str">
        <f>CONCATENATE("Attendance (",GradeSheet!$C$53, ")")</f>
        <v>Attendance (10)</v>
      </c>
      <c r="E9" s="146" t="str">
        <f>CONCATENATE("Presentation (",GradeSheet!$C$54, ")")</f>
        <v>Presentation (10)</v>
      </c>
      <c r="F9" s="145" t="str">
        <f>CONCATENATE("Quiz (",GradeSheet!$C$55, ")")</f>
        <v>Quiz (20)</v>
      </c>
      <c r="G9" s="147" t="str">
        <f>CONCATENATE("Assignment (",GradeSheet!$C$56, ")")</f>
        <v>Assignment (0)</v>
      </c>
      <c r="H9" s="145" t="str">
        <f>CONCATENATE("Midterm (",GradeSheet!$C$57, ")")</f>
        <v>Midterm (20)</v>
      </c>
      <c r="I9" s="145" t="str">
        <f>CONCATENATE("Project (",GradeSheet!$C$58, ")")</f>
        <v>Project (10)</v>
      </c>
      <c r="J9" s="145" t="str">
        <f>CONCATENATE("Final (",GradeSheet!$C$59, ")")</f>
        <v>Final (30)</v>
      </c>
      <c r="K9" s="146" t="s">
        <v>68</v>
      </c>
      <c r="L9" s="146" t="s">
        <v>69</v>
      </c>
      <c r="M9" s="146" t="s">
        <v>70</v>
      </c>
      <c r="N9" s="43"/>
      <c r="O9" s="43"/>
      <c r="P9" s="44">
        <f>C53</f>
        <v>10</v>
      </c>
      <c r="Q9" s="46">
        <v>10</v>
      </c>
      <c r="R9" s="44">
        <v>20</v>
      </c>
      <c r="S9" s="44">
        <v>20</v>
      </c>
      <c r="T9" s="44">
        <v>0</v>
      </c>
      <c r="U9" s="44">
        <f>C57</f>
        <v>20</v>
      </c>
      <c r="V9" s="46">
        <f>C58</f>
        <v>10</v>
      </c>
      <c r="W9" s="44">
        <f>C59</f>
        <v>30</v>
      </c>
      <c r="X9" s="145" t="s">
        <v>64</v>
      </c>
      <c r="Y9" s="47" t="s">
        <v>65</v>
      </c>
      <c r="Z9" s="43"/>
      <c r="AA9" s="43"/>
      <c r="AB9" s="43"/>
    </row>
    <row r="10" spans="1:28" ht="15.75" customHeight="1">
      <c r="A10" s="143">
        <v>1</v>
      </c>
      <c r="B10" s="143">
        <f t="shared" ref="B10:B49" si="0">X10</f>
        <v>171011197</v>
      </c>
      <c r="C10" s="163" t="str">
        <f t="shared" ref="C10:C49" si="1">Y10</f>
        <v>Rabib Ahmed</v>
      </c>
      <c r="D10" s="62">
        <f t="shared" ref="D10:D49" si="2">P10</f>
        <v>6</v>
      </c>
      <c r="E10" s="148">
        <f>ROUNDUP(IF($P$9=0,0,(Q10/GradeSheet!$Q$9)*GradeSheet!$C$54),0)</f>
        <v>10</v>
      </c>
      <c r="F10" s="149">
        <f>ROUNDUP(((R10+S10)/(R$9+S$9))*GradeSheet!$C$55,0)</f>
        <v>2</v>
      </c>
      <c r="G10" s="149">
        <f t="shared" ref="G10:G49" si="3">T10</f>
        <v>0</v>
      </c>
      <c r="H10" s="150">
        <f t="shared" ref="H10:H49" si="4">U10</f>
        <v>10</v>
      </c>
      <c r="I10" s="150">
        <f>ROUNDUP(IF(V$9= 0,0,(V10/GradeSheet!$V$9)*GradeSheet!$C$58),0)</f>
        <v>9</v>
      </c>
      <c r="J10" s="150">
        <f t="shared" ref="J10:J49" si="5">W10</f>
        <v>15</v>
      </c>
      <c r="K10" s="151">
        <f t="shared" ref="K10:K26" si="6">ROUNDUP(SUM(D10:J10),0)</f>
        <v>52</v>
      </c>
      <c r="L10" s="152">
        <f t="shared" ref="L10:L26" si="7">K10/100</f>
        <v>0.52</v>
      </c>
      <c r="M10" s="153" t="str">
        <f>VLOOKUP(K10,GradingPolicy!$B$2:$C$11,2)</f>
        <v>D (Plain)</v>
      </c>
      <c r="N10" s="4"/>
      <c r="O10" s="4"/>
      <c r="P10" s="62">
        <v>6</v>
      </c>
      <c r="Q10" s="62">
        <v>10</v>
      </c>
      <c r="R10" s="62">
        <v>0</v>
      </c>
      <c r="S10" s="62">
        <v>4</v>
      </c>
      <c r="T10" s="62">
        <v>0</v>
      </c>
      <c r="U10" s="62">
        <v>10</v>
      </c>
      <c r="V10" s="62">
        <v>8.5</v>
      </c>
      <c r="W10" s="197">
        <v>15</v>
      </c>
      <c r="X10" s="199">
        <v>171011197</v>
      </c>
      <c r="Y10" s="198" t="s">
        <v>170</v>
      </c>
      <c r="Z10" s="4"/>
      <c r="AA10" s="4"/>
      <c r="AB10" s="4"/>
    </row>
    <row r="11" spans="1:28" ht="15.75" customHeight="1">
      <c r="A11" s="144">
        <v>2</v>
      </c>
      <c r="B11" s="143">
        <f t="shared" si="0"/>
        <v>171014001</v>
      </c>
      <c r="C11" s="163" t="str">
        <f t="shared" si="1"/>
        <v>*Fatema Mohosin Mim</v>
      </c>
      <c r="D11" s="62">
        <f t="shared" si="2"/>
        <v>2</v>
      </c>
      <c r="E11" s="148">
        <f>ROUNDUP(IF($P$9=0,0,(Q11/GradeSheet!$Q$9)*GradeSheet!$C$54),0)</f>
        <v>8</v>
      </c>
      <c r="F11" s="149">
        <f>ROUNDUP(((R11+S11)/(R$9+S$9))*GradeSheet!$C$55,0)</f>
        <v>4</v>
      </c>
      <c r="G11" s="149">
        <f t="shared" si="3"/>
        <v>0</v>
      </c>
      <c r="H11" s="150">
        <f t="shared" si="4"/>
        <v>10</v>
      </c>
      <c r="I11" s="150">
        <f>ROUNDUP(IF(V$9= 0,0,(V11/GradeSheet!$V$9)*GradeSheet!$C$58),0)</f>
        <v>8</v>
      </c>
      <c r="J11" s="150">
        <f t="shared" si="5"/>
        <v>2</v>
      </c>
      <c r="K11" s="151">
        <f t="shared" si="6"/>
        <v>34</v>
      </c>
      <c r="L11" s="152">
        <f t="shared" si="7"/>
        <v>0.34</v>
      </c>
      <c r="M11" s="153" t="str">
        <f>VLOOKUP(K11,GradingPolicy!$B$2:$C$11,2)</f>
        <v>F (Fail)</v>
      </c>
      <c r="N11" s="4"/>
      <c r="O11" s="4"/>
      <c r="P11" s="62">
        <v>2</v>
      </c>
      <c r="Q11" s="62">
        <v>7.5</v>
      </c>
      <c r="R11" s="62">
        <v>7.5</v>
      </c>
      <c r="S11" s="62">
        <v>0</v>
      </c>
      <c r="T11" s="62">
        <v>0</v>
      </c>
      <c r="U11" s="62">
        <v>10</v>
      </c>
      <c r="V11" s="62">
        <v>7.5</v>
      </c>
      <c r="W11" s="197">
        <v>2</v>
      </c>
      <c r="X11" s="199">
        <v>171014001</v>
      </c>
      <c r="Y11" s="198" t="s">
        <v>171</v>
      </c>
      <c r="Z11" s="4"/>
      <c r="AA11" s="4"/>
      <c r="AB11" s="4"/>
    </row>
    <row r="12" spans="1:28" ht="15.75" customHeight="1">
      <c r="A12" s="143">
        <v>3</v>
      </c>
      <c r="B12" s="143">
        <f t="shared" si="0"/>
        <v>181014084</v>
      </c>
      <c r="C12" s="163" t="str">
        <f t="shared" si="1"/>
        <v>*S.M. Abu Nahian</v>
      </c>
      <c r="D12" s="62">
        <f t="shared" si="2"/>
        <v>0</v>
      </c>
      <c r="E12" s="148">
        <f>ROUNDUP(IF($P$9=0,0,(Q12/GradeSheet!$Q$9)*GradeSheet!$C$54),0)</f>
        <v>9</v>
      </c>
      <c r="F12" s="149">
        <f>ROUNDUP(((R12+S12)/(R$9+S$9))*GradeSheet!$C$55,0)</f>
        <v>0</v>
      </c>
      <c r="G12" s="149">
        <f t="shared" si="3"/>
        <v>0</v>
      </c>
      <c r="H12" s="150">
        <f t="shared" si="4"/>
        <v>0</v>
      </c>
      <c r="I12" s="150">
        <f>ROUNDUP(IF(V$9= 0,0,(V12/GradeSheet!$V$9)*GradeSheet!$C$58),0)</f>
        <v>10</v>
      </c>
      <c r="J12" s="150">
        <f t="shared" si="5"/>
        <v>0</v>
      </c>
      <c r="K12" s="151">
        <f t="shared" si="6"/>
        <v>19</v>
      </c>
      <c r="L12" s="152">
        <f t="shared" si="7"/>
        <v>0.19</v>
      </c>
      <c r="M12" s="153" t="str">
        <f>VLOOKUP(K12,GradingPolicy!$B$2:$C$11,2)</f>
        <v>F (Fail)</v>
      </c>
      <c r="N12" s="4"/>
      <c r="O12" s="4"/>
      <c r="P12" s="62">
        <v>0</v>
      </c>
      <c r="Q12" s="62">
        <v>9</v>
      </c>
      <c r="R12" s="62">
        <v>0</v>
      </c>
      <c r="S12" s="62">
        <v>0</v>
      </c>
      <c r="T12" s="62">
        <v>0</v>
      </c>
      <c r="U12" s="62">
        <v>0</v>
      </c>
      <c r="V12" s="62">
        <v>9.5</v>
      </c>
      <c r="W12" s="197">
        <v>0</v>
      </c>
      <c r="X12" s="199">
        <v>181014084</v>
      </c>
      <c r="Y12" s="198" t="s">
        <v>172</v>
      </c>
      <c r="Z12" s="4"/>
      <c r="AA12" s="4"/>
      <c r="AB12" s="4"/>
    </row>
    <row r="13" spans="1:28" ht="15.75" customHeight="1">
      <c r="A13" s="144">
        <v>4</v>
      </c>
      <c r="B13" s="143">
        <f t="shared" si="0"/>
        <v>182014025</v>
      </c>
      <c r="C13" s="163" t="str">
        <f t="shared" si="1"/>
        <v>Md. Jubayer Bin Jabbar</v>
      </c>
      <c r="D13" s="62">
        <f t="shared" si="2"/>
        <v>10</v>
      </c>
      <c r="E13" s="148">
        <f>ROUNDUP(IF($P$9=0,0,(Q13/GradeSheet!$Q$9)*GradeSheet!$C$54),0)</f>
        <v>7</v>
      </c>
      <c r="F13" s="149">
        <f>ROUNDUP(((R13+S13)/(R$9+S$9))*GradeSheet!$C$55,0)</f>
        <v>6</v>
      </c>
      <c r="G13" s="149">
        <f t="shared" si="3"/>
        <v>0</v>
      </c>
      <c r="H13" s="150">
        <f t="shared" si="4"/>
        <v>9</v>
      </c>
      <c r="I13" s="150">
        <f>ROUNDUP(IF(V$9= 0,0,(V13/GradeSheet!$V$9)*GradeSheet!$C$58),0)</f>
        <v>8</v>
      </c>
      <c r="J13" s="150">
        <f t="shared" si="5"/>
        <v>12</v>
      </c>
      <c r="K13" s="151">
        <f t="shared" si="6"/>
        <v>52</v>
      </c>
      <c r="L13" s="152">
        <f t="shared" si="7"/>
        <v>0.52</v>
      </c>
      <c r="M13" s="153" t="str">
        <f>VLOOKUP(K13,GradingPolicy!$B$2:$C$11,2)</f>
        <v>D (Plain)</v>
      </c>
      <c r="N13" s="4"/>
      <c r="O13" s="4"/>
      <c r="P13" s="62">
        <v>10</v>
      </c>
      <c r="Q13" s="62">
        <v>7</v>
      </c>
      <c r="R13" s="62">
        <v>6</v>
      </c>
      <c r="S13" s="62">
        <v>6</v>
      </c>
      <c r="T13" s="62">
        <v>0</v>
      </c>
      <c r="U13" s="62">
        <v>9</v>
      </c>
      <c r="V13" s="62">
        <v>7.5</v>
      </c>
      <c r="W13" s="197">
        <v>12</v>
      </c>
      <c r="X13" s="199">
        <v>182014025</v>
      </c>
      <c r="Y13" s="198" t="s">
        <v>173</v>
      </c>
      <c r="Z13" s="4"/>
      <c r="AA13" s="4"/>
      <c r="AB13" s="4"/>
    </row>
    <row r="14" spans="1:28" ht="15.75" customHeight="1">
      <c r="A14" s="143">
        <v>5</v>
      </c>
      <c r="B14" s="143">
        <f t="shared" si="0"/>
        <v>183014016</v>
      </c>
      <c r="C14" s="163" t="str">
        <f t="shared" si="1"/>
        <v>Md. Fahad Hossen</v>
      </c>
      <c r="D14" s="62">
        <f t="shared" si="2"/>
        <v>2</v>
      </c>
      <c r="E14" s="148">
        <f>ROUNDUP(IF($P$9=0,0,(Q14/GradeSheet!$Q$9)*GradeSheet!$C$54),0)</f>
        <v>10</v>
      </c>
      <c r="F14" s="149">
        <f>ROUNDUP(((R14+S14)/(R$9+S$9))*GradeSheet!$C$55,0)</f>
        <v>0</v>
      </c>
      <c r="G14" s="149">
        <f t="shared" si="3"/>
        <v>0</v>
      </c>
      <c r="H14" s="150">
        <f t="shared" si="4"/>
        <v>0</v>
      </c>
      <c r="I14" s="150">
        <f>ROUNDUP(IF(V$9= 0,0,(V14/GradeSheet!$V$9)*GradeSheet!$C$58),0)</f>
        <v>9</v>
      </c>
      <c r="J14" s="150">
        <f t="shared" si="5"/>
        <v>0</v>
      </c>
      <c r="K14" s="151">
        <f t="shared" si="6"/>
        <v>21</v>
      </c>
      <c r="L14" s="152">
        <f t="shared" si="7"/>
        <v>0.21</v>
      </c>
      <c r="M14" s="153" t="str">
        <f>VLOOKUP(K14,GradingPolicy!$B$2:$C$11,2)</f>
        <v>F (Fail)</v>
      </c>
      <c r="N14" s="4"/>
      <c r="O14" s="4"/>
      <c r="P14" s="62">
        <v>2</v>
      </c>
      <c r="Q14" s="62">
        <v>10</v>
      </c>
      <c r="R14" s="62">
        <v>0</v>
      </c>
      <c r="S14" s="62">
        <v>0</v>
      </c>
      <c r="T14" s="62">
        <v>0</v>
      </c>
      <c r="U14" s="62">
        <v>0</v>
      </c>
      <c r="V14" s="62">
        <v>8.5</v>
      </c>
      <c r="W14" s="197">
        <v>0</v>
      </c>
      <c r="X14" s="199">
        <v>183014016</v>
      </c>
      <c r="Y14" s="198" t="s">
        <v>174</v>
      </c>
      <c r="Z14" s="4"/>
      <c r="AA14" s="4"/>
      <c r="AB14" s="4"/>
    </row>
    <row r="15" spans="1:28" ht="15.75" customHeight="1">
      <c r="A15" s="144">
        <v>6</v>
      </c>
      <c r="B15" s="143">
        <f t="shared" si="0"/>
        <v>183014065</v>
      </c>
      <c r="C15" s="163" t="str">
        <f t="shared" si="1"/>
        <v>Mahmud Hasan</v>
      </c>
      <c r="D15" s="62">
        <f t="shared" si="2"/>
        <v>5</v>
      </c>
      <c r="E15" s="148">
        <f>ROUNDUP(IF($P$9=0,0,(Q15/GradeSheet!$Q$9)*GradeSheet!$C$54),0)</f>
        <v>9</v>
      </c>
      <c r="F15" s="149">
        <f>ROUNDUP(((R15+S15)/(R$9+S$9))*GradeSheet!$C$55,0)</f>
        <v>17</v>
      </c>
      <c r="G15" s="149">
        <f t="shared" si="3"/>
        <v>0</v>
      </c>
      <c r="H15" s="150">
        <f t="shared" si="4"/>
        <v>0</v>
      </c>
      <c r="I15" s="150">
        <f>ROUNDUP(IF(V$9= 0,0,(V15/GradeSheet!$V$9)*GradeSheet!$C$58),0)</f>
        <v>8</v>
      </c>
      <c r="J15" s="150">
        <f t="shared" si="5"/>
        <v>19</v>
      </c>
      <c r="K15" s="151">
        <f t="shared" si="6"/>
        <v>58</v>
      </c>
      <c r="L15" s="152">
        <f t="shared" si="7"/>
        <v>0.57999999999999996</v>
      </c>
      <c r="M15" s="153" t="str">
        <f>VLOOKUP(K15,GradingPolicy!$B$2:$C$11,2)</f>
        <v>C (Plain)</v>
      </c>
      <c r="N15" s="4"/>
      <c r="O15" s="4"/>
      <c r="P15" s="62">
        <v>5</v>
      </c>
      <c r="Q15" s="62">
        <v>8.5</v>
      </c>
      <c r="R15" s="62">
        <v>19</v>
      </c>
      <c r="S15" s="62">
        <v>15</v>
      </c>
      <c r="T15" s="62">
        <v>0</v>
      </c>
      <c r="U15" s="62">
        <v>0</v>
      </c>
      <c r="V15" s="62">
        <v>8</v>
      </c>
      <c r="W15" s="197">
        <v>19</v>
      </c>
      <c r="X15" s="199">
        <v>183014065</v>
      </c>
      <c r="Y15" s="198" t="s">
        <v>175</v>
      </c>
      <c r="Z15" s="4"/>
      <c r="AA15" s="4"/>
      <c r="AB15" s="4"/>
    </row>
    <row r="16" spans="1:28" ht="15.75" customHeight="1">
      <c r="A16" s="143">
        <v>7</v>
      </c>
      <c r="B16" s="143">
        <f t="shared" si="0"/>
        <v>191014021</v>
      </c>
      <c r="C16" s="163" t="str">
        <f t="shared" si="1"/>
        <v>*Anika Tahsin</v>
      </c>
      <c r="D16" s="62">
        <f t="shared" si="2"/>
        <v>8</v>
      </c>
      <c r="E16" s="148">
        <f>ROUNDUP(IF($P$9=0,0,(Q16/GradeSheet!$Q$9)*GradeSheet!$C$54),0)</f>
        <v>7</v>
      </c>
      <c r="F16" s="149">
        <f>ROUNDUP(((R16+S16)/(R$9+S$9))*GradeSheet!$C$55,0)</f>
        <v>5</v>
      </c>
      <c r="G16" s="149">
        <f t="shared" si="3"/>
        <v>0</v>
      </c>
      <c r="H16" s="150">
        <f t="shared" si="4"/>
        <v>8.5</v>
      </c>
      <c r="I16" s="150">
        <f>ROUNDUP(IF(V$9= 0,0,(V16/GradeSheet!$V$9)*GradeSheet!$C$58),0)</f>
        <v>8</v>
      </c>
      <c r="J16" s="150">
        <f t="shared" si="5"/>
        <v>14</v>
      </c>
      <c r="K16" s="151">
        <f t="shared" si="6"/>
        <v>51</v>
      </c>
      <c r="L16" s="152">
        <f t="shared" si="7"/>
        <v>0.51</v>
      </c>
      <c r="M16" s="153" t="str">
        <f>VLOOKUP(K16,GradingPolicy!$B$2:$C$11,2)</f>
        <v>D (Plain)</v>
      </c>
      <c r="N16" s="4"/>
      <c r="O16" s="4"/>
      <c r="P16" s="62">
        <v>8</v>
      </c>
      <c r="Q16" s="62">
        <v>7</v>
      </c>
      <c r="R16" s="62">
        <v>10</v>
      </c>
      <c r="S16" s="62">
        <v>0</v>
      </c>
      <c r="T16" s="62">
        <v>0</v>
      </c>
      <c r="U16" s="62">
        <v>8.5</v>
      </c>
      <c r="V16" s="62">
        <v>7.5</v>
      </c>
      <c r="W16" s="197">
        <v>14</v>
      </c>
      <c r="X16" s="199">
        <v>191014021</v>
      </c>
      <c r="Y16" s="198" t="s">
        <v>176</v>
      </c>
      <c r="Z16" s="4"/>
      <c r="AA16" s="4"/>
      <c r="AB16" s="4"/>
    </row>
    <row r="17" spans="1:28" ht="15.75" customHeight="1">
      <c r="A17" s="144">
        <v>8</v>
      </c>
      <c r="B17" s="143">
        <f t="shared" si="0"/>
        <v>191014048</v>
      </c>
      <c r="C17" s="163" t="str">
        <f t="shared" si="1"/>
        <v>Md.Mehedi Hasan Mixon</v>
      </c>
      <c r="D17" s="62">
        <f t="shared" si="2"/>
        <v>9</v>
      </c>
      <c r="E17" s="148">
        <f>ROUNDUP(IF($P$9=0,0,(Q17/GradeSheet!$Q$9)*GradeSheet!$C$54),0)</f>
        <v>9</v>
      </c>
      <c r="F17" s="149">
        <f>ROUNDUP(((R17+S17)/(R$9+S$9))*GradeSheet!$C$55,0)</f>
        <v>12</v>
      </c>
      <c r="G17" s="149">
        <f t="shared" si="3"/>
        <v>0</v>
      </c>
      <c r="H17" s="150">
        <f t="shared" si="4"/>
        <v>7.5</v>
      </c>
      <c r="I17" s="150">
        <f>ROUNDUP(IF(V$9= 0,0,(V17/GradeSheet!$V$9)*GradeSheet!$C$58),0)</f>
        <v>8</v>
      </c>
      <c r="J17" s="150">
        <f t="shared" si="5"/>
        <v>18</v>
      </c>
      <c r="K17" s="151">
        <f t="shared" si="6"/>
        <v>64</v>
      </c>
      <c r="L17" s="152">
        <f t="shared" si="7"/>
        <v>0.64</v>
      </c>
      <c r="M17" s="153" t="str">
        <f>VLOOKUP(K17,GradingPolicy!$B$2:$C$11,2)</f>
        <v>C+ (Plus)</v>
      </c>
      <c r="N17" s="4"/>
      <c r="O17" s="4"/>
      <c r="P17" s="62">
        <v>9</v>
      </c>
      <c r="Q17" s="62">
        <v>8.5</v>
      </c>
      <c r="R17" s="62">
        <v>8</v>
      </c>
      <c r="S17" s="62">
        <v>15</v>
      </c>
      <c r="T17" s="62">
        <v>0</v>
      </c>
      <c r="U17" s="62">
        <v>7.5</v>
      </c>
      <c r="V17" s="62">
        <v>8</v>
      </c>
      <c r="W17" s="197">
        <v>18</v>
      </c>
      <c r="X17" s="199">
        <v>191014048</v>
      </c>
      <c r="Y17" s="198" t="s">
        <v>177</v>
      </c>
      <c r="Z17" s="4"/>
      <c r="AA17" s="4"/>
      <c r="AB17" s="4"/>
    </row>
    <row r="18" spans="1:28" ht="15.75" customHeight="1">
      <c r="A18" s="143">
        <v>9</v>
      </c>
      <c r="B18" s="143">
        <f t="shared" si="0"/>
        <v>191014054</v>
      </c>
      <c r="C18" s="163" t="str">
        <f t="shared" si="1"/>
        <v>*Ashiqur Rahman Prince</v>
      </c>
      <c r="D18" s="62">
        <f t="shared" si="2"/>
        <v>10</v>
      </c>
      <c r="E18" s="148">
        <f>ROUNDUP(IF($P$9=0,0,(Q18/GradeSheet!$Q$9)*GradeSheet!$C$54),0)</f>
        <v>8</v>
      </c>
      <c r="F18" s="149">
        <f>ROUNDUP(((R18+S18)/(R$9+S$9))*GradeSheet!$C$55,0)</f>
        <v>9</v>
      </c>
      <c r="G18" s="149">
        <f t="shared" si="3"/>
        <v>0</v>
      </c>
      <c r="H18" s="150">
        <f t="shared" si="4"/>
        <v>6</v>
      </c>
      <c r="I18" s="150">
        <f>ROUNDUP(IF(V$9= 0,0,(V18/GradeSheet!$V$9)*GradeSheet!$C$58),0)</f>
        <v>8</v>
      </c>
      <c r="J18" s="150">
        <f t="shared" si="5"/>
        <v>19</v>
      </c>
      <c r="K18" s="151">
        <f t="shared" si="6"/>
        <v>60</v>
      </c>
      <c r="L18" s="152">
        <f t="shared" si="7"/>
        <v>0.6</v>
      </c>
      <c r="M18" s="153" t="str">
        <f>VLOOKUP(K18,GradingPolicy!$B$2:$C$11,2)</f>
        <v>C+ (Plus)</v>
      </c>
      <c r="N18" s="4"/>
      <c r="O18" s="4"/>
      <c r="P18" s="62">
        <v>10</v>
      </c>
      <c r="Q18" s="62">
        <v>7.5</v>
      </c>
      <c r="R18" s="62">
        <v>10</v>
      </c>
      <c r="S18" s="62">
        <v>8</v>
      </c>
      <c r="T18" s="62">
        <v>0</v>
      </c>
      <c r="U18" s="62">
        <v>6</v>
      </c>
      <c r="V18" s="62">
        <v>7.5</v>
      </c>
      <c r="W18" s="197">
        <v>19</v>
      </c>
      <c r="X18" s="199">
        <v>191014054</v>
      </c>
      <c r="Y18" s="198" t="s">
        <v>178</v>
      </c>
      <c r="Z18" s="4"/>
      <c r="AA18" s="4"/>
      <c r="AB18" s="4"/>
    </row>
    <row r="19" spans="1:28" ht="15.75" customHeight="1">
      <c r="A19" s="144">
        <v>10</v>
      </c>
      <c r="B19" s="143">
        <f t="shared" si="0"/>
        <v>191014058</v>
      </c>
      <c r="C19" s="163" t="str">
        <f t="shared" si="1"/>
        <v>Shuncheta Khan Maghla</v>
      </c>
      <c r="D19" s="62">
        <f t="shared" si="2"/>
        <v>9</v>
      </c>
      <c r="E19" s="148">
        <f>ROUNDUP(IF($P$9=0,0,(Q19/GradeSheet!$Q$9)*GradeSheet!$C$54),0)</f>
        <v>7</v>
      </c>
      <c r="F19" s="149">
        <f>ROUNDUP(((R19+S19)/(R$9+S$9))*GradeSheet!$C$55,0)</f>
        <v>11</v>
      </c>
      <c r="G19" s="149">
        <f t="shared" si="3"/>
        <v>0</v>
      </c>
      <c r="H19" s="150">
        <f t="shared" si="4"/>
        <v>8.5</v>
      </c>
      <c r="I19" s="150">
        <f>ROUNDUP(IF(V$9= 0,0,(V19/GradeSheet!$V$9)*GradeSheet!$C$58),0)</f>
        <v>8</v>
      </c>
      <c r="J19" s="150">
        <f t="shared" si="5"/>
        <v>10</v>
      </c>
      <c r="K19" s="151">
        <f t="shared" si="6"/>
        <v>54</v>
      </c>
      <c r="L19" s="152">
        <f t="shared" si="7"/>
        <v>0.54</v>
      </c>
      <c r="M19" s="153" t="str">
        <f>VLOOKUP(K19,GradingPolicy!$B$2:$C$11,2)</f>
        <v>D (Plain)</v>
      </c>
      <c r="N19" s="4"/>
      <c r="O19" s="4"/>
      <c r="P19" s="62">
        <v>9</v>
      </c>
      <c r="Q19" s="62">
        <v>7</v>
      </c>
      <c r="R19" s="62">
        <v>12</v>
      </c>
      <c r="S19" s="62">
        <v>10</v>
      </c>
      <c r="T19" s="62">
        <v>0</v>
      </c>
      <c r="U19" s="62">
        <v>8.5</v>
      </c>
      <c r="V19" s="62">
        <v>7.5</v>
      </c>
      <c r="W19" s="197">
        <v>10</v>
      </c>
      <c r="X19" s="199">
        <v>191014058</v>
      </c>
      <c r="Y19" s="198" t="s">
        <v>179</v>
      </c>
      <c r="Z19" s="4"/>
      <c r="AA19" s="4"/>
      <c r="AB19" s="4"/>
    </row>
    <row r="20" spans="1:28" ht="15.75" customHeight="1">
      <c r="A20" s="143">
        <v>11</v>
      </c>
      <c r="B20" s="143">
        <f t="shared" si="0"/>
        <v>191014081</v>
      </c>
      <c r="C20" s="163" t="str">
        <f t="shared" si="1"/>
        <v>Lamima Afroz Entu</v>
      </c>
      <c r="D20" s="62">
        <f t="shared" si="2"/>
        <v>9</v>
      </c>
      <c r="E20" s="148">
        <f>ROUNDUP(IF($P$9=0,0,(Q20/GradeSheet!$Q$9)*GradeSheet!$C$54),0)</f>
        <v>7</v>
      </c>
      <c r="F20" s="149">
        <f>ROUNDUP(((R20+S20)/(R$9+S$9))*GradeSheet!$C$55,0)</f>
        <v>11</v>
      </c>
      <c r="G20" s="149">
        <f t="shared" si="3"/>
        <v>0</v>
      </c>
      <c r="H20" s="150">
        <f t="shared" si="4"/>
        <v>1</v>
      </c>
      <c r="I20" s="150">
        <f>ROUNDUP(IF(V$9= 0,0,(V20/GradeSheet!$V$9)*GradeSheet!$C$58),0)</f>
        <v>8</v>
      </c>
      <c r="J20" s="150">
        <f t="shared" si="5"/>
        <v>13</v>
      </c>
      <c r="K20" s="151">
        <f t="shared" si="6"/>
        <v>49</v>
      </c>
      <c r="L20" s="152">
        <f t="shared" si="7"/>
        <v>0.49</v>
      </c>
      <c r="M20" s="153" t="str">
        <f>VLOOKUP(K20,GradingPolicy!$B$2:$C$11,2)</f>
        <v>F (Fail)</v>
      </c>
      <c r="N20" s="4"/>
      <c r="O20" s="4"/>
      <c r="P20" s="62">
        <v>9</v>
      </c>
      <c r="Q20" s="62">
        <v>7</v>
      </c>
      <c r="R20" s="62">
        <v>6.5</v>
      </c>
      <c r="S20" s="62">
        <v>14</v>
      </c>
      <c r="T20" s="62">
        <v>0</v>
      </c>
      <c r="U20" s="62">
        <v>1</v>
      </c>
      <c r="V20" s="62">
        <v>7.5</v>
      </c>
      <c r="W20" s="197">
        <v>13</v>
      </c>
      <c r="X20" s="199">
        <v>191014081</v>
      </c>
      <c r="Y20" s="198" t="s">
        <v>180</v>
      </c>
      <c r="Z20" s="4"/>
      <c r="AA20" s="4"/>
      <c r="AB20" s="4"/>
    </row>
    <row r="21" spans="1:28" ht="15.75" customHeight="1">
      <c r="A21" s="144">
        <v>12</v>
      </c>
      <c r="B21" s="143">
        <f t="shared" si="0"/>
        <v>192014001</v>
      </c>
      <c r="C21" s="163" t="str">
        <f t="shared" si="1"/>
        <v>*Md. Tamim Hasan Anik</v>
      </c>
      <c r="D21" s="62">
        <f t="shared" si="2"/>
        <v>9</v>
      </c>
      <c r="E21" s="148">
        <f>ROUNDUP(IF($P$9=0,0,(Q21/GradeSheet!$Q$9)*GradeSheet!$C$54),0)</f>
        <v>9</v>
      </c>
      <c r="F21" s="149">
        <f>ROUNDUP(((R21+S21)/(R$9+S$9))*GradeSheet!$C$55,0)</f>
        <v>13</v>
      </c>
      <c r="G21" s="149">
        <f t="shared" si="3"/>
        <v>0</v>
      </c>
      <c r="H21" s="150">
        <f t="shared" si="4"/>
        <v>6</v>
      </c>
      <c r="I21" s="150">
        <f>ROUNDUP(IF(V$9= 0,0,(V21/GradeSheet!$V$9)*GradeSheet!$C$58),0)</f>
        <v>8</v>
      </c>
      <c r="J21" s="150">
        <f t="shared" si="5"/>
        <v>17</v>
      </c>
      <c r="K21" s="151">
        <f t="shared" si="6"/>
        <v>62</v>
      </c>
      <c r="L21" s="152">
        <f t="shared" si="7"/>
        <v>0.62</v>
      </c>
      <c r="M21" s="153" t="str">
        <f>VLOOKUP(K21,GradingPolicy!$B$2:$C$11,2)</f>
        <v>C+ (Plus)</v>
      </c>
      <c r="N21" s="4"/>
      <c r="O21" s="4"/>
      <c r="P21" s="62">
        <v>9</v>
      </c>
      <c r="Q21" s="62">
        <v>8.5</v>
      </c>
      <c r="R21" s="62">
        <v>13.5</v>
      </c>
      <c r="S21" s="62">
        <v>12</v>
      </c>
      <c r="T21" s="62">
        <v>0</v>
      </c>
      <c r="U21" s="62">
        <v>6</v>
      </c>
      <c r="V21" s="62">
        <v>8</v>
      </c>
      <c r="W21" s="197">
        <v>17</v>
      </c>
      <c r="X21" s="199">
        <v>192014001</v>
      </c>
      <c r="Y21" s="198" t="s">
        <v>181</v>
      </c>
      <c r="Z21" s="4"/>
      <c r="AA21" s="4"/>
      <c r="AB21" s="4"/>
    </row>
    <row r="22" spans="1:28" ht="15.75" customHeight="1">
      <c r="A22" s="143">
        <v>13</v>
      </c>
      <c r="B22" s="143">
        <f t="shared" si="0"/>
        <v>192014004</v>
      </c>
      <c r="C22" s="163" t="str">
        <f t="shared" si="1"/>
        <v>Arpita Das</v>
      </c>
      <c r="D22" s="62">
        <f t="shared" si="2"/>
        <v>9</v>
      </c>
      <c r="E22" s="148">
        <f>ROUNDUP(IF($P$9=0,0,(Q22/GradeSheet!$Q$9)*GradeSheet!$C$54),0)</f>
        <v>8</v>
      </c>
      <c r="F22" s="149">
        <f>ROUNDUP(((R22+S22)/(R$9+S$9))*GradeSheet!$C$55,0)</f>
        <v>11</v>
      </c>
      <c r="G22" s="149">
        <f t="shared" si="3"/>
        <v>0</v>
      </c>
      <c r="H22" s="150">
        <f t="shared" si="4"/>
        <v>10</v>
      </c>
      <c r="I22" s="150">
        <f>ROUNDUP(IF(V$9= 0,0,(V22/GradeSheet!$V$9)*GradeSheet!$C$58),0)</f>
        <v>8</v>
      </c>
      <c r="J22" s="150">
        <f t="shared" si="5"/>
        <v>14</v>
      </c>
      <c r="K22" s="151">
        <f t="shared" si="6"/>
        <v>60</v>
      </c>
      <c r="L22" s="152">
        <f t="shared" si="7"/>
        <v>0.6</v>
      </c>
      <c r="M22" s="153" t="str">
        <f>VLOOKUP(K22,GradingPolicy!$B$2:$C$11,2)</f>
        <v>C+ (Plus)</v>
      </c>
      <c r="N22" s="4"/>
      <c r="O22" s="4"/>
      <c r="P22" s="62">
        <v>9</v>
      </c>
      <c r="Q22" s="62">
        <v>7.5</v>
      </c>
      <c r="R22" s="62">
        <v>12</v>
      </c>
      <c r="S22" s="62">
        <v>9</v>
      </c>
      <c r="T22" s="62">
        <v>0</v>
      </c>
      <c r="U22" s="62">
        <v>10</v>
      </c>
      <c r="V22" s="62">
        <v>8</v>
      </c>
      <c r="W22" s="197">
        <v>14</v>
      </c>
      <c r="X22" s="199">
        <v>192014004</v>
      </c>
      <c r="Y22" s="198" t="s">
        <v>182</v>
      </c>
      <c r="Z22" s="4"/>
      <c r="AA22" s="4"/>
      <c r="AB22" s="4"/>
    </row>
    <row r="23" spans="1:28" ht="15.75" customHeight="1">
      <c r="A23" s="144">
        <v>14</v>
      </c>
      <c r="B23" s="143">
        <f t="shared" si="0"/>
        <v>192014005</v>
      </c>
      <c r="C23" s="163" t="str">
        <f t="shared" si="1"/>
        <v>Mahedul Hasan Rifat</v>
      </c>
      <c r="D23" s="62">
        <f t="shared" si="2"/>
        <v>9</v>
      </c>
      <c r="E23" s="148">
        <f>ROUNDUP(IF($P$9=0,0,(Q23/GradeSheet!$Q$9)*GradeSheet!$C$54),0)</f>
        <v>8</v>
      </c>
      <c r="F23" s="149">
        <f>ROUNDUP(((R23+S23)/(R$9+S$9))*GradeSheet!$C$55,0)</f>
        <v>20</v>
      </c>
      <c r="G23" s="149">
        <f t="shared" si="3"/>
        <v>0</v>
      </c>
      <c r="H23" s="150">
        <f t="shared" si="4"/>
        <v>14</v>
      </c>
      <c r="I23" s="150">
        <f>ROUNDUP(IF(V$9= 0,0,(V23/GradeSheet!$V$9)*GradeSheet!$C$58),0)</f>
        <v>8</v>
      </c>
      <c r="J23" s="150">
        <f t="shared" si="5"/>
        <v>21</v>
      </c>
      <c r="K23" s="151">
        <f t="shared" si="6"/>
        <v>80</v>
      </c>
      <c r="L23" s="152">
        <f t="shared" si="7"/>
        <v>0.8</v>
      </c>
      <c r="M23" s="153" t="str">
        <f>VLOOKUP(K23,GradingPolicy!$B$2:$C$11,2)</f>
        <v>A- (Minus)</v>
      </c>
      <c r="N23" s="4"/>
      <c r="O23" s="4"/>
      <c r="P23" s="62">
        <v>9</v>
      </c>
      <c r="Q23" s="62">
        <v>8</v>
      </c>
      <c r="R23" s="62">
        <v>19</v>
      </c>
      <c r="S23" s="62">
        <v>20</v>
      </c>
      <c r="T23" s="62">
        <v>0</v>
      </c>
      <c r="U23" s="62">
        <v>14</v>
      </c>
      <c r="V23" s="62">
        <v>8</v>
      </c>
      <c r="W23" s="197">
        <v>21</v>
      </c>
      <c r="X23" s="199">
        <v>192014005</v>
      </c>
      <c r="Y23" s="198" t="s">
        <v>183</v>
      </c>
      <c r="Z23" s="4"/>
      <c r="AA23" s="4"/>
      <c r="AB23" s="4"/>
    </row>
    <row r="24" spans="1:28" ht="15.75" customHeight="1">
      <c r="A24" s="143">
        <v>15</v>
      </c>
      <c r="B24" s="143">
        <f t="shared" si="0"/>
        <v>192014006</v>
      </c>
      <c r="C24" s="163" t="str">
        <f t="shared" si="1"/>
        <v>Afifa Islam Ananna</v>
      </c>
      <c r="D24" s="62">
        <f t="shared" si="2"/>
        <v>10</v>
      </c>
      <c r="E24" s="148">
        <f>ROUNDUP(IF($P$9=0,0,(Q24/GradeSheet!$Q$9)*GradeSheet!$C$54),0)</f>
        <v>8</v>
      </c>
      <c r="F24" s="149">
        <f>ROUNDUP(((R24+S24)/(R$9+S$9))*GradeSheet!$C$55,0)</f>
        <v>11</v>
      </c>
      <c r="G24" s="149">
        <f t="shared" si="3"/>
        <v>0</v>
      </c>
      <c r="H24" s="150">
        <f t="shared" si="4"/>
        <v>7.5</v>
      </c>
      <c r="I24" s="150">
        <f>ROUNDUP(IF(V$9= 0,0,(V24/GradeSheet!$V$9)*GradeSheet!$C$58),0)</f>
        <v>8</v>
      </c>
      <c r="J24" s="150">
        <f t="shared" si="5"/>
        <v>16</v>
      </c>
      <c r="K24" s="151">
        <f t="shared" si="6"/>
        <v>61</v>
      </c>
      <c r="L24" s="152">
        <f t="shared" si="7"/>
        <v>0.61</v>
      </c>
      <c r="M24" s="153" t="str">
        <f>VLOOKUP(K24,GradingPolicy!$B$2:$C$11,2)</f>
        <v>C+ (Plus)</v>
      </c>
      <c r="N24" s="4"/>
      <c r="O24" s="4"/>
      <c r="P24" s="62">
        <v>10</v>
      </c>
      <c r="Q24" s="62">
        <v>7.5</v>
      </c>
      <c r="R24" s="62">
        <v>8</v>
      </c>
      <c r="S24" s="62">
        <v>13</v>
      </c>
      <c r="T24" s="62">
        <v>0</v>
      </c>
      <c r="U24" s="62">
        <v>7.5</v>
      </c>
      <c r="V24" s="62">
        <v>8</v>
      </c>
      <c r="W24" s="197">
        <v>16</v>
      </c>
      <c r="X24" s="199">
        <v>192014006</v>
      </c>
      <c r="Y24" s="198" t="s">
        <v>184</v>
      </c>
      <c r="Z24" s="4"/>
      <c r="AA24" s="4"/>
      <c r="AB24" s="4"/>
    </row>
    <row r="25" spans="1:28" ht="15.75" customHeight="1">
      <c r="A25" s="144">
        <v>16</v>
      </c>
      <c r="B25" s="143">
        <f t="shared" si="0"/>
        <v>192014007</v>
      </c>
      <c r="C25" s="163" t="str">
        <f t="shared" si="1"/>
        <v>*Elma Eftesham</v>
      </c>
      <c r="D25" s="62">
        <f t="shared" si="2"/>
        <v>0</v>
      </c>
      <c r="E25" s="148">
        <f>ROUNDUP(IF($P$9=0,0,(Q25/GradeSheet!$Q$9)*GradeSheet!$C$54),0)</f>
        <v>9</v>
      </c>
      <c r="F25" s="149">
        <f>ROUNDUP(((R25+S25)/(R$9+S$9))*GradeSheet!$C$55,0)</f>
        <v>0</v>
      </c>
      <c r="G25" s="149">
        <f t="shared" si="3"/>
        <v>0</v>
      </c>
      <c r="H25" s="150">
        <f t="shared" si="4"/>
        <v>0</v>
      </c>
      <c r="I25" s="150">
        <f>ROUNDUP(IF(V$9= 0,0,(V25/GradeSheet!$V$9)*GradeSheet!$C$58),0)</f>
        <v>8</v>
      </c>
      <c r="J25" s="150">
        <f t="shared" si="5"/>
        <v>0</v>
      </c>
      <c r="K25" s="151">
        <f t="shared" si="6"/>
        <v>17</v>
      </c>
      <c r="L25" s="152">
        <f t="shared" si="7"/>
        <v>0.17</v>
      </c>
      <c r="M25" s="153" t="str">
        <f>VLOOKUP(K25,GradingPolicy!$B$2:$C$11,2)</f>
        <v>F (Fail)</v>
      </c>
      <c r="N25" s="4"/>
      <c r="O25" s="4"/>
      <c r="P25" s="62">
        <v>0</v>
      </c>
      <c r="Q25" s="62">
        <v>8.5</v>
      </c>
      <c r="R25" s="62">
        <v>0</v>
      </c>
      <c r="S25" s="62">
        <v>0</v>
      </c>
      <c r="T25" s="62">
        <v>0</v>
      </c>
      <c r="U25" s="62">
        <v>0</v>
      </c>
      <c r="V25" s="62">
        <v>8</v>
      </c>
      <c r="W25" s="197">
        <v>0</v>
      </c>
      <c r="X25" s="199">
        <v>192014007</v>
      </c>
      <c r="Y25" s="198" t="s">
        <v>185</v>
      </c>
      <c r="Z25" s="4"/>
      <c r="AA25" s="4"/>
      <c r="AB25" s="4"/>
    </row>
    <row r="26" spans="1:28" ht="15.75" customHeight="1">
      <c r="A26" s="143">
        <v>17</v>
      </c>
      <c r="B26" s="143">
        <f t="shared" si="0"/>
        <v>192014008</v>
      </c>
      <c r="C26" s="163" t="str">
        <f t="shared" si="1"/>
        <v>Umme Salma</v>
      </c>
      <c r="D26" s="62">
        <f t="shared" si="2"/>
        <v>10</v>
      </c>
      <c r="E26" s="148">
        <f>ROUNDUP(IF($P$9=0,0,(Q26/GradeSheet!$Q$9)*GradeSheet!$C$54),0)</f>
        <v>8</v>
      </c>
      <c r="F26" s="149">
        <f>ROUNDUP(((R26+S26)/(R$9+S$9))*GradeSheet!$C$55,0)</f>
        <v>17</v>
      </c>
      <c r="G26" s="149">
        <f t="shared" si="3"/>
        <v>0</v>
      </c>
      <c r="H26" s="150">
        <f t="shared" si="4"/>
        <v>9</v>
      </c>
      <c r="I26" s="150">
        <f>ROUNDUP(IF(V$9= 0,0,(V26/GradeSheet!$V$9)*GradeSheet!$C$58),0)</f>
        <v>8</v>
      </c>
      <c r="J26" s="150">
        <f t="shared" si="5"/>
        <v>21</v>
      </c>
      <c r="K26" s="151">
        <f t="shared" si="6"/>
        <v>73</v>
      </c>
      <c r="L26" s="152">
        <f t="shared" si="7"/>
        <v>0.73</v>
      </c>
      <c r="M26" s="153" t="str">
        <f>VLOOKUP(K26,GradingPolicy!$B$2:$C$11,2)</f>
        <v>B (Plain)</v>
      </c>
      <c r="N26" s="4"/>
      <c r="O26" s="4"/>
      <c r="P26" s="62">
        <v>10</v>
      </c>
      <c r="Q26" s="62">
        <v>8</v>
      </c>
      <c r="R26" s="62">
        <v>19</v>
      </c>
      <c r="S26" s="62">
        <v>15</v>
      </c>
      <c r="T26" s="62">
        <v>0</v>
      </c>
      <c r="U26" s="62">
        <v>9</v>
      </c>
      <c r="V26" s="62">
        <v>8</v>
      </c>
      <c r="W26" s="197">
        <v>21</v>
      </c>
      <c r="X26" s="199">
        <v>192014008</v>
      </c>
      <c r="Y26" s="198" t="s">
        <v>186</v>
      </c>
      <c r="Z26" s="4"/>
      <c r="AA26" s="4"/>
      <c r="AB26" s="4"/>
    </row>
    <row r="27" spans="1:28" s="130" customFormat="1" ht="15.75" customHeight="1">
      <c r="A27" s="144">
        <v>18</v>
      </c>
      <c r="B27" s="143">
        <f t="shared" si="0"/>
        <v>192014009</v>
      </c>
      <c r="C27" s="163" t="str">
        <f t="shared" si="1"/>
        <v>Md. Abu Nayeb Towki</v>
      </c>
      <c r="D27" s="62">
        <f t="shared" si="2"/>
        <v>5</v>
      </c>
      <c r="E27" s="148">
        <f>ROUNDUP(IF($P$9=0,0,(Q27/GradeSheet!$Q$9)*GradeSheet!$C$54),0)</f>
        <v>8</v>
      </c>
      <c r="F27" s="149">
        <f>ROUNDUP(((R27+S27)/(R$9+S$9))*GradeSheet!$C$55,0)</f>
        <v>7</v>
      </c>
      <c r="G27" s="149">
        <f t="shared" si="3"/>
        <v>0</v>
      </c>
      <c r="H27" s="150">
        <f t="shared" si="4"/>
        <v>10</v>
      </c>
      <c r="I27" s="150">
        <f>ROUNDUP(IF(V$9= 0,0,(V27/GradeSheet!$V$9)*GradeSheet!$C$58),0)</f>
        <v>8</v>
      </c>
      <c r="J27" s="150">
        <f t="shared" si="5"/>
        <v>0</v>
      </c>
      <c r="K27" s="151">
        <f t="shared" ref="K27:K36" si="8">ROUNDUP(SUM(D27:J27),0)</f>
        <v>38</v>
      </c>
      <c r="L27" s="152">
        <f t="shared" ref="L27:L36" si="9">K27/100</f>
        <v>0.38</v>
      </c>
      <c r="M27" s="153" t="str">
        <f>VLOOKUP(K27,GradingPolicy!$B$2:$C$11,2)</f>
        <v>F (Fail)</v>
      </c>
      <c r="N27" s="4"/>
      <c r="O27" s="4"/>
      <c r="P27" s="62">
        <v>5</v>
      </c>
      <c r="Q27" s="62">
        <v>7.5</v>
      </c>
      <c r="R27" s="62">
        <v>14</v>
      </c>
      <c r="S27" s="62">
        <v>0</v>
      </c>
      <c r="T27" s="62">
        <v>0</v>
      </c>
      <c r="U27" s="62">
        <v>10</v>
      </c>
      <c r="V27" s="62">
        <v>8</v>
      </c>
      <c r="W27" s="197">
        <v>0</v>
      </c>
      <c r="X27" s="199">
        <v>192014009</v>
      </c>
      <c r="Y27" s="198" t="s">
        <v>187</v>
      </c>
      <c r="Z27" s="4"/>
      <c r="AA27" s="4"/>
      <c r="AB27" s="4"/>
    </row>
    <row r="28" spans="1:28" s="130" customFormat="1" ht="15.75" customHeight="1">
      <c r="A28" s="143">
        <v>19</v>
      </c>
      <c r="B28" s="143">
        <f t="shared" si="0"/>
        <v>192014010</v>
      </c>
      <c r="C28" s="163" t="str">
        <f t="shared" si="1"/>
        <v>Mafruha</v>
      </c>
      <c r="D28" s="62">
        <f t="shared" si="2"/>
        <v>10</v>
      </c>
      <c r="E28" s="148">
        <f>ROUNDUP(IF($P$9=0,0,(Q28/GradeSheet!$Q$9)*GradeSheet!$C$54),0)</f>
        <v>8</v>
      </c>
      <c r="F28" s="149">
        <f>ROUNDUP(((R28+S28)/(R$9+S$9))*GradeSheet!$C$55,0)</f>
        <v>13</v>
      </c>
      <c r="G28" s="149">
        <f t="shared" si="3"/>
        <v>0</v>
      </c>
      <c r="H28" s="150">
        <f t="shared" si="4"/>
        <v>7</v>
      </c>
      <c r="I28" s="150">
        <f>ROUNDUP(IF(V$9= 0,0,(V28/GradeSheet!$V$9)*GradeSheet!$C$58),0)</f>
        <v>8</v>
      </c>
      <c r="J28" s="150">
        <f t="shared" si="5"/>
        <v>22</v>
      </c>
      <c r="K28" s="151">
        <f t="shared" si="8"/>
        <v>68</v>
      </c>
      <c r="L28" s="152">
        <f t="shared" si="9"/>
        <v>0.68</v>
      </c>
      <c r="M28" s="153" t="str">
        <f>VLOOKUP(K28,GradingPolicy!$B$2:$C$11,2)</f>
        <v>B- (Minus)</v>
      </c>
      <c r="N28" s="4"/>
      <c r="O28" s="4"/>
      <c r="P28" s="62">
        <v>10</v>
      </c>
      <c r="Q28" s="62">
        <v>7.5</v>
      </c>
      <c r="R28" s="62">
        <v>12</v>
      </c>
      <c r="S28" s="62">
        <v>13</v>
      </c>
      <c r="T28" s="62">
        <v>0</v>
      </c>
      <c r="U28" s="62">
        <v>7</v>
      </c>
      <c r="V28" s="62">
        <v>8</v>
      </c>
      <c r="W28" s="197">
        <v>22</v>
      </c>
      <c r="X28" s="199">
        <v>192014010</v>
      </c>
      <c r="Y28" s="198" t="s">
        <v>188</v>
      </c>
      <c r="Z28" s="4"/>
      <c r="AA28" s="4"/>
      <c r="AB28" s="4"/>
    </row>
    <row r="29" spans="1:28" s="130" customFormat="1" ht="15.75" customHeight="1">
      <c r="A29" s="144">
        <v>20</v>
      </c>
      <c r="B29" s="143">
        <f t="shared" si="0"/>
        <v>192014014</v>
      </c>
      <c r="C29" s="163" t="str">
        <f t="shared" si="1"/>
        <v>Mansuba Tabassum</v>
      </c>
      <c r="D29" s="62">
        <f t="shared" si="2"/>
        <v>9</v>
      </c>
      <c r="E29" s="148">
        <f>ROUNDUP(IF($P$9=0,0,(Q29/GradeSheet!$Q$9)*GradeSheet!$C$54),0)</f>
        <v>8</v>
      </c>
      <c r="F29" s="149">
        <f>ROUNDUP(((R29+S29)/(R$9+S$9))*GradeSheet!$C$55,0)</f>
        <v>14</v>
      </c>
      <c r="G29" s="149">
        <f t="shared" si="3"/>
        <v>0</v>
      </c>
      <c r="H29" s="150">
        <f t="shared" si="4"/>
        <v>8.5</v>
      </c>
      <c r="I29" s="150">
        <f>ROUNDUP(IF(V$9= 0,0,(V29/GradeSheet!$V$9)*GradeSheet!$C$58),0)</f>
        <v>8</v>
      </c>
      <c r="J29" s="150">
        <f t="shared" si="5"/>
        <v>19</v>
      </c>
      <c r="K29" s="151">
        <f t="shared" si="8"/>
        <v>67</v>
      </c>
      <c r="L29" s="152">
        <f t="shared" si="9"/>
        <v>0.67</v>
      </c>
      <c r="M29" s="153" t="str">
        <f>VLOOKUP(K29,GradingPolicy!$B$2:$C$11,2)</f>
        <v>B- (Minus)</v>
      </c>
      <c r="N29" s="4"/>
      <c r="O29" s="4"/>
      <c r="P29" s="62">
        <v>9</v>
      </c>
      <c r="Q29" s="62">
        <v>8</v>
      </c>
      <c r="R29" s="62">
        <v>12.5</v>
      </c>
      <c r="S29" s="62">
        <v>15</v>
      </c>
      <c r="T29" s="62">
        <v>0</v>
      </c>
      <c r="U29" s="62">
        <v>8.5</v>
      </c>
      <c r="V29" s="62">
        <v>8</v>
      </c>
      <c r="W29" s="197">
        <v>19</v>
      </c>
      <c r="X29" s="199">
        <v>192014014</v>
      </c>
      <c r="Y29" s="198" t="s">
        <v>189</v>
      </c>
      <c r="Z29" s="4"/>
      <c r="AA29" s="4"/>
      <c r="AB29" s="4"/>
    </row>
    <row r="30" spans="1:28" s="130" customFormat="1" ht="15.75" customHeight="1">
      <c r="A30" s="143">
        <v>21</v>
      </c>
      <c r="B30" s="143">
        <f t="shared" si="0"/>
        <v>192014016</v>
      </c>
      <c r="C30" s="163" t="str">
        <f t="shared" si="1"/>
        <v>*Nafia Rahaman Nafi</v>
      </c>
      <c r="D30" s="62">
        <f t="shared" si="2"/>
        <v>9</v>
      </c>
      <c r="E30" s="148">
        <f>ROUNDUP(IF($P$9=0,0,(Q30/GradeSheet!$Q$9)*GradeSheet!$C$54),0)</f>
        <v>8</v>
      </c>
      <c r="F30" s="149">
        <f>ROUNDUP(((R30+S30)/(R$9+S$9))*GradeSheet!$C$55,0)</f>
        <v>9</v>
      </c>
      <c r="G30" s="149">
        <f t="shared" si="3"/>
        <v>0</v>
      </c>
      <c r="H30" s="150">
        <f t="shared" si="4"/>
        <v>2.5</v>
      </c>
      <c r="I30" s="150">
        <f>ROUNDUP(IF(V$9= 0,0,(V30/GradeSheet!$V$9)*GradeSheet!$C$58),0)</f>
        <v>8</v>
      </c>
      <c r="J30" s="150">
        <f t="shared" si="5"/>
        <v>17</v>
      </c>
      <c r="K30" s="151">
        <f t="shared" si="8"/>
        <v>54</v>
      </c>
      <c r="L30" s="152">
        <f t="shared" si="9"/>
        <v>0.54</v>
      </c>
      <c r="M30" s="153" t="str">
        <f>VLOOKUP(K30,GradingPolicy!$B$2:$C$11,2)</f>
        <v>D (Plain)</v>
      </c>
      <c r="N30" s="4"/>
      <c r="O30" s="4"/>
      <c r="P30" s="62">
        <v>9</v>
      </c>
      <c r="Q30" s="62">
        <v>7.5</v>
      </c>
      <c r="R30" s="62">
        <v>7</v>
      </c>
      <c r="S30" s="62">
        <v>10</v>
      </c>
      <c r="T30" s="62">
        <v>0</v>
      </c>
      <c r="U30" s="62">
        <v>2.5</v>
      </c>
      <c r="V30" s="62">
        <v>7.5</v>
      </c>
      <c r="W30" s="197">
        <v>17</v>
      </c>
      <c r="X30" s="199">
        <v>192014016</v>
      </c>
      <c r="Y30" s="198" t="s">
        <v>190</v>
      </c>
      <c r="Z30" s="4"/>
      <c r="AA30" s="4"/>
      <c r="AB30" s="4"/>
    </row>
    <row r="31" spans="1:28" s="130" customFormat="1" ht="15.75" customHeight="1">
      <c r="A31" s="144">
        <v>22</v>
      </c>
      <c r="B31" s="143">
        <f t="shared" si="0"/>
        <v>192014022</v>
      </c>
      <c r="C31" s="163" t="str">
        <f t="shared" si="1"/>
        <v>*Inni Aktar Iti</v>
      </c>
      <c r="D31" s="62">
        <f t="shared" si="2"/>
        <v>9</v>
      </c>
      <c r="E31" s="148">
        <f>ROUNDUP(IF($P$9=0,0,(Q31/GradeSheet!$Q$9)*GradeSheet!$C$54),0)</f>
        <v>8</v>
      </c>
      <c r="F31" s="149">
        <f>ROUNDUP(((R31+S31)/(R$9+S$9))*GradeSheet!$C$55,0)</f>
        <v>8</v>
      </c>
      <c r="G31" s="149">
        <f t="shared" si="3"/>
        <v>0</v>
      </c>
      <c r="H31" s="150">
        <f t="shared" si="4"/>
        <v>3</v>
      </c>
      <c r="I31" s="150">
        <f>ROUNDUP(IF(V$9= 0,0,(V31/GradeSheet!$V$9)*GradeSheet!$C$58),0)</f>
        <v>8</v>
      </c>
      <c r="J31" s="150">
        <f t="shared" si="5"/>
        <v>17</v>
      </c>
      <c r="K31" s="151">
        <f t="shared" si="8"/>
        <v>53</v>
      </c>
      <c r="L31" s="152">
        <f t="shared" si="9"/>
        <v>0.53</v>
      </c>
      <c r="M31" s="153" t="str">
        <f>VLOOKUP(K31,GradingPolicy!$B$2:$C$11,2)</f>
        <v>D (Plain)</v>
      </c>
      <c r="N31" s="4"/>
      <c r="O31" s="4"/>
      <c r="P31" s="62">
        <v>9</v>
      </c>
      <c r="Q31" s="62">
        <v>7.5</v>
      </c>
      <c r="R31" s="62">
        <v>7.5</v>
      </c>
      <c r="S31" s="62">
        <v>8</v>
      </c>
      <c r="T31" s="62">
        <v>0</v>
      </c>
      <c r="U31" s="62">
        <v>3</v>
      </c>
      <c r="V31" s="62">
        <v>7.5</v>
      </c>
      <c r="W31" s="197">
        <v>17</v>
      </c>
      <c r="X31" s="199">
        <v>192014022</v>
      </c>
      <c r="Y31" s="198" t="s">
        <v>191</v>
      </c>
      <c r="Z31" s="4"/>
      <c r="AA31" s="4"/>
      <c r="AB31" s="4"/>
    </row>
    <row r="32" spans="1:28" s="130" customFormat="1" ht="15.75" customHeight="1">
      <c r="A32" s="143">
        <v>23</v>
      </c>
      <c r="B32" s="143">
        <f t="shared" si="0"/>
        <v>192014024</v>
      </c>
      <c r="C32" s="163" t="str">
        <f t="shared" si="1"/>
        <v>Shanjida Akter</v>
      </c>
      <c r="D32" s="62">
        <f t="shared" si="2"/>
        <v>9</v>
      </c>
      <c r="E32" s="148">
        <f>ROUNDUP(IF($P$9=0,0,(Q32/GradeSheet!$Q$9)*GradeSheet!$C$54),0)</f>
        <v>10</v>
      </c>
      <c r="F32" s="149">
        <f>ROUNDUP(((R32+S32)/(R$9+S$9))*GradeSheet!$C$55,0)</f>
        <v>11</v>
      </c>
      <c r="G32" s="149">
        <f t="shared" si="3"/>
        <v>0</v>
      </c>
      <c r="H32" s="150">
        <f t="shared" si="4"/>
        <v>9</v>
      </c>
      <c r="I32" s="150">
        <f>ROUNDUP(IF(V$9= 0,0,(V32/GradeSheet!$V$9)*GradeSheet!$C$58),0)</f>
        <v>9</v>
      </c>
      <c r="J32" s="150">
        <f t="shared" si="5"/>
        <v>17</v>
      </c>
      <c r="K32" s="151">
        <f t="shared" si="8"/>
        <v>65</v>
      </c>
      <c r="L32" s="152">
        <f t="shared" si="9"/>
        <v>0.65</v>
      </c>
      <c r="M32" s="153" t="str">
        <f>VLOOKUP(K32,GradingPolicy!$B$2:$C$11,2)</f>
        <v>B- (Minus)</v>
      </c>
      <c r="N32" s="4"/>
      <c r="O32" s="4"/>
      <c r="P32" s="62">
        <v>9</v>
      </c>
      <c r="Q32" s="62">
        <v>10</v>
      </c>
      <c r="R32" s="62">
        <v>13</v>
      </c>
      <c r="S32" s="62">
        <v>8</v>
      </c>
      <c r="T32" s="62">
        <v>0</v>
      </c>
      <c r="U32" s="62">
        <v>9</v>
      </c>
      <c r="V32" s="62">
        <v>9</v>
      </c>
      <c r="W32" s="197">
        <v>17</v>
      </c>
      <c r="X32" s="199">
        <v>192014024</v>
      </c>
      <c r="Y32" s="198" t="s">
        <v>192</v>
      </c>
      <c r="Z32" s="4"/>
      <c r="AA32" s="4"/>
      <c r="AB32" s="4"/>
    </row>
    <row r="33" spans="1:28" s="130" customFormat="1" ht="15.75" customHeight="1">
      <c r="A33" s="144">
        <v>24</v>
      </c>
      <c r="B33" s="143">
        <f t="shared" si="0"/>
        <v>192014025</v>
      </c>
      <c r="C33" s="163" t="str">
        <f t="shared" si="1"/>
        <v>Fatema Tuz Zohura Mim</v>
      </c>
      <c r="D33" s="62">
        <f t="shared" si="2"/>
        <v>6</v>
      </c>
      <c r="E33" s="148">
        <f>ROUNDUP(IF($P$9=0,0,(Q33/GradeSheet!$Q$9)*GradeSheet!$C$54),0)</f>
        <v>8</v>
      </c>
      <c r="F33" s="149">
        <f>ROUNDUP(((R33+S33)/(R$9+S$9))*GradeSheet!$C$55,0)</f>
        <v>2</v>
      </c>
      <c r="G33" s="149">
        <f t="shared" si="3"/>
        <v>0</v>
      </c>
      <c r="H33" s="150">
        <f t="shared" si="4"/>
        <v>7.5</v>
      </c>
      <c r="I33" s="150">
        <f>ROUNDUP(IF(V$9= 0,0,(V33/GradeSheet!$V$9)*GradeSheet!$C$58),0)</f>
        <v>8</v>
      </c>
      <c r="J33" s="150">
        <f t="shared" si="5"/>
        <v>0</v>
      </c>
      <c r="K33" s="151">
        <f t="shared" si="8"/>
        <v>32</v>
      </c>
      <c r="L33" s="152">
        <f t="shared" si="9"/>
        <v>0.32</v>
      </c>
      <c r="M33" s="153" t="str">
        <f>VLOOKUP(K33,GradingPolicy!$B$2:$C$11,2)</f>
        <v>F (Fail)</v>
      </c>
      <c r="N33" s="4"/>
      <c r="O33" s="4"/>
      <c r="P33" s="62">
        <v>6</v>
      </c>
      <c r="Q33" s="62">
        <v>8</v>
      </c>
      <c r="R33" s="62">
        <v>4</v>
      </c>
      <c r="S33" s="62">
        <v>0</v>
      </c>
      <c r="T33" s="62">
        <v>0</v>
      </c>
      <c r="U33" s="62">
        <v>7.5</v>
      </c>
      <c r="V33" s="62">
        <v>8</v>
      </c>
      <c r="W33" s="197">
        <v>0</v>
      </c>
      <c r="X33" s="199">
        <v>192014025</v>
      </c>
      <c r="Y33" s="198" t="s">
        <v>193</v>
      </c>
      <c r="Z33" s="4"/>
      <c r="AA33" s="4"/>
      <c r="AB33" s="4"/>
    </row>
    <row r="34" spans="1:28" s="130" customFormat="1" ht="15.75" customHeight="1">
      <c r="A34" s="143">
        <v>25</v>
      </c>
      <c r="B34" s="143">
        <f t="shared" si="0"/>
        <v>192014026</v>
      </c>
      <c r="C34" s="163" t="str">
        <f t="shared" si="1"/>
        <v>Sizan Chowdhuri</v>
      </c>
      <c r="D34" s="62">
        <f t="shared" si="2"/>
        <v>8</v>
      </c>
      <c r="E34" s="148">
        <f>ROUNDUP(IF($P$9=0,0,(Q34/GradeSheet!$Q$9)*GradeSheet!$C$54),0)</f>
        <v>10</v>
      </c>
      <c r="F34" s="149">
        <f>ROUNDUP(((R34+S34)/(R$9+S$9))*GradeSheet!$C$55,0)</f>
        <v>13</v>
      </c>
      <c r="G34" s="149">
        <f t="shared" si="3"/>
        <v>0</v>
      </c>
      <c r="H34" s="150">
        <f t="shared" si="4"/>
        <v>14</v>
      </c>
      <c r="I34" s="150">
        <f>ROUNDUP(IF(V$9= 0,0,(V34/GradeSheet!$V$9)*GradeSheet!$C$58),0)</f>
        <v>9</v>
      </c>
      <c r="J34" s="150">
        <f t="shared" si="5"/>
        <v>14</v>
      </c>
      <c r="K34" s="151">
        <f t="shared" si="8"/>
        <v>68</v>
      </c>
      <c r="L34" s="152">
        <f t="shared" si="9"/>
        <v>0.68</v>
      </c>
      <c r="M34" s="153" t="str">
        <f>VLOOKUP(K34,GradingPolicy!$B$2:$C$11,2)</f>
        <v>B- (Minus)</v>
      </c>
      <c r="N34" s="4"/>
      <c r="O34" s="4"/>
      <c r="P34" s="62">
        <v>8</v>
      </c>
      <c r="Q34" s="62">
        <v>10</v>
      </c>
      <c r="R34" s="62">
        <v>19</v>
      </c>
      <c r="S34" s="62">
        <v>6</v>
      </c>
      <c r="T34" s="62">
        <v>0</v>
      </c>
      <c r="U34" s="62">
        <v>14</v>
      </c>
      <c r="V34" s="62">
        <v>8.5</v>
      </c>
      <c r="W34" s="197">
        <v>14</v>
      </c>
      <c r="X34" s="199">
        <v>192014026</v>
      </c>
      <c r="Y34" s="198" t="s">
        <v>194</v>
      </c>
      <c r="Z34" s="4"/>
      <c r="AA34" s="4"/>
      <c r="AB34" s="4"/>
    </row>
    <row r="35" spans="1:28" s="130" customFormat="1" ht="15.75" customHeight="1">
      <c r="A35" s="144">
        <v>26</v>
      </c>
      <c r="B35" s="143">
        <f t="shared" si="0"/>
        <v>192014027</v>
      </c>
      <c r="C35" s="163" t="str">
        <f t="shared" si="1"/>
        <v>Md. Julkar Nayon</v>
      </c>
      <c r="D35" s="62">
        <f t="shared" si="2"/>
        <v>7</v>
      </c>
      <c r="E35" s="148">
        <f>ROUNDUP(IF($P$9=0,0,(Q35/GradeSheet!$Q$9)*GradeSheet!$C$54),0)</f>
        <v>9</v>
      </c>
      <c r="F35" s="149">
        <f>ROUNDUP(((R35+S35)/(R$9+S$9))*GradeSheet!$C$55,0)</f>
        <v>8</v>
      </c>
      <c r="G35" s="149">
        <f t="shared" si="3"/>
        <v>0</v>
      </c>
      <c r="H35" s="150">
        <f t="shared" si="4"/>
        <v>8</v>
      </c>
      <c r="I35" s="150">
        <f>ROUNDUP(IF(V$9= 0,0,(V35/GradeSheet!$V$9)*GradeSheet!$C$58),0)</f>
        <v>10</v>
      </c>
      <c r="J35" s="150">
        <f t="shared" si="5"/>
        <v>10</v>
      </c>
      <c r="K35" s="151">
        <f t="shared" si="8"/>
        <v>52</v>
      </c>
      <c r="L35" s="152">
        <f t="shared" si="9"/>
        <v>0.52</v>
      </c>
      <c r="M35" s="153" t="str">
        <f>VLOOKUP(K35,GradingPolicy!$B$2:$C$11,2)</f>
        <v>D (Plain)</v>
      </c>
      <c r="N35" s="4"/>
      <c r="O35" s="4"/>
      <c r="P35" s="62">
        <v>7</v>
      </c>
      <c r="Q35" s="62">
        <v>9</v>
      </c>
      <c r="R35" s="62">
        <v>5</v>
      </c>
      <c r="S35" s="62">
        <v>10</v>
      </c>
      <c r="T35" s="62">
        <v>0</v>
      </c>
      <c r="U35" s="62">
        <v>8</v>
      </c>
      <c r="V35" s="62">
        <v>9.5</v>
      </c>
      <c r="W35" s="197">
        <v>10</v>
      </c>
      <c r="X35" s="199">
        <v>192014027</v>
      </c>
      <c r="Y35" s="198" t="s">
        <v>195</v>
      </c>
      <c r="Z35" s="4"/>
      <c r="AA35" s="4"/>
      <c r="AB35" s="4"/>
    </row>
    <row r="36" spans="1:28" s="130" customFormat="1" ht="15.75" customHeight="1">
      <c r="A36" s="143">
        <v>27</v>
      </c>
      <c r="B36" s="143">
        <f t="shared" si="0"/>
        <v>192014032</v>
      </c>
      <c r="C36" s="163" t="str">
        <f t="shared" si="1"/>
        <v>Md. Armanur Rakib</v>
      </c>
      <c r="D36" s="62">
        <f t="shared" si="2"/>
        <v>9</v>
      </c>
      <c r="E36" s="148">
        <f>ROUNDUP(IF($P$9=0,0,(Q36/GradeSheet!$Q$9)*GradeSheet!$C$54),0)</f>
        <v>9</v>
      </c>
      <c r="F36" s="149">
        <f>ROUNDUP(((R36+S36)/(R$9+S$9))*GradeSheet!$C$55,0)</f>
        <v>6</v>
      </c>
      <c r="G36" s="149">
        <f t="shared" si="3"/>
        <v>0</v>
      </c>
      <c r="H36" s="150">
        <f t="shared" si="4"/>
        <v>13</v>
      </c>
      <c r="I36" s="150">
        <f>ROUNDUP(IF(V$9= 0,0,(V36/GradeSheet!$V$9)*GradeSheet!$C$58),0)</f>
        <v>10</v>
      </c>
      <c r="J36" s="150">
        <f t="shared" si="5"/>
        <v>22</v>
      </c>
      <c r="K36" s="151">
        <f t="shared" si="8"/>
        <v>69</v>
      </c>
      <c r="L36" s="152">
        <f t="shared" si="9"/>
        <v>0.69</v>
      </c>
      <c r="M36" s="153" t="str">
        <f>VLOOKUP(K36,GradingPolicy!$B$2:$C$11,2)</f>
        <v>B- (Minus)</v>
      </c>
      <c r="N36" s="4"/>
      <c r="O36" s="4"/>
      <c r="P36" s="62">
        <v>9</v>
      </c>
      <c r="Q36" s="62">
        <v>9</v>
      </c>
      <c r="R36" s="62">
        <v>12</v>
      </c>
      <c r="S36" s="62">
        <v>0</v>
      </c>
      <c r="T36" s="62">
        <v>0</v>
      </c>
      <c r="U36" s="62">
        <v>13</v>
      </c>
      <c r="V36" s="62">
        <v>9.5</v>
      </c>
      <c r="W36" s="197">
        <v>22</v>
      </c>
      <c r="X36" s="199">
        <v>192014032</v>
      </c>
      <c r="Y36" s="198" t="s">
        <v>196</v>
      </c>
      <c r="Z36" s="4"/>
      <c r="AA36" s="4"/>
      <c r="AB36" s="4"/>
    </row>
    <row r="37" spans="1:28" s="195" customFormat="1" ht="15.75" customHeight="1">
      <c r="A37" s="144">
        <v>28</v>
      </c>
      <c r="B37" s="143">
        <f t="shared" si="0"/>
        <v>192014033</v>
      </c>
      <c r="C37" s="163" t="str">
        <f t="shared" si="1"/>
        <v>Shajedul Islam</v>
      </c>
      <c r="D37" s="62">
        <f t="shared" si="2"/>
        <v>9</v>
      </c>
      <c r="E37" s="148">
        <f>ROUNDUP(IF($P$9=0,0,(Q37/GradeSheet!$Q$9)*GradeSheet!$C$54),0)</f>
        <v>10</v>
      </c>
      <c r="F37" s="149">
        <f>ROUNDUP(((R37+S37)/(R$9+S$9))*GradeSheet!$C$55,0)</f>
        <v>10</v>
      </c>
      <c r="G37" s="149">
        <f t="shared" si="3"/>
        <v>0</v>
      </c>
      <c r="H37" s="150">
        <f t="shared" si="4"/>
        <v>10</v>
      </c>
      <c r="I37" s="150">
        <f>ROUNDUP(IF(V$9= 0,0,(V37/GradeSheet!$V$9)*GradeSheet!$C$58),0)</f>
        <v>9</v>
      </c>
      <c r="J37" s="150">
        <f t="shared" si="5"/>
        <v>22</v>
      </c>
      <c r="K37" s="151">
        <f t="shared" ref="K37:K49" si="10">ROUNDUP(SUM(D37:J37),0)</f>
        <v>70</v>
      </c>
      <c r="L37" s="152">
        <f t="shared" ref="L37:L49" si="11">K37/100</f>
        <v>0.7</v>
      </c>
      <c r="M37" s="153" t="str">
        <f>VLOOKUP(K37,GradingPolicy!$B$2:$C$11,2)</f>
        <v>B (Plain)</v>
      </c>
      <c r="N37" s="4"/>
      <c r="O37" s="4"/>
      <c r="P37" s="62">
        <v>9</v>
      </c>
      <c r="Q37" s="62">
        <v>10</v>
      </c>
      <c r="R37" s="62">
        <v>9</v>
      </c>
      <c r="S37" s="62">
        <v>10</v>
      </c>
      <c r="T37" s="62">
        <v>0</v>
      </c>
      <c r="U37" s="62">
        <v>10</v>
      </c>
      <c r="V37" s="62">
        <v>8.5</v>
      </c>
      <c r="W37" s="197">
        <v>22</v>
      </c>
      <c r="X37" s="199">
        <v>192014033</v>
      </c>
      <c r="Y37" s="198" t="s">
        <v>197</v>
      </c>
      <c r="Z37" s="4"/>
      <c r="AA37" s="4"/>
      <c r="AB37" s="4"/>
    </row>
    <row r="38" spans="1:28" s="195" customFormat="1" ht="15.75" customHeight="1">
      <c r="A38" s="143">
        <v>29</v>
      </c>
      <c r="B38" s="143">
        <f t="shared" si="0"/>
        <v>192014034</v>
      </c>
      <c r="C38" s="163" t="str">
        <f t="shared" si="1"/>
        <v>*Md. Shajedul Islam Sumon</v>
      </c>
      <c r="D38" s="62">
        <f t="shared" si="2"/>
        <v>7</v>
      </c>
      <c r="E38" s="148">
        <f>ROUNDUP(IF($P$9=0,0,(Q38/GradeSheet!$Q$9)*GradeSheet!$C$54),0)</f>
        <v>10</v>
      </c>
      <c r="F38" s="149">
        <f>ROUNDUP(((R38+S38)/(R$9+S$9))*GradeSheet!$C$55,0)</f>
        <v>3</v>
      </c>
      <c r="G38" s="149">
        <f t="shared" si="3"/>
        <v>0</v>
      </c>
      <c r="H38" s="150">
        <f t="shared" si="4"/>
        <v>0</v>
      </c>
      <c r="I38" s="150">
        <f>ROUNDUP(IF(V$9= 0,0,(V38/GradeSheet!$V$9)*GradeSheet!$C$58),0)</f>
        <v>9</v>
      </c>
      <c r="J38" s="150">
        <f t="shared" si="5"/>
        <v>7</v>
      </c>
      <c r="K38" s="151">
        <f t="shared" si="10"/>
        <v>36</v>
      </c>
      <c r="L38" s="152">
        <f t="shared" si="11"/>
        <v>0.36</v>
      </c>
      <c r="M38" s="153" t="str">
        <f>VLOOKUP(K38,GradingPolicy!$B$2:$C$11,2)</f>
        <v>F (Fail)</v>
      </c>
      <c r="N38" s="4"/>
      <c r="O38" s="4"/>
      <c r="P38" s="62">
        <v>7</v>
      </c>
      <c r="Q38" s="62">
        <v>10</v>
      </c>
      <c r="R38" s="62">
        <v>6</v>
      </c>
      <c r="S38" s="62">
        <v>0</v>
      </c>
      <c r="T38" s="62">
        <v>0</v>
      </c>
      <c r="U38" s="62">
        <v>0</v>
      </c>
      <c r="V38" s="62">
        <v>9</v>
      </c>
      <c r="W38" s="197">
        <v>7</v>
      </c>
      <c r="X38" s="199">
        <v>192014034</v>
      </c>
      <c r="Y38" s="198" t="s">
        <v>198</v>
      </c>
      <c r="Z38" s="4"/>
      <c r="AA38" s="4"/>
      <c r="AB38" s="4"/>
    </row>
    <row r="39" spans="1:28" s="195" customFormat="1" ht="15.75" customHeight="1">
      <c r="A39" s="144">
        <v>30</v>
      </c>
      <c r="B39" s="143">
        <f t="shared" si="0"/>
        <v>192014035</v>
      </c>
      <c r="C39" s="163" t="str">
        <f t="shared" si="1"/>
        <v>Kamrun Nahar</v>
      </c>
      <c r="D39" s="62">
        <f t="shared" si="2"/>
        <v>10</v>
      </c>
      <c r="E39" s="148">
        <f>ROUNDUP(IF($P$9=0,0,(Q39/GradeSheet!$Q$9)*GradeSheet!$C$54),0)</f>
        <v>8</v>
      </c>
      <c r="F39" s="149">
        <f>ROUNDUP(((R39+S39)/(R$9+S$9))*GradeSheet!$C$55,0)</f>
        <v>17</v>
      </c>
      <c r="G39" s="149">
        <f t="shared" si="3"/>
        <v>0</v>
      </c>
      <c r="H39" s="150">
        <f t="shared" si="4"/>
        <v>11</v>
      </c>
      <c r="I39" s="150">
        <f>ROUNDUP(IF(V$9= 0,0,(V39/GradeSheet!$V$9)*GradeSheet!$C$58),0)</f>
        <v>8</v>
      </c>
      <c r="J39" s="150">
        <f t="shared" si="5"/>
        <v>23</v>
      </c>
      <c r="K39" s="151">
        <f t="shared" si="10"/>
        <v>77</v>
      </c>
      <c r="L39" s="152">
        <f t="shared" si="11"/>
        <v>0.77</v>
      </c>
      <c r="M39" s="153" t="str">
        <f>VLOOKUP(K39,GradingPolicy!$B$2:$C$11,2)</f>
        <v>B+ (Plus)</v>
      </c>
      <c r="N39" s="4"/>
      <c r="O39" s="4"/>
      <c r="P39" s="62">
        <v>10</v>
      </c>
      <c r="Q39" s="62">
        <v>8</v>
      </c>
      <c r="R39" s="62">
        <v>19</v>
      </c>
      <c r="S39" s="62">
        <v>14</v>
      </c>
      <c r="T39" s="62">
        <v>0</v>
      </c>
      <c r="U39" s="62">
        <v>11</v>
      </c>
      <c r="V39" s="62">
        <v>8</v>
      </c>
      <c r="W39" s="197">
        <v>23</v>
      </c>
      <c r="X39" s="199">
        <v>192014035</v>
      </c>
      <c r="Y39" s="198" t="s">
        <v>199</v>
      </c>
      <c r="Z39" s="4"/>
      <c r="AA39" s="4"/>
      <c r="AB39" s="4"/>
    </row>
    <row r="40" spans="1:28" s="195" customFormat="1" ht="15.75" customHeight="1">
      <c r="A40" s="143">
        <v>31</v>
      </c>
      <c r="B40" s="143">
        <f t="shared" si="0"/>
        <v>192014036</v>
      </c>
      <c r="C40" s="163" t="str">
        <f t="shared" si="1"/>
        <v>Md. Shafiqul Islam Suman</v>
      </c>
      <c r="D40" s="62">
        <f t="shared" si="2"/>
        <v>8</v>
      </c>
      <c r="E40" s="148">
        <f>ROUNDUP(IF($P$9=0,0,(Q40/GradeSheet!$Q$9)*GradeSheet!$C$54),0)</f>
        <v>9</v>
      </c>
      <c r="F40" s="149">
        <f>ROUNDUP(((R40+S40)/(R$9+S$9))*GradeSheet!$C$55,0)</f>
        <v>11</v>
      </c>
      <c r="G40" s="149">
        <f t="shared" si="3"/>
        <v>0</v>
      </c>
      <c r="H40" s="150">
        <f t="shared" si="4"/>
        <v>7</v>
      </c>
      <c r="I40" s="150">
        <f>ROUNDUP(IF(V$9= 0,0,(V40/GradeSheet!$V$9)*GradeSheet!$C$58),0)</f>
        <v>10</v>
      </c>
      <c r="J40" s="150">
        <f t="shared" si="5"/>
        <v>12</v>
      </c>
      <c r="K40" s="151">
        <f t="shared" si="10"/>
        <v>57</v>
      </c>
      <c r="L40" s="152">
        <f t="shared" si="11"/>
        <v>0.56999999999999995</v>
      </c>
      <c r="M40" s="153" t="str">
        <f>VLOOKUP(K40,GradingPolicy!$B$2:$C$11,2)</f>
        <v>C (Plain)</v>
      </c>
      <c r="N40" s="4"/>
      <c r="O40" s="4"/>
      <c r="P40" s="62">
        <v>8</v>
      </c>
      <c r="Q40" s="62">
        <v>9</v>
      </c>
      <c r="R40" s="62">
        <v>12</v>
      </c>
      <c r="S40" s="62">
        <v>10</v>
      </c>
      <c r="T40" s="62">
        <v>0</v>
      </c>
      <c r="U40" s="62">
        <v>7</v>
      </c>
      <c r="V40" s="62">
        <v>9.5</v>
      </c>
      <c r="W40" s="197">
        <v>12</v>
      </c>
      <c r="X40" s="199">
        <v>192014036</v>
      </c>
      <c r="Y40" s="198" t="s">
        <v>200</v>
      </c>
      <c r="Z40" s="4"/>
      <c r="AA40" s="4"/>
      <c r="AB40" s="4"/>
    </row>
    <row r="41" spans="1:28" s="195" customFormat="1" ht="15.75" customHeight="1">
      <c r="A41" s="144">
        <v>32</v>
      </c>
      <c r="B41" s="143">
        <f t="shared" si="0"/>
        <v>192014037</v>
      </c>
      <c r="C41" s="163" t="str">
        <f t="shared" si="1"/>
        <v>Arunangshu Mojumder Raatul</v>
      </c>
      <c r="D41" s="62">
        <f t="shared" si="2"/>
        <v>10</v>
      </c>
      <c r="E41" s="148">
        <f>ROUNDUP(IF($P$9=0,0,(Q41/GradeSheet!$Q$9)*GradeSheet!$C$54),0)</f>
        <v>9</v>
      </c>
      <c r="F41" s="149">
        <f>ROUNDUP(((R41+S41)/(R$9+S$9))*GradeSheet!$C$55,0)</f>
        <v>19</v>
      </c>
      <c r="G41" s="149">
        <f t="shared" si="3"/>
        <v>0</v>
      </c>
      <c r="H41" s="150">
        <f t="shared" si="4"/>
        <v>13.5</v>
      </c>
      <c r="I41" s="150">
        <f>ROUNDUP(IF(V$9= 0,0,(V41/GradeSheet!$V$9)*GradeSheet!$C$58),0)</f>
        <v>10</v>
      </c>
      <c r="J41" s="150">
        <f t="shared" si="5"/>
        <v>22</v>
      </c>
      <c r="K41" s="151">
        <f t="shared" si="10"/>
        <v>84</v>
      </c>
      <c r="L41" s="152">
        <f t="shared" si="11"/>
        <v>0.84</v>
      </c>
      <c r="M41" s="153" t="str">
        <f>VLOOKUP(K41,GradingPolicy!$B$2:$C$11,2)</f>
        <v>A- (Minus)</v>
      </c>
      <c r="N41" s="4"/>
      <c r="O41" s="4"/>
      <c r="P41" s="62">
        <v>10</v>
      </c>
      <c r="Q41" s="62">
        <v>9</v>
      </c>
      <c r="R41" s="62">
        <v>17</v>
      </c>
      <c r="S41" s="62">
        <v>20</v>
      </c>
      <c r="T41" s="62">
        <v>0</v>
      </c>
      <c r="U41" s="62">
        <v>13.5</v>
      </c>
      <c r="V41" s="62">
        <v>9.5</v>
      </c>
      <c r="W41" s="197">
        <v>22</v>
      </c>
      <c r="X41" s="199">
        <v>192014037</v>
      </c>
      <c r="Y41" s="198" t="s">
        <v>201</v>
      </c>
      <c r="Z41" s="4"/>
      <c r="AA41" s="4"/>
      <c r="AB41" s="4"/>
    </row>
    <row r="42" spans="1:28" s="195" customFormat="1" ht="15.75" customHeight="1">
      <c r="A42" s="143">
        <v>33</v>
      </c>
      <c r="B42" s="143">
        <f t="shared" si="0"/>
        <v>192014038</v>
      </c>
      <c r="C42" s="163" t="str">
        <f t="shared" si="1"/>
        <v>Md. Mutasim Billah Abu Noman Akanda</v>
      </c>
      <c r="D42" s="62">
        <f t="shared" si="2"/>
        <v>10</v>
      </c>
      <c r="E42" s="148">
        <f>ROUNDUP(IF($P$9=0,0,(Q42/GradeSheet!$Q$9)*GradeSheet!$C$54),0)</f>
        <v>10</v>
      </c>
      <c r="F42" s="149">
        <f>ROUNDUP(((R42+S42)/(R$9+S$9))*GradeSheet!$C$55,0)</f>
        <v>19</v>
      </c>
      <c r="G42" s="149">
        <f t="shared" si="3"/>
        <v>0</v>
      </c>
      <c r="H42" s="150">
        <f t="shared" si="4"/>
        <v>18</v>
      </c>
      <c r="I42" s="150">
        <f>ROUNDUP(IF(V$9= 0,0,(V42/GradeSheet!$V$9)*GradeSheet!$C$58),0)</f>
        <v>9</v>
      </c>
      <c r="J42" s="150">
        <f t="shared" si="5"/>
        <v>23</v>
      </c>
      <c r="K42" s="151">
        <f t="shared" si="10"/>
        <v>89</v>
      </c>
      <c r="L42" s="152">
        <f t="shared" si="11"/>
        <v>0.89</v>
      </c>
      <c r="M42" s="153" t="str">
        <f>VLOOKUP(K42,GradingPolicy!$B$2:$C$11,2)</f>
        <v>A (Plain)</v>
      </c>
      <c r="N42" s="4"/>
      <c r="O42" s="4"/>
      <c r="P42" s="62">
        <v>10</v>
      </c>
      <c r="Q42" s="62">
        <v>10</v>
      </c>
      <c r="R42" s="62">
        <v>17.5</v>
      </c>
      <c r="S42" s="62">
        <v>20</v>
      </c>
      <c r="T42" s="62">
        <v>0</v>
      </c>
      <c r="U42" s="62">
        <v>18</v>
      </c>
      <c r="V42" s="62">
        <v>9</v>
      </c>
      <c r="W42" s="197">
        <v>23</v>
      </c>
      <c r="X42" s="199">
        <v>192014038</v>
      </c>
      <c r="Y42" s="198" t="s">
        <v>202</v>
      </c>
      <c r="Z42" s="4"/>
      <c r="AA42" s="4"/>
      <c r="AB42" s="4"/>
    </row>
    <row r="43" spans="1:28" s="195" customFormat="1" ht="15.75" customHeight="1">
      <c r="A43" s="144">
        <v>34</v>
      </c>
      <c r="B43" s="143">
        <f t="shared" si="0"/>
        <v>192014040</v>
      </c>
      <c r="C43" s="163" t="str">
        <f t="shared" si="1"/>
        <v>Shah Newaz Alam</v>
      </c>
      <c r="D43" s="62">
        <f t="shared" si="2"/>
        <v>8</v>
      </c>
      <c r="E43" s="148">
        <f>ROUNDUP(IF($P$9=0,0,(Q43/GradeSheet!$Q$9)*GradeSheet!$C$54),0)</f>
        <v>9</v>
      </c>
      <c r="F43" s="149">
        <f>ROUNDUP(((R43+S43)/(R$9+S$9))*GradeSheet!$C$55,0)</f>
        <v>7</v>
      </c>
      <c r="G43" s="149">
        <f t="shared" si="3"/>
        <v>0</v>
      </c>
      <c r="H43" s="150">
        <f t="shared" si="4"/>
        <v>7</v>
      </c>
      <c r="I43" s="150">
        <f>ROUNDUP(IF(V$9= 0,0,(V43/GradeSheet!$V$9)*GradeSheet!$C$58),0)</f>
        <v>8</v>
      </c>
      <c r="J43" s="150">
        <f t="shared" si="5"/>
        <v>12</v>
      </c>
      <c r="K43" s="151">
        <f t="shared" si="10"/>
        <v>51</v>
      </c>
      <c r="L43" s="152">
        <f t="shared" si="11"/>
        <v>0.51</v>
      </c>
      <c r="M43" s="153" t="str">
        <f>VLOOKUP(K43,GradingPolicy!$B$2:$C$11,2)</f>
        <v>D (Plain)</v>
      </c>
      <c r="N43" s="4"/>
      <c r="O43" s="4"/>
      <c r="P43" s="62">
        <v>8</v>
      </c>
      <c r="Q43" s="62">
        <v>8.5</v>
      </c>
      <c r="R43" s="62">
        <v>13</v>
      </c>
      <c r="S43" s="62">
        <v>0</v>
      </c>
      <c r="T43" s="62">
        <v>0</v>
      </c>
      <c r="U43" s="62">
        <v>7</v>
      </c>
      <c r="V43" s="62">
        <v>8</v>
      </c>
      <c r="W43" s="197">
        <v>12</v>
      </c>
      <c r="X43" s="199">
        <v>192014040</v>
      </c>
      <c r="Y43" s="198" t="s">
        <v>203</v>
      </c>
      <c r="Z43" s="4"/>
      <c r="AA43" s="4"/>
      <c r="AB43" s="4"/>
    </row>
    <row r="44" spans="1:28" s="195" customFormat="1" ht="15.75" customHeight="1">
      <c r="A44" s="143">
        <v>35</v>
      </c>
      <c r="B44" s="143">
        <f t="shared" si="0"/>
        <v>192014041</v>
      </c>
      <c r="C44" s="163" t="str">
        <f t="shared" si="1"/>
        <v>Tarak Hossain</v>
      </c>
      <c r="D44" s="62">
        <f t="shared" si="2"/>
        <v>7</v>
      </c>
      <c r="E44" s="148">
        <f>ROUNDUP(IF($P$9=0,0,(Q44/GradeSheet!$Q$9)*GradeSheet!$C$54),0)</f>
        <v>10</v>
      </c>
      <c r="F44" s="149">
        <f>ROUNDUP(((R44+S44)/(R$9+S$9))*GradeSheet!$C$55,0)</f>
        <v>9</v>
      </c>
      <c r="G44" s="149">
        <f t="shared" si="3"/>
        <v>0</v>
      </c>
      <c r="H44" s="150">
        <f t="shared" si="4"/>
        <v>9</v>
      </c>
      <c r="I44" s="150">
        <f>ROUNDUP(IF(V$9= 0,0,(V44/GradeSheet!$V$9)*GradeSheet!$C$58),0)</f>
        <v>9</v>
      </c>
      <c r="J44" s="150">
        <f t="shared" si="5"/>
        <v>12</v>
      </c>
      <c r="K44" s="151">
        <f t="shared" si="10"/>
        <v>56</v>
      </c>
      <c r="L44" s="152">
        <f t="shared" si="11"/>
        <v>0.56000000000000005</v>
      </c>
      <c r="M44" s="153" t="str">
        <f>VLOOKUP(K44,GradingPolicy!$B$2:$C$11,2)</f>
        <v>C (Plain)</v>
      </c>
      <c r="N44" s="4"/>
      <c r="O44" s="4"/>
      <c r="P44" s="62">
        <v>7</v>
      </c>
      <c r="Q44" s="62">
        <v>10</v>
      </c>
      <c r="R44" s="62">
        <v>16.5</v>
      </c>
      <c r="S44" s="62">
        <v>0</v>
      </c>
      <c r="T44" s="62">
        <v>0</v>
      </c>
      <c r="U44" s="62">
        <v>9</v>
      </c>
      <c r="V44" s="62">
        <v>9</v>
      </c>
      <c r="W44" s="197">
        <v>12</v>
      </c>
      <c r="X44" s="199">
        <v>192014041</v>
      </c>
      <c r="Y44" s="198" t="s">
        <v>204</v>
      </c>
      <c r="Z44" s="4"/>
      <c r="AA44" s="4"/>
      <c r="AB44" s="4"/>
    </row>
    <row r="45" spans="1:28" s="195" customFormat="1" ht="15.75" customHeight="1">
      <c r="A45" s="144">
        <v>36</v>
      </c>
      <c r="B45" s="143">
        <f t="shared" si="0"/>
        <v>192014044</v>
      </c>
      <c r="C45" s="163" t="str">
        <f t="shared" si="1"/>
        <v>Maisha Tasnim</v>
      </c>
      <c r="D45" s="62">
        <f t="shared" si="2"/>
        <v>6</v>
      </c>
      <c r="E45" s="148">
        <f>ROUNDUP(IF($P$9=0,0,(Q45/GradeSheet!$Q$9)*GradeSheet!$C$54),0)</f>
        <v>10</v>
      </c>
      <c r="F45" s="149">
        <f>ROUNDUP(((R45+S45)/(R$9+S$9))*GradeSheet!$C$55,0)</f>
        <v>14</v>
      </c>
      <c r="G45" s="149">
        <f t="shared" si="3"/>
        <v>0</v>
      </c>
      <c r="H45" s="150">
        <f t="shared" si="4"/>
        <v>0</v>
      </c>
      <c r="I45" s="150">
        <f>ROUNDUP(IF(V$9= 0,0,(V45/GradeSheet!$V$9)*GradeSheet!$C$58),0)</f>
        <v>9</v>
      </c>
      <c r="J45" s="150">
        <f t="shared" si="5"/>
        <v>14</v>
      </c>
      <c r="K45" s="151">
        <f t="shared" si="10"/>
        <v>53</v>
      </c>
      <c r="L45" s="152">
        <f t="shared" si="11"/>
        <v>0.53</v>
      </c>
      <c r="M45" s="153" t="str">
        <f>VLOOKUP(K45,GradingPolicy!$B$2:$C$11,2)</f>
        <v>D (Plain)</v>
      </c>
      <c r="N45" s="4"/>
      <c r="O45" s="4"/>
      <c r="P45" s="62">
        <v>6</v>
      </c>
      <c r="Q45" s="62">
        <v>10</v>
      </c>
      <c r="R45" s="62">
        <v>9.5</v>
      </c>
      <c r="S45" s="62">
        <v>18</v>
      </c>
      <c r="T45" s="62">
        <v>0</v>
      </c>
      <c r="U45" s="62">
        <v>0</v>
      </c>
      <c r="V45" s="62">
        <v>8.5</v>
      </c>
      <c r="W45" s="197">
        <v>14</v>
      </c>
      <c r="X45" s="199">
        <v>192014044</v>
      </c>
      <c r="Y45" s="198" t="s">
        <v>205</v>
      </c>
      <c r="Z45" s="4"/>
      <c r="AA45" s="4"/>
      <c r="AB45" s="4"/>
    </row>
    <row r="46" spans="1:28" s="249" customFormat="1" ht="15.75" customHeight="1">
      <c r="A46" s="143">
        <v>37</v>
      </c>
      <c r="B46" s="143">
        <f t="shared" si="0"/>
        <v>192014045</v>
      </c>
      <c r="C46" s="163" t="str">
        <f t="shared" si="1"/>
        <v>Sakib Ahmed Pathan Taif</v>
      </c>
      <c r="D46" s="62">
        <f t="shared" si="2"/>
        <v>10</v>
      </c>
      <c r="E46" s="148">
        <f>ROUNDUP(IF($P$9=0,0,(Q46/GradeSheet!$Q$9)*GradeSheet!$C$54),0)</f>
        <v>7</v>
      </c>
      <c r="F46" s="149">
        <f>ROUNDUP(((R46+S46)/(R$9+S$9))*GradeSheet!$C$55,0)</f>
        <v>11</v>
      </c>
      <c r="G46" s="149">
        <f t="shared" si="3"/>
        <v>0</v>
      </c>
      <c r="H46" s="150">
        <f t="shared" si="4"/>
        <v>5</v>
      </c>
      <c r="I46" s="150">
        <f>ROUNDUP(IF(V$9= 0,0,(V46/GradeSheet!$V$9)*GradeSheet!$C$58),0)</f>
        <v>8</v>
      </c>
      <c r="J46" s="150">
        <f t="shared" si="5"/>
        <v>4</v>
      </c>
      <c r="K46" s="151">
        <f t="shared" si="10"/>
        <v>45</v>
      </c>
      <c r="L46" s="152">
        <f t="shared" si="11"/>
        <v>0.45</v>
      </c>
      <c r="M46" s="153" t="str">
        <f>VLOOKUP(K46,GradingPolicy!$B$2:$C$11,2)</f>
        <v>F (Fail)</v>
      </c>
      <c r="N46" s="4"/>
      <c r="O46" s="4"/>
      <c r="P46" s="62">
        <v>10</v>
      </c>
      <c r="Q46" s="62">
        <v>7</v>
      </c>
      <c r="R46" s="62">
        <v>15.5</v>
      </c>
      <c r="S46" s="62">
        <v>6</v>
      </c>
      <c r="T46" s="62">
        <v>0</v>
      </c>
      <c r="U46" s="62">
        <v>5</v>
      </c>
      <c r="V46" s="62">
        <v>7.5</v>
      </c>
      <c r="W46" s="197">
        <v>4</v>
      </c>
      <c r="X46" s="199">
        <v>192014045</v>
      </c>
      <c r="Y46" s="198" t="s">
        <v>206</v>
      </c>
      <c r="Z46" s="4"/>
      <c r="AA46" s="4"/>
      <c r="AB46" s="4"/>
    </row>
    <row r="47" spans="1:28" s="249" customFormat="1" ht="15.75" customHeight="1">
      <c r="A47" s="144">
        <v>38</v>
      </c>
      <c r="B47" s="143">
        <f t="shared" si="0"/>
        <v>192014047</v>
      </c>
      <c r="C47" s="163" t="str">
        <f t="shared" si="1"/>
        <v>Saima Jahan Nithia</v>
      </c>
      <c r="D47" s="62">
        <f t="shared" si="2"/>
        <v>9</v>
      </c>
      <c r="E47" s="148">
        <f>ROUNDUP(IF($P$9=0,0,(Q47/GradeSheet!$Q$9)*GradeSheet!$C$54),0)</f>
        <v>8</v>
      </c>
      <c r="F47" s="149">
        <f>ROUNDUP(((R47+S47)/(R$9+S$9))*GradeSheet!$C$55,0)</f>
        <v>14</v>
      </c>
      <c r="G47" s="149">
        <f t="shared" si="3"/>
        <v>0</v>
      </c>
      <c r="H47" s="150">
        <f t="shared" si="4"/>
        <v>9</v>
      </c>
      <c r="I47" s="150">
        <f>ROUNDUP(IF(V$9= 0,0,(V47/GradeSheet!$V$9)*GradeSheet!$C$58),0)</f>
        <v>8</v>
      </c>
      <c r="J47" s="150">
        <f t="shared" si="5"/>
        <v>17</v>
      </c>
      <c r="K47" s="151">
        <f t="shared" si="10"/>
        <v>65</v>
      </c>
      <c r="L47" s="152">
        <f t="shared" si="11"/>
        <v>0.65</v>
      </c>
      <c r="M47" s="153" t="str">
        <f>VLOOKUP(K47,GradingPolicy!$B$2:$C$11,2)</f>
        <v>B- (Minus)</v>
      </c>
      <c r="N47" s="4"/>
      <c r="O47" s="4"/>
      <c r="P47" s="62">
        <v>9</v>
      </c>
      <c r="Q47" s="62">
        <v>7.5</v>
      </c>
      <c r="R47" s="62">
        <v>19</v>
      </c>
      <c r="S47" s="62">
        <v>8</v>
      </c>
      <c r="T47" s="62">
        <v>0</v>
      </c>
      <c r="U47" s="62">
        <v>9</v>
      </c>
      <c r="V47" s="62">
        <v>7.5</v>
      </c>
      <c r="W47" s="197">
        <v>17</v>
      </c>
      <c r="X47" s="199">
        <v>192014047</v>
      </c>
      <c r="Y47" s="198" t="s">
        <v>207</v>
      </c>
      <c r="Z47" s="4"/>
      <c r="AA47" s="4"/>
      <c r="AB47" s="4"/>
    </row>
    <row r="48" spans="1:28" s="249" customFormat="1" ht="15.75" customHeight="1">
      <c r="A48" s="143">
        <v>39</v>
      </c>
      <c r="B48" s="143">
        <f t="shared" si="0"/>
        <v>193014075</v>
      </c>
      <c r="C48" s="163" t="str">
        <f t="shared" si="1"/>
        <v>*Md. Faysal Ahmmed</v>
      </c>
      <c r="D48" s="62">
        <f t="shared" si="2"/>
        <v>9</v>
      </c>
      <c r="E48" s="148">
        <f>ROUNDUP(IF($P$9=0,0,(Q48/GradeSheet!$Q$9)*GradeSheet!$C$54),0)</f>
        <v>8</v>
      </c>
      <c r="F48" s="149">
        <f>ROUNDUP(((R48+S48)/(R$9+S$9))*GradeSheet!$C$55,0)</f>
        <v>14</v>
      </c>
      <c r="G48" s="149">
        <f t="shared" si="3"/>
        <v>0</v>
      </c>
      <c r="H48" s="150">
        <f t="shared" si="4"/>
        <v>9</v>
      </c>
      <c r="I48" s="150">
        <f>ROUNDUP(IF(V$9= 0,0,(V48/GradeSheet!$V$9)*GradeSheet!$C$58),0)</f>
        <v>8</v>
      </c>
      <c r="J48" s="150">
        <f t="shared" si="5"/>
        <v>19</v>
      </c>
      <c r="K48" s="151">
        <f t="shared" si="10"/>
        <v>67</v>
      </c>
      <c r="L48" s="152">
        <f t="shared" si="11"/>
        <v>0.67</v>
      </c>
      <c r="M48" s="153" t="str">
        <f>VLOOKUP(K48,GradingPolicy!$B$2:$C$11,2)</f>
        <v>B- (Minus)</v>
      </c>
      <c r="N48" s="4"/>
      <c r="O48" s="4"/>
      <c r="P48" s="62">
        <v>9</v>
      </c>
      <c r="Q48" s="62">
        <v>7.5</v>
      </c>
      <c r="R48" s="62">
        <v>18</v>
      </c>
      <c r="S48" s="62">
        <v>10</v>
      </c>
      <c r="T48" s="62">
        <v>0</v>
      </c>
      <c r="U48" s="62">
        <v>9</v>
      </c>
      <c r="V48" s="62">
        <v>8</v>
      </c>
      <c r="W48" s="197">
        <v>19</v>
      </c>
      <c r="X48" s="199">
        <v>193014075</v>
      </c>
      <c r="Y48" s="198" t="s">
        <v>208</v>
      </c>
      <c r="Z48" s="4"/>
      <c r="AA48" s="4"/>
      <c r="AB48" s="4"/>
    </row>
    <row r="49" spans="1:28" s="249" customFormat="1" ht="15.75" customHeight="1">
      <c r="A49" s="144">
        <v>40</v>
      </c>
      <c r="B49" s="143">
        <f t="shared" si="0"/>
        <v>181016002</v>
      </c>
      <c r="C49" s="163" t="str">
        <f t="shared" si="1"/>
        <v>S.M. Al-Amin Shohag</v>
      </c>
      <c r="D49" s="62">
        <f t="shared" si="2"/>
        <v>5</v>
      </c>
      <c r="E49" s="148">
        <f>ROUNDUP(IF($P$9=0,0,(Q49/GradeSheet!$Q$9)*GradeSheet!$C$54),0)</f>
        <v>10</v>
      </c>
      <c r="F49" s="149">
        <f>ROUNDUP(((R49+S49)/(R$9+S$9))*GradeSheet!$C$55,0)</f>
        <v>5</v>
      </c>
      <c r="G49" s="149">
        <f t="shared" si="3"/>
        <v>0</v>
      </c>
      <c r="H49" s="150">
        <f t="shared" si="4"/>
        <v>13</v>
      </c>
      <c r="I49" s="150">
        <f>ROUNDUP(IF(V$9= 0,0,(V49/GradeSheet!$V$9)*GradeSheet!$C$58),0)</f>
        <v>9</v>
      </c>
      <c r="J49" s="150">
        <f t="shared" si="5"/>
        <v>0</v>
      </c>
      <c r="K49" s="151">
        <f t="shared" si="10"/>
        <v>42</v>
      </c>
      <c r="L49" s="152">
        <f t="shared" si="11"/>
        <v>0.42</v>
      </c>
      <c r="M49" s="153" t="str">
        <f>VLOOKUP(K49,GradingPolicy!$B$2:$C$11,2)</f>
        <v>F (Fail)</v>
      </c>
      <c r="N49" s="4"/>
      <c r="O49" s="4"/>
      <c r="P49" s="62">
        <v>5</v>
      </c>
      <c r="Q49" s="62">
        <v>10</v>
      </c>
      <c r="R49" s="62">
        <v>9.5</v>
      </c>
      <c r="S49" s="62">
        <v>0</v>
      </c>
      <c r="T49" s="62">
        <v>0</v>
      </c>
      <c r="U49" s="62">
        <v>13</v>
      </c>
      <c r="V49" s="62">
        <v>9</v>
      </c>
      <c r="W49" s="197">
        <v>0</v>
      </c>
      <c r="X49" s="199">
        <v>181016002</v>
      </c>
      <c r="Y49" s="198" t="s">
        <v>209</v>
      </c>
      <c r="Z49" s="4"/>
      <c r="AA49" s="4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38" t="s">
        <v>74</v>
      </c>
      <c r="C52" s="38" t="s">
        <v>75</v>
      </c>
      <c r="D52" s="66"/>
      <c r="E52" s="66"/>
      <c r="F52" s="67" t="s">
        <v>0</v>
      </c>
      <c r="G52" s="67" t="s">
        <v>2</v>
      </c>
      <c r="H52" s="41" t="s">
        <v>76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9" t="s">
        <v>77</v>
      </c>
      <c r="C53" s="68">
        <v>10</v>
      </c>
      <c r="D53" s="69"/>
      <c r="E53" s="69"/>
      <c r="F53" s="70" t="s">
        <v>25</v>
      </c>
      <c r="G53" s="71" t="s">
        <v>78</v>
      </c>
      <c r="H53" s="60">
        <f>COUNTIF(M10:M49, "A+ (Plus)")</f>
        <v>0</v>
      </c>
      <c r="I53" s="4"/>
      <c r="J53" s="4"/>
      <c r="K53" s="4"/>
      <c r="L53" s="4"/>
      <c r="M53" s="4"/>
      <c r="N53" s="4"/>
      <c r="O53" s="72" t="s">
        <v>79</v>
      </c>
      <c r="P53" s="59">
        <f>MAX(P10:P26)</f>
        <v>10</v>
      </c>
      <c r="Q53" s="59">
        <f>MAX(Q10:Q26)</f>
        <v>10</v>
      </c>
      <c r="R53" s="129">
        <f>MAX(R10:R26)</f>
        <v>19</v>
      </c>
      <c r="S53" s="129">
        <f>MAX(S10:S26)</f>
        <v>20</v>
      </c>
      <c r="T53" s="129">
        <f>MAX(T10:T26)</f>
        <v>0</v>
      </c>
      <c r="U53" s="129">
        <f>MAX(U10:U26)</f>
        <v>14</v>
      </c>
      <c r="V53" s="129">
        <f>MAX(V10:V26)</f>
        <v>9.5</v>
      </c>
      <c r="W53" s="129">
        <f>MAX(W10:W26)</f>
        <v>21</v>
      </c>
      <c r="X53" s="4"/>
      <c r="Y53" s="4"/>
      <c r="Z53" s="4"/>
      <c r="AA53" s="4"/>
      <c r="AB53" s="4"/>
    </row>
    <row r="54" spans="1:28" ht="15.75" customHeight="1">
      <c r="A54" s="4"/>
      <c r="B54" s="60" t="s">
        <v>46</v>
      </c>
      <c r="C54" s="35">
        <v>10</v>
      </c>
      <c r="D54" s="69"/>
      <c r="E54" s="69"/>
      <c r="F54" s="70" t="s">
        <v>22</v>
      </c>
      <c r="G54" s="60" t="s">
        <v>80</v>
      </c>
      <c r="H54" s="60">
        <f>COUNTIF(M10:M49, "A (Plain)")</f>
        <v>1</v>
      </c>
      <c r="I54" s="4"/>
      <c r="J54" s="4"/>
      <c r="K54" s="4"/>
      <c r="L54" s="4"/>
      <c r="M54" s="4"/>
      <c r="N54" s="4"/>
      <c r="O54" s="72" t="s">
        <v>81</v>
      </c>
      <c r="P54" s="59">
        <f>AVERAGE(P10:P26)</f>
        <v>6.882352941176471</v>
      </c>
      <c r="Q54" s="59">
        <f>AVERAGE(Q10:Q26)</f>
        <v>8.0588235294117645</v>
      </c>
      <c r="R54" s="59">
        <f>AVERAGE(R10:R26)</f>
        <v>8.8529411764705888</v>
      </c>
      <c r="S54" s="59">
        <f>AVERAGE(S10:S26)</f>
        <v>8.2941176470588243</v>
      </c>
      <c r="T54" s="59">
        <f>AVERAGE(T10:T26)</f>
        <v>0</v>
      </c>
      <c r="U54" s="59">
        <f>AVERAGE(U10:U26)</f>
        <v>6.2941176470588234</v>
      </c>
      <c r="V54" s="59">
        <f>AVERAGE(V10:V26)</f>
        <v>7.9705882352941178</v>
      </c>
      <c r="W54" s="59">
        <f>AVERAGE(W10:W26)</f>
        <v>12.411764705882353</v>
      </c>
      <c r="X54" s="4"/>
      <c r="Y54" s="4"/>
      <c r="Z54" s="4"/>
      <c r="AA54" s="4"/>
      <c r="AB54" s="4"/>
    </row>
    <row r="55" spans="1:28" ht="15.75" customHeight="1">
      <c r="A55" s="4"/>
      <c r="B55" s="49" t="s">
        <v>82</v>
      </c>
      <c r="C55" s="68">
        <v>20</v>
      </c>
      <c r="D55" s="69"/>
      <c r="E55" s="69"/>
      <c r="F55" s="70" t="s">
        <v>20</v>
      </c>
      <c r="G55" s="60" t="s">
        <v>83</v>
      </c>
      <c r="H55" s="60">
        <f>COUNTIF(M10:M49, "A- (Minus)")</f>
        <v>2</v>
      </c>
      <c r="I55" s="4"/>
      <c r="J55" s="4"/>
      <c r="K55" s="4"/>
      <c r="L55" s="4"/>
      <c r="M55" s="4"/>
      <c r="N55" s="4"/>
      <c r="O55" s="72" t="s">
        <v>84</v>
      </c>
      <c r="P55" s="59">
        <f>MIN(P10:P26)</f>
        <v>0</v>
      </c>
      <c r="Q55" s="59">
        <f>MIN(Q10:Q26)</f>
        <v>7</v>
      </c>
      <c r="R55" s="129">
        <f>MIN(R10:R26)</f>
        <v>0</v>
      </c>
      <c r="S55" s="129">
        <f>MIN(S10:S26)</f>
        <v>0</v>
      </c>
      <c r="T55" s="129">
        <f>MIN(T10:T26)</f>
        <v>0</v>
      </c>
      <c r="U55" s="129">
        <f>MIN(U10:U26)</f>
        <v>0</v>
      </c>
      <c r="V55" s="129">
        <f>MIN(V10:V26)</f>
        <v>7.5</v>
      </c>
      <c r="W55" s="129">
        <f>MIN(W10:W26)</f>
        <v>0</v>
      </c>
      <c r="X55" s="4"/>
      <c r="Y55" s="4"/>
      <c r="Z55" s="4"/>
      <c r="AA55" s="4"/>
      <c r="AB55" s="4"/>
    </row>
    <row r="56" spans="1:28" ht="15.75" customHeight="1">
      <c r="A56" s="4"/>
      <c r="B56" s="49" t="s">
        <v>58</v>
      </c>
      <c r="C56" s="68">
        <v>0</v>
      </c>
      <c r="D56" s="69"/>
      <c r="E56" s="69"/>
      <c r="F56" s="70" t="s">
        <v>17</v>
      </c>
      <c r="G56" s="60" t="s">
        <v>85</v>
      </c>
      <c r="H56" s="60">
        <f>COUNTIF(M10:M49, "B+ (Plus)")</f>
        <v>1</v>
      </c>
      <c r="I56" s="4"/>
      <c r="J56" s="4"/>
      <c r="K56" s="4"/>
      <c r="L56" s="4"/>
      <c r="M56" s="4"/>
      <c r="N56" s="4"/>
      <c r="O56" s="4"/>
      <c r="P56" s="4"/>
      <c r="Q56" s="4"/>
      <c r="R56" s="73"/>
      <c r="S56" s="73"/>
      <c r="T56" s="73"/>
      <c r="U56" s="73"/>
      <c r="V56" s="73"/>
      <c r="W56" s="73"/>
      <c r="X56" s="4"/>
      <c r="Y56" s="4"/>
      <c r="Z56" s="4"/>
      <c r="AA56" s="4"/>
      <c r="AB56" s="4"/>
    </row>
    <row r="57" spans="1:28" ht="15.75" customHeight="1">
      <c r="A57" s="4"/>
      <c r="B57" s="49" t="s">
        <v>43</v>
      </c>
      <c r="C57" s="74">
        <v>20</v>
      </c>
      <c r="D57" s="69"/>
      <c r="E57" s="69"/>
      <c r="F57" s="70" t="s">
        <v>15</v>
      </c>
      <c r="G57" s="60" t="s">
        <v>86</v>
      </c>
      <c r="H57" s="60">
        <f>COUNTIF(M10:M49, "B (Plain)")</f>
        <v>2</v>
      </c>
      <c r="I57" s="4"/>
      <c r="J57" s="4"/>
      <c r="K57" s="4"/>
      <c r="L57" s="4"/>
      <c r="M57" s="4"/>
      <c r="N57" s="4"/>
      <c r="O57" s="4"/>
      <c r="P57" s="4"/>
      <c r="Q57" s="4"/>
      <c r="R57" s="73"/>
      <c r="S57" s="73"/>
      <c r="T57" s="73"/>
      <c r="U57" s="73"/>
      <c r="V57" s="73"/>
      <c r="W57" s="73"/>
      <c r="X57" s="4"/>
      <c r="Y57" s="4"/>
      <c r="Z57" s="4"/>
      <c r="AA57" s="4"/>
      <c r="AB57" s="4"/>
    </row>
    <row r="58" spans="1:28" ht="15.75" customHeight="1">
      <c r="A58" s="4"/>
      <c r="B58" s="49" t="s">
        <v>45</v>
      </c>
      <c r="C58" s="74">
        <v>10</v>
      </c>
      <c r="D58" s="69"/>
      <c r="E58" s="69"/>
      <c r="F58" s="70" t="s">
        <v>13</v>
      </c>
      <c r="G58" s="60" t="s">
        <v>87</v>
      </c>
      <c r="H58" s="60">
        <f>COUNTIF(M10:M49, "B- (Minus)")</f>
        <v>7</v>
      </c>
      <c r="I58" s="4"/>
      <c r="J58" s="4"/>
      <c r="K58" s="4"/>
      <c r="L58" s="4"/>
      <c r="M58" s="4"/>
      <c r="N58" s="4"/>
      <c r="O58" s="4"/>
      <c r="P58" s="4"/>
      <c r="Q58" s="4"/>
      <c r="R58" s="73"/>
      <c r="S58" s="73"/>
      <c r="T58" s="73"/>
      <c r="U58" s="73"/>
      <c r="V58" s="73"/>
      <c r="W58" s="73"/>
      <c r="X58" s="4"/>
      <c r="Y58" s="4"/>
      <c r="Z58" s="4"/>
      <c r="AA58" s="4"/>
      <c r="AB58" s="4"/>
    </row>
    <row r="59" spans="1:28" ht="15.75" customHeight="1">
      <c r="A59" s="4"/>
      <c r="B59" s="49" t="s">
        <v>44</v>
      </c>
      <c r="C59" s="68">
        <v>30</v>
      </c>
      <c r="D59" s="69"/>
      <c r="E59" s="69"/>
      <c r="F59" s="70" t="s">
        <v>10</v>
      </c>
      <c r="G59" s="60" t="s">
        <v>88</v>
      </c>
      <c r="H59" s="60">
        <f>COUNTIF(M10:M49, "C+ (Plus)")</f>
        <v>5</v>
      </c>
      <c r="I59" s="4"/>
      <c r="J59" s="4"/>
      <c r="K59" s="4"/>
      <c r="L59" s="4"/>
      <c r="M59" s="4"/>
      <c r="N59" s="4"/>
      <c r="O59" s="4"/>
      <c r="P59" s="4"/>
      <c r="Q59" s="4"/>
      <c r="R59" s="73"/>
      <c r="S59" s="73"/>
      <c r="T59" s="73"/>
      <c r="U59" s="73"/>
      <c r="V59" s="73"/>
      <c r="W59" s="73"/>
      <c r="X59" s="4"/>
      <c r="Y59" s="4"/>
      <c r="Z59" s="4"/>
      <c r="AA59" s="4"/>
      <c r="AB59" s="4"/>
    </row>
    <row r="60" spans="1:28" ht="15.75" customHeight="1">
      <c r="A60" s="4"/>
      <c r="B60" s="49" t="s">
        <v>47</v>
      </c>
      <c r="C60" s="49">
        <f>SUM(C53:C59)</f>
        <v>100</v>
      </c>
      <c r="D60" s="75"/>
      <c r="E60" s="75"/>
      <c r="F60" s="70" t="s">
        <v>8</v>
      </c>
      <c r="G60" s="60" t="s">
        <v>89</v>
      </c>
      <c r="H60" s="60">
        <f>COUNTIF(M10:M49, "C (Plain)")</f>
        <v>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70" t="s">
        <v>6</v>
      </c>
      <c r="G61" s="60" t="s">
        <v>90</v>
      </c>
      <c r="H61" s="60">
        <f>COUNTIF(M10:M49, "D (Plain)")</f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70" t="s">
        <v>3</v>
      </c>
      <c r="G62" s="60" t="s">
        <v>91</v>
      </c>
      <c r="H62" s="60">
        <f>COUNTIF(M10:M49, "F (Fail)")</f>
        <v>10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77" t="s">
        <v>92</v>
      </c>
      <c r="G63" s="60" t="s">
        <v>93</v>
      </c>
      <c r="H63" s="60">
        <f>COUNTIF(M10:M49, "I (Incomplete)")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257" t="str">
        <f>GradeSheet!$H$5</f>
        <v>Satyaki Das</v>
      </c>
      <c r="C64" s="258"/>
      <c r="D64" s="4"/>
      <c r="E64" s="4"/>
      <c r="F64" s="77" t="s">
        <v>94</v>
      </c>
      <c r="G64" s="60" t="s">
        <v>95</v>
      </c>
      <c r="H64" s="60">
        <f>COUNTIF(M10:M49, "W (Withdrawn)")</f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255" t="s">
        <v>166</v>
      </c>
      <c r="C65" s="256"/>
      <c r="D65" s="4"/>
      <c r="E65" s="4"/>
      <c r="F65" s="77" t="s">
        <v>96</v>
      </c>
      <c r="G65" s="77"/>
      <c r="H65" s="60">
        <f>SUM(H53:H64)</f>
        <v>40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255" t="s">
        <v>156</v>
      </c>
      <c r="C66" s="256"/>
      <c r="D66" s="4"/>
      <c r="E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2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/>
    <row r="268" spans="1:28" ht="15.75" customHeight="1"/>
    <row r="269" spans="1:28" ht="15.75" customHeight="1"/>
    <row r="270" spans="1:28" ht="15.75" customHeight="1"/>
    <row r="271" spans="1:28" ht="15.75" customHeight="1"/>
    <row r="272" spans="1:2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8">
    <mergeCell ref="H3:J3"/>
    <mergeCell ref="H2:J2"/>
    <mergeCell ref="A7:M7"/>
    <mergeCell ref="B66:C66"/>
    <mergeCell ref="B64:C64"/>
    <mergeCell ref="B65:C65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1"/>
  <sheetViews>
    <sheetView tabSelected="1" view="pageBreakPreview" topLeftCell="A37" zoomScaleNormal="100" zoomScaleSheetLayoutView="100" zoomScalePageLayoutView="60" workbookViewId="0">
      <selection activeCell="K64" sqref="K64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62"/>
      <c r="D1" s="258"/>
      <c r="E1" s="258"/>
      <c r="F1" s="258"/>
      <c r="G1" s="258"/>
      <c r="H1" s="258"/>
      <c r="I1" s="25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4" customFormat="1" ht="21">
      <c r="A2" s="3"/>
      <c r="B2" s="3"/>
      <c r="C2" s="175"/>
      <c r="J2" s="3"/>
      <c r="K2" s="3"/>
      <c r="L2" s="3"/>
      <c r="M2" s="3"/>
      <c r="N2" s="193" t="s">
        <v>160</v>
      </c>
      <c r="O2" s="194"/>
      <c r="P2" s="194"/>
      <c r="Q2" s="194"/>
      <c r="R2" s="194"/>
      <c r="S2" s="194"/>
      <c r="T2" s="19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2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73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4" customFormat="1" ht="20.399999999999999">
      <c r="A3" s="3"/>
      <c r="B3" s="3"/>
      <c r="C3" s="175"/>
      <c r="J3" s="3"/>
      <c r="K3" s="3"/>
      <c r="L3" s="3"/>
      <c r="M3" s="3"/>
      <c r="N3" s="194"/>
      <c r="O3" s="194"/>
      <c r="P3" s="194"/>
      <c r="Q3" s="194"/>
      <c r="R3" s="194"/>
      <c r="S3" s="194"/>
      <c r="T3" s="19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2"/>
      <c r="AV3" s="184"/>
      <c r="AW3" s="184"/>
      <c r="AX3" s="184"/>
      <c r="AY3" s="184"/>
      <c r="AZ3" s="184"/>
      <c r="BA3" s="184"/>
      <c r="BB3" s="184"/>
      <c r="BC3" s="184"/>
      <c r="BD3" s="184"/>
      <c r="BE3" s="184"/>
      <c r="BF3" s="184"/>
      <c r="BG3" s="17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4" customFormat="1" ht="20.399999999999999">
      <c r="A4" s="3"/>
      <c r="B4" s="3"/>
      <c r="C4" s="175"/>
      <c r="J4" s="3"/>
      <c r="K4" s="3"/>
      <c r="L4" s="3"/>
      <c r="M4" s="3"/>
      <c r="N4" s="194"/>
      <c r="O4" s="194"/>
      <c r="P4" s="194"/>
      <c r="Q4" s="194"/>
      <c r="R4" s="194"/>
      <c r="S4" s="194"/>
      <c r="T4" s="19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2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7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4" customFormat="1" ht="13.8">
      <c r="A5" s="3"/>
      <c r="B5" s="3"/>
      <c r="C5" s="17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2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7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4" customFormat="1" ht="14.4" thickBot="1">
      <c r="A6" s="3"/>
      <c r="B6" s="3"/>
      <c r="C6" s="17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2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207"/>
      <c r="BG6" s="207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4" customFormat="1" ht="14.4" thickBot="1">
      <c r="A7" s="3"/>
      <c r="B7" s="3"/>
      <c r="C7" s="17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59" t="s">
        <v>4</v>
      </c>
      <c r="AT7" s="260"/>
      <c r="AU7" s="260"/>
      <c r="AV7" s="260"/>
      <c r="AW7" s="260"/>
      <c r="AX7" s="260"/>
      <c r="AY7" s="260"/>
      <c r="AZ7" s="260"/>
      <c r="BA7" s="260"/>
      <c r="BB7" s="260"/>
      <c r="BC7" s="260"/>
      <c r="BD7" s="260"/>
      <c r="BE7" s="261"/>
      <c r="BF7" s="207"/>
      <c r="BG7" s="20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3"/>
      <c r="AT8" s="235" t="s">
        <v>31</v>
      </c>
      <c r="AU8" s="236" t="s">
        <v>32</v>
      </c>
      <c r="AV8" s="236" t="s">
        <v>33</v>
      </c>
      <c r="AW8" s="236" t="s">
        <v>34</v>
      </c>
      <c r="AX8" s="236" t="s">
        <v>35</v>
      </c>
      <c r="AY8" s="236" t="s">
        <v>36</v>
      </c>
      <c r="AZ8" s="236" t="s">
        <v>37</v>
      </c>
      <c r="BA8" s="236" t="s">
        <v>38</v>
      </c>
      <c r="BB8" s="236" t="s">
        <v>39</v>
      </c>
      <c r="BC8" s="236" t="s">
        <v>40</v>
      </c>
      <c r="BD8" s="236" t="s">
        <v>41</v>
      </c>
      <c r="BE8" s="237" t="s">
        <v>42</v>
      </c>
      <c r="BF8" s="191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4">
        <v>20</v>
      </c>
      <c r="E9" s="155"/>
      <c r="F9" s="18"/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5" t="s">
        <v>19</v>
      </c>
      <c r="AT9" s="234">
        <v>1</v>
      </c>
      <c r="AU9" s="234">
        <v>0</v>
      </c>
      <c r="AV9" s="234">
        <v>0</v>
      </c>
      <c r="AW9" s="234">
        <v>0</v>
      </c>
      <c r="AX9" s="234">
        <v>1</v>
      </c>
      <c r="AY9" s="234">
        <v>0</v>
      </c>
      <c r="AZ9" s="234">
        <v>0</v>
      </c>
      <c r="BA9" s="234">
        <v>0</v>
      </c>
      <c r="BB9" s="234">
        <v>1</v>
      </c>
      <c r="BC9" s="234">
        <v>1</v>
      </c>
      <c r="BD9" s="234">
        <v>0</v>
      </c>
      <c r="BE9" s="234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>
        <v>30</v>
      </c>
      <c r="E10" s="22"/>
      <c r="F10" s="22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6" t="s">
        <v>23</v>
      </c>
      <c r="AT10" s="234">
        <v>0</v>
      </c>
      <c r="AU10" s="234">
        <v>0</v>
      </c>
      <c r="AV10" s="234">
        <v>0</v>
      </c>
      <c r="AW10" s="234">
        <v>0</v>
      </c>
      <c r="AX10" s="234">
        <v>0</v>
      </c>
      <c r="AY10" s="234">
        <v>0</v>
      </c>
      <c r="AZ10" s="234">
        <v>0</v>
      </c>
      <c r="BA10" s="234">
        <v>0</v>
      </c>
      <c r="BB10" s="234">
        <v>0</v>
      </c>
      <c r="BC10" s="234">
        <v>0</v>
      </c>
      <c r="BD10" s="234">
        <v>0</v>
      </c>
      <c r="BE10" s="234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167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6" t="s">
        <v>26</v>
      </c>
      <c r="AT11" s="234">
        <v>0</v>
      </c>
      <c r="AU11" s="234">
        <v>0</v>
      </c>
      <c r="AV11" s="234">
        <v>0</v>
      </c>
      <c r="AW11" s="234">
        <v>0</v>
      </c>
      <c r="AX11" s="234">
        <v>0</v>
      </c>
      <c r="AY11" s="234">
        <v>0</v>
      </c>
      <c r="AZ11" s="234">
        <v>0</v>
      </c>
      <c r="BA11" s="234">
        <v>0</v>
      </c>
      <c r="BB11" s="234">
        <v>0</v>
      </c>
      <c r="BC11" s="234">
        <v>0</v>
      </c>
      <c r="BD11" s="234">
        <v>0</v>
      </c>
      <c r="BE11" s="234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82</v>
      </c>
      <c r="D12" s="28">
        <v>20</v>
      </c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6" t="s">
        <v>27</v>
      </c>
      <c r="AT12" s="234">
        <v>0</v>
      </c>
      <c r="AU12" s="234">
        <v>0</v>
      </c>
      <c r="AV12" s="234">
        <v>0</v>
      </c>
      <c r="AW12" s="234">
        <v>0</v>
      </c>
      <c r="AX12" s="234">
        <v>0</v>
      </c>
      <c r="AY12" s="234">
        <v>0</v>
      </c>
      <c r="AZ12" s="234">
        <v>0</v>
      </c>
      <c r="BA12" s="234">
        <v>0</v>
      </c>
      <c r="BB12" s="234">
        <v>0</v>
      </c>
      <c r="BC12" s="234">
        <v>0</v>
      </c>
      <c r="BD12" s="234">
        <v>0</v>
      </c>
      <c r="BE12" s="234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90</v>
      </c>
      <c r="E13" s="31">
        <f>SUM(E9:E12)</f>
        <v>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7" t="s">
        <v>28</v>
      </c>
      <c r="AT13" s="234">
        <v>0</v>
      </c>
      <c r="AU13" s="234">
        <v>0</v>
      </c>
      <c r="AV13" s="234">
        <v>0</v>
      </c>
      <c r="AW13" s="234">
        <v>0</v>
      </c>
      <c r="AX13" s="234">
        <v>0</v>
      </c>
      <c r="AY13" s="234">
        <v>0</v>
      </c>
      <c r="AZ13" s="234">
        <v>0</v>
      </c>
      <c r="BA13" s="234">
        <v>0</v>
      </c>
      <c r="BB13" s="234">
        <v>0</v>
      </c>
      <c r="BC13" s="234">
        <v>0</v>
      </c>
      <c r="BD13" s="234">
        <v>0</v>
      </c>
      <c r="BE13" s="234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8" t="s">
        <v>29</v>
      </c>
      <c r="AT14" s="234">
        <v>0</v>
      </c>
      <c r="AU14" s="234">
        <v>0</v>
      </c>
      <c r="AV14" s="234">
        <v>0</v>
      </c>
      <c r="AW14" s="234">
        <v>0</v>
      </c>
      <c r="AX14" s="234">
        <v>0</v>
      </c>
      <c r="AY14" s="234">
        <v>0</v>
      </c>
      <c r="AZ14" s="234">
        <v>0</v>
      </c>
      <c r="BA14" s="234">
        <v>0</v>
      </c>
      <c r="BB14" s="234">
        <v>0</v>
      </c>
      <c r="BC14" s="234">
        <v>0</v>
      </c>
      <c r="BD14" s="234">
        <v>0</v>
      </c>
      <c r="BE14" s="234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9" t="s">
        <v>47</v>
      </c>
      <c r="AT15" s="230">
        <f t="shared" ref="AT15:BE15" si="1">SUM(AT9:AT14)</f>
        <v>1</v>
      </c>
      <c r="AU15" s="231">
        <f t="shared" si="1"/>
        <v>0</v>
      </c>
      <c r="AV15" s="231">
        <f t="shared" si="1"/>
        <v>0</v>
      </c>
      <c r="AW15" s="231">
        <f t="shared" si="1"/>
        <v>0</v>
      </c>
      <c r="AX15" s="231">
        <f t="shared" si="1"/>
        <v>1</v>
      </c>
      <c r="AY15" s="231">
        <f t="shared" si="1"/>
        <v>0</v>
      </c>
      <c r="AZ15" s="231">
        <f t="shared" si="1"/>
        <v>0</v>
      </c>
      <c r="BA15" s="231">
        <f t="shared" si="1"/>
        <v>0</v>
      </c>
      <c r="BB15" s="231">
        <f t="shared" si="1"/>
        <v>1</v>
      </c>
      <c r="BC15" s="231">
        <f t="shared" si="1"/>
        <v>1</v>
      </c>
      <c r="BD15" s="231">
        <f t="shared" si="1"/>
        <v>0</v>
      </c>
      <c r="BE15" s="232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75" t="str">
        <f>CONCATENATE("Course Outcome (CO) Attainment Analysis of ",GradeSheet!$H$2, " [",GradeSheet!$H$3, "] ", "(Section ",GradeSheet!$L$2, ") ", "[Semester - ",GradeSheet!$L$3,"]" )</f>
        <v>Course Outcome (CO) Attainment Analysis of CSE 104 [Structured Programming LAB] (Section 1) [Semester - Fall 2019]</v>
      </c>
      <c r="B17" s="268"/>
      <c r="C17" s="269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42"/>
      <c r="AB17" s="271" t="s">
        <v>48</v>
      </c>
      <c r="AC17" s="266"/>
      <c r="AD17" s="266"/>
      <c r="AE17" s="266"/>
      <c r="AF17" s="266"/>
      <c r="AG17" s="266"/>
      <c r="AH17" s="266"/>
      <c r="AI17" s="266"/>
      <c r="AJ17" s="266"/>
      <c r="AK17" s="266"/>
      <c r="AL17" s="266"/>
      <c r="AM17" s="266"/>
      <c r="AN17" s="266"/>
      <c r="AO17" s="266"/>
      <c r="AP17" s="266"/>
      <c r="AQ17" s="266"/>
      <c r="AR17" s="266"/>
      <c r="AS17" s="264"/>
      <c r="AT17" s="33"/>
      <c r="AU17" s="265" t="s">
        <v>50</v>
      </c>
      <c r="AV17" s="266"/>
      <c r="AW17" s="266"/>
      <c r="AX17" s="266"/>
      <c r="AY17" s="266"/>
      <c r="AZ17" s="266"/>
      <c r="BA17" s="266"/>
      <c r="BB17" s="266"/>
      <c r="BC17" s="266"/>
      <c r="BD17" s="266"/>
      <c r="BE17" s="266"/>
      <c r="BF17" s="266"/>
      <c r="BG17" s="266"/>
      <c r="BH17" s="266"/>
      <c r="BI17" s="266"/>
      <c r="BJ17" s="266"/>
      <c r="BK17" s="266"/>
      <c r="BL17" s="266"/>
      <c r="BM17" s="266"/>
      <c r="BN17" s="266"/>
      <c r="BO17" s="266"/>
      <c r="BP17" s="266"/>
      <c r="BQ17" s="266"/>
      <c r="BR17" s="264"/>
    </row>
    <row r="18" spans="1:70" ht="14.4" thickBot="1">
      <c r="A18" s="276"/>
      <c r="B18" s="258"/>
      <c r="C18" s="256"/>
      <c r="D18" s="272" t="str">
        <f>C9</f>
        <v>Midterm Exam</v>
      </c>
      <c r="E18" s="273"/>
      <c r="F18" s="273"/>
      <c r="G18" s="273"/>
      <c r="H18" s="273"/>
      <c r="I18" s="274"/>
      <c r="J18" s="272" t="str">
        <f>C10</f>
        <v>Final Exam</v>
      </c>
      <c r="K18" s="273"/>
      <c r="L18" s="273"/>
      <c r="M18" s="273"/>
      <c r="N18" s="273"/>
      <c r="O18" s="274"/>
      <c r="P18" s="272" t="s">
        <v>45</v>
      </c>
      <c r="Q18" s="273"/>
      <c r="R18" s="273"/>
      <c r="S18" s="273"/>
      <c r="T18" s="273"/>
      <c r="U18" s="274"/>
      <c r="V18" s="272" t="str">
        <f>C12</f>
        <v>Quiz</v>
      </c>
      <c r="W18" s="273"/>
      <c r="X18" s="273"/>
      <c r="Y18" s="273"/>
      <c r="Z18" s="273"/>
      <c r="AA18" s="274"/>
      <c r="AB18" s="267" t="s">
        <v>60</v>
      </c>
      <c r="AC18" s="268"/>
      <c r="AD18" s="268"/>
      <c r="AE18" s="268"/>
      <c r="AF18" s="268"/>
      <c r="AG18" s="269"/>
      <c r="AH18" s="270" t="s">
        <v>63</v>
      </c>
      <c r="AI18" s="266"/>
      <c r="AJ18" s="266"/>
      <c r="AK18" s="266"/>
      <c r="AL18" s="266"/>
      <c r="AM18" s="264"/>
      <c r="AN18" s="270" t="s">
        <v>66</v>
      </c>
      <c r="AO18" s="266"/>
      <c r="AP18" s="266"/>
      <c r="AQ18" s="266"/>
      <c r="AR18" s="266"/>
      <c r="AS18" s="264"/>
      <c r="AT18" s="33"/>
      <c r="AU18" s="284" t="s">
        <v>63</v>
      </c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9"/>
      <c r="BG18" s="284" t="s">
        <v>67</v>
      </c>
      <c r="BH18" s="268"/>
      <c r="BI18" s="268"/>
      <c r="BJ18" s="268"/>
      <c r="BK18" s="268"/>
      <c r="BL18" s="268"/>
      <c r="BM18" s="268"/>
      <c r="BN18" s="268"/>
      <c r="BO18" s="268"/>
      <c r="BP18" s="268"/>
      <c r="BQ18" s="268"/>
      <c r="BR18" s="269"/>
    </row>
    <row r="19" spans="1:70" ht="14.4" thickBot="1">
      <c r="A19" s="276"/>
      <c r="B19" s="256"/>
      <c r="C19" s="256"/>
      <c r="D19" s="136" t="s">
        <v>19</v>
      </c>
      <c r="E19" s="132" t="s">
        <v>23</v>
      </c>
      <c r="F19" s="132" t="s">
        <v>26</v>
      </c>
      <c r="G19" s="45" t="s">
        <v>27</v>
      </c>
      <c r="H19" s="45" t="s">
        <v>28</v>
      </c>
      <c r="I19" s="137" t="s">
        <v>29</v>
      </c>
      <c r="J19" s="138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39" t="s">
        <v>29</v>
      </c>
      <c r="P19" s="140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1" t="s">
        <v>29</v>
      </c>
      <c r="V19" s="140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1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60" t="s">
        <v>71</v>
      </c>
      <c r="B20" s="161" t="s">
        <v>64</v>
      </c>
      <c r="C20" s="162" t="s">
        <v>65</v>
      </c>
      <c r="D20" s="156">
        <f t="shared" ref="D20:I20" si="2">D9</f>
        <v>20</v>
      </c>
      <c r="E20" s="157">
        <f t="shared" si="2"/>
        <v>0</v>
      </c>
      <c r="F20" s="157">
        <f t="shared" si="2"/>
        <v>0</v>
      </c>
      <c r="G20" s="157">
        <f t="shared" si="2"/>
        <v>0</v>
      </c>
      <c r="H20" s="157">
        <f t="shared" si="2"/>
        <v>0</v>
      </c>
      <c r="I20" s="208">
        <f t="shared" si="2"/>
        <v>0</v>
      </c>
      <c r="J20" s="156">
        <f t="shared" ref="J20:O20" si="3">D10</f>
        <v>30</v>
      </c>
      <c r="K20" s="157">
        <f t="shared" si="3"/>
        <v>0</v>
      </c>
      <c r="L20" s="157">
        <f t="shared" si="3"/>
        <v>0</v>
      </c>
      <c r="M20" s="157">
        <f t="shared" si="3"/>
        <v>0</v>
      </c>
      <c r="N20" s="157">
        <f t="shared" si="3"/>
        <v>0</v>
      </c>
      <c r="O20" s="208">
        <f t="shared" si="3"/>
        <v>0</v>
      </c>
      <c r="P20" s="242">
        <f t="shared" ref="P20:U20" si="4">D11</f>
        <v>20</v>
      </c>
      <c r="Q20" s="243">
        <f t="shared" si="4"/>
        <v>0</v>
      </c>
      <c r="R20" s="243">
        <f t="shared" si="4"/>
        <v>0</v>
      </c>
      <c r="S20" s="243">
        <f t="shared" si="4"/>
        <v>0</v>
      </c>
      <c r="T20" s="243">
        <f t="shared" si="4"/>
        <v>0</v>
      </c>
      <c r="U20" s="244">
        <f t="shared" si="4"/>
        <v>0</v>
      </c>
      <c r="V20" s="246">
        <f>D12</f>
        <v>20</v>
      </c>
      <c r="W20" s="247">
        <f>E12</f>
        <v>0</v>
      </c>
      <c r="X20" s="247">
        <f t="shared" ref="X20:AA20" si="5">F12</f>
        <v>0</v>
      </c>
      <c r="Y20" s="247">
        <f t="shared" si="5"/>
        <v>0</v>
      </c>
      <c r="Z20" s="247">
        <f t="shared" si="5"/>
        <v>0</v>
      </c>
      <c r="AA20" s="248">
        <f t="shared" si="5"/>
        <v>0</v>
      </c>
      <c r="AB20" s="210">
        <f>SUM(P20,D20,J20,V20)</f>
        <v>90</v>
      </c>
      <c r="AC20" s="157">
        <f>SUM(K20,E20,Q20,W20)</f>
        <v>0</v>
      </c>
      <c r="AD20" s="157">
        <f>SUM(L20,F20,R20,X20)</f>
        <v>0</v>
      </c>
      <c r="AE20" s="157">
        <f>SUM(M20,G20,S20,Y20)</f>
        <v>0</v>
      </c>
      <c r="AF20" s="157">
        <f>SUM(N20,H20,T20,Z20)</f>
        <v>0</v>
      </c>
      <c r="AG20" s="157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4">
        <v>1</v>
      </c>
      <c r="AM20" s="65">
        <v>1</v>
      </c>
      <c r="AN20" s="283" t="s">
        <v>72</v>
      </c>
      <c r="AO20" s="278"/>
      <c r="AP20" s="278"/>
      <c r="AQ20" s="278"/>
      <c r="AR20" s="278"/>
      <c r="AS20" s="279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77" t="s">
        <v>73</v>
      </c>
      <c r="BH20" s="278"/>
      <c r="BI20" s="278"/>
      <c r="BJ20" s="278"/>
      <c r="BK20" s="278"/>
      <c r="BL20" s="278"/>
      <c r="BM20" s="278"/>
      <c r="BN20" s="278"/>
      <c r="BO20" s="278"/>
      <c r="BP20" s="278"/>
      <c r="BQ20" s="278"/>
      <c r="BR20" s="279"/>
    </row>
    <row r="21" spans="1:70" ht="16.2" thickBot="1">
      <c r="A21" s="159">
        <v>1</v>
      </c>
      <c r="B21" s="143">
        <f>GradeSheet!B10</f>
        <v>171011197</v>
      </c>
      <c r="C21" s="163" t="str">
        <f>GradeSheet!C10</f>
        <v>Rabib Ahmed</v>
      </c>
      <c r="D21" s="209">
        <v>10</v>
      </c>
      <c r="E21" s="209">
        <v>0</v>
      </c>
      <c r="F21" s="209">
        <v>0</v>
      </c>
      <c r="G21" s="209">
        <v>0</v>
      </c>
      <c r="H21" s="209">
        <v>0</v>
      </c>
      <c r="I21" s="209">
        <v>0</v>
      </c>
      <c r="J21" s="209">
        <v>15</v>
      </c>
      <c r="K21" s="209">
        <v>0</v>
      </c>
      <c r="L21" s="209">
        <v>0</v>
      </c>
      <c r="M21" s="209">
        <v>0</v>
      </c>
      <c r="N21" s="209">
        <v>0</v>
      </c>
      <c r="O21" s="209">
        <v>0</v>
      </c>
      <c r="P21" s="245">
        <f>GradeSheet!E10+GradeSheet!I10</f>
        <v>19</v>
      </c>
      <c r="Q21" s="245">
        <v>0</v>
      </c>
      <c r="R21" s="245">
        <v>0</v>
      </c>
      <c r="S21" s="245">
        <v>0</v>
      </c>
      <c r="T21" s="245">
        <v>0</v>
      </c>
      <c r="U21" s="245">
        <v>0</v>
      </c>
      <c r="V21" s="245">
        <v>2</v>
      </c>
      <c r="W21" s="245">
        <v>0</v>
      </c>
      <c r="X21" s="245">
        <v>0</v>
      </c>
      <c r="Y21" s="245">
        <v>0</v>
      </c>
      <c r="Z21" s="245">
        <v>0</v>
      </c>
      <c r="AA21" s="245">
        <v>0</v>
      </c>
      <c r="AB21" s="211">
        <f>SUM(V21,D21,J21, P21)</f>
        <v>46</v>
      </c>
      <c r="AC21" s="212">
        <f>SUM(W21,E21,K21,Q21)</f>
        <v>0</v>
      </c>
      <c r="AD21" s="212">
        <f>SUM(X21,F21,L21,R21)</f>
        <v>0</v>
      </c>
      <c r="AE21" s="212">
        <f>SUM(Y21,G21,M21,S21)</f>
        <v>0</v>
      </c>
      <c r="AF21" s="212">
        <f>SUM(Z21,H21,N21,T21)</f>
        <v>0</v>
      </c>
      <c r="AG21" s="213">
        <f>SUM(AA21,I21,O21,U21 )</f>
        <v>0</v>
      </c>
      <c r="AH21" s="215">
        <f t="shared" ref="AH21:AM21" si="6">IF(AB$20 = 0, 0, AB21/AB$20)</f>
        <v>0.51111111111111107</v>
      </c>
      <c r="AI21" s="216">
        <f t="shared" si="6"/>
        <v>0</v>
      </c>
      <c r="AJ21" s="216">
        <f t="shared" si="6"/>
        <v>0</v>
      </c>
      <c r="AK21" s="216">
        <f t="shared" si="6"/>
        <v>0</v>
      </c>
      <c r="AL21" s="216">
        <f t="shared" si="6"/>
        <v>0</v>
      </c>
      <c r="AM21" s="218">
        <f t="shared" si="6"/>
        <v>0</v>
      </c>
      <c r="AN21" s="220">
        <f>IF(OR(GradeSheet!$M10="W (Withdrawn)", GradeSheet!$M10="I (Incomplete)"), 0, IF(AH21&gt;=65%, 1, 0))</f>
        <v>0</v>
      </c>
      <c r="AO21" s="221">
        <f>IF(OR(GradeSheet!$M10="W (Withdrawn)", GradeSheet!$M10="I (Incomplete)"), 0, IF(AI21&gt;=65%, 1, 0))</f>
        <v>0</v>
      </c>
      <c r="AP21" s="221">
        <f>IF(OR(GradeSheet!$M10="W (Withdrawn)", GradeSheet!$M10="I (Incomplete)"), 0, IF(AJ21&gt;=65%, 1, 0))</f>
        <v>0</v>
      </c>
      <c r="AQ21" s="221">
        <f>IF(OR(GradeSheet!$M10="W (Withdrawn)", GradeSheet!$M10="I (Incomplete)"), 0, IF(AK21&gt;=65%, 1, 0))</f>
        <v>0</v>
      </c>
      <c r="AR21" s="221">
        <f>IF(OR(GradeSheet!$M10="W (Withdrawn)", GradeSheet!$M10="I (Incomplete)"), 0, IF(AL21&gt;=65%, 1, 0))</f>
        <v>0</v>
      </c>
      <c r="AS21" s="222">
        <f>IF(OR(GradeSheet!$M10="W (Withdrawn)", GradeSheet!$M10="I (Incomplete)"), 0, IF(AM21&gt;=65%, 1, 0))</f>
        <v>0</v>
      </c>
      <c r="AT21" s="131"/>
      <c r="AU21" s="215">
        <f t="array" ref="AU21">IF($AT$15=0,0,MMULT($AH21:$AM21, AT$9:AT$14)/$AT$15)</f>
        <v>0.51111111111111107</v>
      </c>
      <c r="AV21" s="216">
        <f t="array" ref="AV21">IF($AU$15=0,0,MMULT($AH21:$AM21, AU$9:AU$14)/$AU$15)</f>
        <v>0</v>
      </c>
      <c r="AW21" s="216">
        <f t="array" ref="AW21">IF($AV$15=0,0,MMULT($AH21:$AM21, AV$9:AV$14)/$AV$15)</f>
        <v>0</v>
      </c>
      <c r="AX21" s="216">
        <f t="array" ref="AX21">IF($AW$15=0,0,MMULT($AH21:$AM21, AW$9:AW$14)/$AW$15)</f>
        <v>0</v>
      </c>
      <c r="AY21" s="216">
        <f t="array" ref="AY21">IF($AX$15=0,0,MMULT($AH21:$AM21, AX$9:AX$14)/$AX$15)</f>
        <v>0.51111111111111107</v>
      </c>
      <c r="AZ21" s="216">
        <f t="array" ref="AZ21">IF($AY$15=0,0,MMULT($AH21:$AM21, AY$9:AY$14)/$AY$15)</f>
        <v>0</v>
      </c>
      <c r="BA21" s="216">
        <f t="array" ref="BA21">IF($AZ$15=0,0,MMULT($AH21:$AM21, AZ$9:AZ$14)/$AZ$15)</f>
        <v>0</v>
      </c>
      <c r="BB21" s="216">
        <f t="array" ref="BB21">IF($BA$15=0,0,MMULT($AH21:$AM21, BA$9:BA$14)/$BA$15)</f>
        <v>0</v>
      </c>
      <c r="BC21" s="216">
        <f t="array" ref="BC21">IF($BB$15=0,0,MMULT($AH21:$AM21, BB$9:BB$14)/$BB$15)</f>
        <v>0.51111111111111107</v>
      </c>
      <c r="BD21" s="216">
        <f t="array" ref="BD21">IF($BC$15=0,0,MMULT($AH21:$AM21, BC$9:BC$14)/$BC$15)</f>
        <v>0.51111111111111107</v>
      </c>
      <c r="BE21" s="216">
        <f t="array" ref="BE21">IF($BD$15=0,0,MMULT($AH21:$AM21, BD$9:BD$14)/$BD$15)</f>
        <v>0</v>
      </c>
      <c r="BF21" s="240">
        <f t="array" ref="BF21">IF($BE$15=0,0,MMULT($AH21:$AM21, BE$9:BE$14)/$BE$15)</f>
        <v>0</v>
      </c>
      <c r="BG21" s="239">
        <f>IF(OR(GradeSheet!$M10="W (Withdrawn)", GradeSheet!$M10="I (Incomplete)"), 0, IF(AU21&gt;=65%, 1, 0))</f>
        <v>0</v>
      </c>
      <c r="BH21" s="221">
        <f>IF(OR(GradeSheet!$M10="W (Withdrawn)", GradeSheet!$M10="I (Incomplete)"), 0, IF(AV21&gt;=65%, 1, 0))</f>
        <v>0</v>
      </c>
      <c r="BI21" s="221">
        <f>IF(OR(GradeSheet!$M10="W (Withdrawn)", GradeSheet!$M10="I (Incomplete)"), 0, IF(AW21&gt;=65%, 1, 0))</f>
        <v>0</v>
      </c>
      <c r="BJ21" s="221">
        <f>IF(OR(GradeSheet!$M10="W (Withdrawn)", GradeSheet!$M10="I (Incomplete)"), 0, IF(AX21&gt;=65%, 1, 0))</f>
        <v>0</v>
      </c>
      <c r="BK21" s="221">
        <f>IF(OR(GradeSheet!$M10="W (Withdrawn)", GradeSheet!$M10="I (Incomplete)"), 0, IF(AY21&gt;=65%, 1, 0))</f>
        <v>0</v>
      </c>
      <c r="BL21" s="221">
        <f>IF(OR(GradeSheet!$M10="W (Withdrawn)", GradeSheet!$M10="I (Incomplete)"), 0, IF(AZ21&gt;=65%, 1, 0))</f>
        <v>0</v>
      </c>
      <c r="BM21" s="221">
        <f>IF(OR(GradeSheet!$M10="W (Withdrawn)", GradeSheet!$M10="I (Incomplete)"), 0, IF(BA21&gt;=65%, 1, 0))</f>
        <v>0</v>
      </c>
      <c r="BN21" s="221">
        <f>IF(OR(GradeSheet!$M10="W (Withdrawn)", GradeSheet!$M10="I (Incomplete)"), 0, IF(BB21&gt;=65%, 1, 0))</f>
        <v>0</v>
      </c>
      <c r="BO21" s="221">
        <f>IF(OR(GradeSheet!$M10="W (Withdrawn)", GradeSheet!$M10="I (Incomplete)"), 0, IF(BC21&gt;=65%, 1, 0))</f>
        <v>0</v>
      </c>
      <c r="BP21" s="221">
        <f>IF(OR(GradeSheet!$M10="W (Withdrawn)", GradeSheet!$M10="I (Incomplete)"), 0, IF(BD21&gt;=65%, 1, 0))</f>
        <v>0</v>
      </c>
      <c r="BQ21" s="221">
        <f>IF(OR(GradeSheet!$M10="W (Withdrawn)", GradeSheet!$M10="I (Incomplete)"), 0, IF(BE21&gt;=65%, 1, 0))</f>
        <v>0</v>
      </c>
      <c r="BR21" s="222">
        <f>IF(OR(GradeSheet!$M10="W (Withdrawn)", GradeSheet!$M10="I (Incomplete)"), 0, IF(BF21&gt;=65%, 1, 0))</f>
        <v>0</v>
      </c>
    </row>
    <row r="22" spans="1:70" ht="16.2" thickBot="1">
      <c r="A22" s="158">
        <v>2</v>
      </c>
      <c r="B22" s="143">
        <f>GradeSheet!B11</f>
        <v>171014001</v>
      </c>
      <c r="C22" s="163" t="str">
        <f>GradeSheet!C11</f>
        <v>*Fatema Mohosin Mim</v>
      </c>
      <c r="D22" s="209">
        <v>10</v>
      </c>
      <c r="E22" s="209">
        <v>0</v>
      </c>
      <c r="F22" s="209">
        <v>0</v>
      </c>
      <c r="G22" s="209">
        <v>0</v>
      </c>
      <c r="H22" s="209">
        <v>0</v>
      </c>
      <c r="I22" s="209">
        <v>0</v>
      </c>
      <c r="J22" s="209">
        <v>2</v>
      </c>
      <c r="K22" s="209">
        <v>0</v>
      </c>
      <c r="L22" s="209">
        <v>0</v>
      </c>
      <c r="M22" s="209">
        <v>0</v>
      </c>
      <c r="N22" s="209">
        <v>0</v>
      </c>
      <c r="O22" s="209">
        <v>0</v>
      </c>
      <c r="P22" s="245">
        <f>GradeSheet!E11+GradeSheet!I11</f>
        <v>16</v>
      </c>
      <c r="Q22" s="245">
        <v>0</v>
      </c>
      <c r="R22" s="245">
        <v>0</v>
      </c>
      <c r="S22" s="245">
        <v>0</v>
      </c>
      <c r="T22" s="245">
        <v>0</v>
      </c>
      <c r="U22" s="245">
        <v>0</v>
      </c>
      <c r="V22" s="245">
        <v>4</v>
      </c>
      <c r="W22" s="245">
        <v>0</v>
      </c>
      <c r="X22" s="245">
        <v>0</v>
      </c>
      <c r="Y22" s="245">
        <v>0</v>
      </c>
      <c r="Z22" s="245">
        <v>0</v>
      </c>
      <c r="AA22" s="245">
        <v>0</v>
      </c>
      <c r="AB22" s="211">
        <f t="shared" ref="AB22:AB60" si="7">SUM(V22,D22,J22, P22)</f>
        <v>32</v>
      </c>
      <c r="AC22" s="212">
        <f t="shared" ref="AC22:AC60" si="8">SUM(W22,E22,K22,Q22)</f>
        <v>0</v>
      </c>
      <c r="AD22" s="212">
        <f t="shared" ref="AD22:AD60" si="9">SUM(X22,F22,L22,R22)</f>
        <v>0</v>
      </c>
      <c r="AE22" s="212">
        <f t="shared" ref="AE22:AE60" si="10">SUM(Y22,G22,M22,S22)</f>
        <v>0</v>
      </c>
      <c r="AF22" s="212">
        <f t="shared" ref="AF22:AF60" si="11">SUM(Z22,H22,N22,T22)</f>
        <v>0</v>
      </c>
      <c r="AG22" s="213">
        <f t="shared" ref="AG22:AG60" si="12">SUM(AA22,I22,O22,U22 )</f>
        <v>0</v>
      </c>
      <c r="AH22" s="215">
        <f t="shared" ref="AH22:AH60" si="13">IF(AB$20 = 0, 0, AB22/AB$20)</f>
        <v>0.35555555555555557</v>
      </c>
      <c r="AI22" s="216">
        <f t="shared" ref="AI22:AI60" si="14">IF(AC$20 = 0, 0, AC22/AC$20)</f>
        <v>0</v>
      </c>
      <c r="AJ22" s="216">
        <f t="shared" ref="AJ22:AJ60" si="15">IF(AD$20 = 0, 0, AD22/AD$20)</f>
        <v>0</v>
      </c>
      <c r="AK22" s="216">
        <f t="shared" ref="AK22:AK60" si="16">IF(AE$20 = 0, 0, AE22/AE$20)</f>
        <v>0</v>
      </c>
      <c r="AL22" s="216">
        <f t="shared" ref="AL22:AL60" si="17">IF(AF$20 = 0, 0, AF22/AF$20)</f>
        <v>0</v>
      </c>
      <c r="AM22" s="218">
        <f t="shared" ref="AM22:AM60" si="18">IF(AG$20 = 0, 0, AG22/AG$20)</f>
        <v>0</v>
      </c>
      <c r="AN22" s="223">
        <f>IF(OR(GradeSheet!$M11="W (Withdrawn)", GradeSheet!$M11="I (Incomplete)"), 0, IF(AH22&gt;=65%, 1, 0))</f>
        <v>0</v>
      </c>
      <c r="AO22" s="134">
        <f>IF(OR(GradeSheet!$M11="W (Withdrawn)", GradeSheet!$M11="I (Incomplete)"), 0, IF(AI22&gt;=65%, 1, 0))</f>
        <v>0</v>
      </c>
      <c r="AP22" s="134">
        <f>IF(OR(GradeSheet!$M11="W (Withdrawn)", GradeSheet!$M11="I (Incomplete)"), 0, IF(AJ22&gt;=65%, 1, 0))</f>
        <v>0</v>
      </c>
      <c r="AQ22" s="134">
        <f>IF(OR(GradeSheet!$M11="W (Withdrawn)", GradeSheet!$M11="I (Incomplete)"), 0, IF(AK22&gt;=65%, 1, 0))</f>
        <v>0</v>
      </c>
      <c r="AR22" s="134">
        <f>IF(OR(GradeSheet!$M11="W (Withdrawn)", GradeSheet!$M11="I (Incomplete)"), 0, IF(AL22&gt;=65%, 1, 0))</f>
        <v>0</v>
      </c>
      <c r="AS22" s="224">
        <f>IF(OR(GradeSheet!$M11="W (Withdrawn)", GradeSheet!$M11="I (Incomplete)"), 0, IF(AM22&gt;=65%, 1, 0))</f>
        <v>0</v>
      </c>
      <c r="AT22" s="131"/>
      <c r="AU22" s="217">
        <f t="array" ref="AU22">IF($AT$15=0,0,MMULT($AH22:$AM22, AT$9:AT$14)/$AT$15)</f>
        <v>0.35555555555555557</v>
      </c>
      <c r="AV22" s="133">
        <f t="array" ref="AV22">IF($AU$15=0,0,MMULT($AH22:$AM22, AU$9:AU$14)/$AU$15)</f>
        <v>0</v>
      </c>
      <c r="AW22" s="133">
        <f t="array" ref="AW22">IF($AV$15=0,0,MMULT($AH22:$AM22, AV$9:AV$14)/$AV$15)</f>
        <v>0</v>
      </c>
      <c r="AX22" s="133">
        <f t="array" ref="AX22">IF($AW$15=0,0,MMULT($AH22:$AM22, AW$9:AW$14)/$AW$15)</f>
        <v>0</v>
      </c>
      <c r="AY22" s="133">
        <f t="array" ref="AY22">IF($AX$15=0,0,MMULT($AH22:$AM22, AX$9:AX$14)/$AX$15)</f>
        <v>0.35555555555555557</v>
      </c>
      <c r="AZ22" s="133">
        <f t="array" ref="AZ22">IF($AY$15=0,0,MMULT($AH22:$AM22, AY$9:AY$14)/$AY$15)</f>
        <v>0</v>
      </c>
      <c r="BA22" s="133">
        <f t="array" ref="BA22">IF($AZ$15=0,0,MMULT($AH22:$AM22, AZ$9:AZ$14)/$AZ$15)</f>
        <v>0</v>
      </c>
      <c r="BB22" s="133">
        <f t="array" ref="BB22">IF($BA$15=0,0,MMULT($AH22:$AM22, BA$9:BA$14)/$BA$15)</f>
        <v>0</v>
      </c>
      <c r="BC22" s="133">
        <f t="array" ref="BC22">IF($BB$15=0,0,MMULT($AH22:$AM22, BB$9:BB$14)/$BB$15)</f>
        <v>0.35555555555555557</v>
      </c>
      <c r="BD22" s="133">
        <f t="array" ref="BD22">IF($BC$15=0,0,MMULT($AH22:$AM22, BC$9:BC$14)/$BC$15)</f>
        <v>0.35555555555555557</v>
      </c>
      <c r="BE22" s="133">
        <f t="array" ref="BE22">IF($BD$15=0,0,MMULT($AH22:$AM22, BD$9:BD$14)/$BD$15)</f>
        <v>0</v>
      </c>
      <c r="BF22" s="241">
        <f t="array" ref="BF22">IF($BE$15=0,0,MMULT($AH22:$AM22, BE$9:BE$14)/$BE$15)</f>
        <v>0</v>
      </c>
      <c r="BG22" s="219">
        <f>IF(OR(GradeSheet!$M11="W (Withdrawn)", GradeSheet!$M11="I (Incomplete)"), 0, IF(AU22&gt;=65%, 1, 0))</f>
        <v>0</v>
      </c>
      <c r="BH22" s="134">
        <f>IF(OR(GradeSheet!$M11="W (Withdrawn)", GradeSheet!$M11="I (Incomplete)"), 0, IF(AV22&gt;=65%, 1, 0))</f>
        <v>0</v>
      </c>
      <c r="BI22" s="134">
        <f>IF(OR(GradeSheet!$M11="W (Withdrawn)", GradeSheet!$M11="I (Incomplete)"), 0, IF(AW22&gt;=65%, 1, 0))</f>
        <v>0</v>
      </c>
      <c r="BJ22" s="134">
        <f>IF(OR(GradeSheet!$M11="W (Withdrawn)", GradeSheet!$M11="I (Incomplete)"), 0, IF(AX22&gt;=65%, 1, 0))</f>
        <v>0</v>
      </c>
      <c r="BK22" s="134">
        <f>IF(OR(GradeSheet!$M11="W (Withdrawn)", GradeSheet!$M11="I (Incomplete)"), 0, IF(AY22&gt;=65%, 1, 0))</f>
        <v>0</v>
      </c>
      <c r="BL22" s="134">
        <f>IF(OR(GradeSheet!$M11="W (Withdrawn)", GradeSheet!$M11="I (Incomplete)"), 0, IF(AZ22&gt;=65%, 1, 0))</f>
        <v>0</v>
      </c>
      <c r="BM22" s="134">
        <f>IF(OR(GradeSheet!$M11="W (Withdrawn)", GradeSheet!$M11="I (Incomplete)"), 0, IF(BA22&gt;=65%, 1, 0))</f>
        <v>0</v>
      </c>
      <c r="BN22" s="134">
        <f>IF(OR(GradeSheet!$M11="W (Withdrawn)", GradeSheet!$M11="I (Incomplete)"), 0, IF(BB22&gt;=65%, 1, 0))</f>
        <v>0</v>
      </c>
      <c r="BO22" s="134">
        <f>IF(OR(GradeSheet!$M11="W (Withdrawn)", GradeSheet!$M11="I (Incomplete)"), 0, IF(BC22&gt;=65%, 1, 0))</f>
        <v>0</v>
      </c>
      <c r="BP22" s="134">
        <f>IF(OR(GradeSheet!$M11="W (Withdrawn)", GradeSheet!$M11="I (Incomplete)"), 0, IF(BD22&gt;=65%, 1, 0))</f>
        <v>0</v>
      </c>
      <c r="BQ22" s="134">
        <f>IF(OR(GradeSheet!$M11="W (Withdrawn)", GradeSheet!$M11="I (Incomplete)"), 0, IF(BE22&gt;=65%, 1, 0))</f>
        <v>0</v>
      </c>
      <c r="BR22" s="224">
        <f>IF(OR(GradeSheet!$M11="W (Withdrawn)", GradeSheet!$M11="I (Incomplete)"), 0, IF(BF22&gt;=65%, 1, 0))</f>
        <v>0</v>
      </c>
    </row>
    <row r="23" spans="1:70" ht="16.2" thickBot="1">
      <c r="A23" s="159">
        <v>3</v>
      </c>
      <c r="B23" s="143">
        <f>GradeSheet!B12</f>
        <v>181014084</v>
      </c>
      <c r="C23" s="163" t="str">
        <f>GradeSheet!C12</f>
        <v>*S.M. Abu Nahian</v>
      </c>
      <c r="D23" s="209">
        <v>0</v>
      </c>
      <c r="E23" s="209">
        <v>0</v>
      </c>
      <c r="F23" s="209">
        <v>0</v>
      </c>
      <c r="G23" s="209">
        <v>0</v>
      </c>
      <c r="H23" s="209">
        <v>0</v>
      </c>
      <c r="I23" s="209">
        <v>0</v>
      </c>
      <c r="J23" s="209">
        <v>0</v>
      </c>
      <c r="K23" s="209">
        <v>0</v>
      </c>
      <c r="L23" s="209">
        <v>0</v>
      </c>
      <c r="M23" s="209">
        <v>0</v>
      </c>
      <c r="N23" s="209">
        <v>0</v>
      </c>
      <c r="O23" s="209">
        <v>0</v>
      </c>
      <c r="P23" s="245">
        <f>GradeSheet!E12+GradeSheet!I12</f>
        <v>19</v>
      </c>
      <c r="Q23" s="245">
        <v>0</v>
      </c>
      <c r="R23" s="245">
        <v>0</v>
      </c>
      <c r="S23" s="245">
        <v>0</v>
      </c>
      <c r="T23" s="245">
        <v>0</v>
      </c>
      <c r="U23" s="245">
        <v>0</v>
      </c>
      <c r="V23" s="245">
        <v>0</v>
      </c>
      <c r="W23" s="245">
        <v>0</v>
      </c>
      <c r="X23" s="245">
        <v>0</v>
      </c>
      <c r="Y23" s="245">
        <v>0</v>
      </c>
      <c r="Z23" s="245">
        <v>0</v>
      </c>
      <c r="AA23" s="245">
        <v>0</v>
      </c>
      <c r="AB23" s="211">
        <f t="shared" si="7"/>
        <v>19</v>
      </c>
      <c r="AC23" s="212">
        <f t="shared" si="8"/>
        <v>0</v>
      </c>
      <c r="AD23" s="212">
        <f t="shared" si="9"/>
        <v>0</v>
      </c>
      <c r="AE23" s="212">
        <f t="shared" si="10"/>
        <v>0</v>
      </c>
      <c r="AF23" s="212">
        <f t="shared" si="11"/>
        <v>0</v>
      </c>
      <c r="AG23" s="213">
        <f t="shared" si="12"/>
        <v>0</v>
      </c>
      <c r="AH23" s="215">
        <f t="shared" si="13"/>
        <v>0.21111111111111111</v>
      </c>
      <c r="AI23" s="216">
        <f t="shared" si="14"/>
        <v>0</v>
      </c>
      <c r="AJ23" s="216">
        <f t="shared" si="15"/>
        <v>0</v>
      </c>
      <c r="AK23" s="216">
        <f t="shared" si="16"/>
        <v>0</v>
      </c>
      <c r="AL23" s="216">
        <f t="shared" si="17"/>
        <v>0</v>
      </c>
      <c r="AM23" s="218">
        <f t="shared" si="18"/>
        <v>0</v>
      </c>
      <c r="AN23" s="223">
        <f>IF(OR(GradeSheet!$M12="W (Withdrawn)", GradeSheet!$M12="I (Incomplete)"), 0, IF(AH23&gt;=65%, 1, 0))</f>
        <v>0</v>
      </c>
      <c r="AO23" s="134">
        <f>IF(OR(GradeSheet!$M12="W (Withdrawn)", GradeSheet!$M12="I (Incomplete)"), 0, IF(AI23&gt;=65%, 1, 0))</f>
        <v>0</v>
      </c>
      <c r="AP23" s="134">
        <f>IF(OR(GradeSheet!$M12="W (Withdrawn)", GradeSheet!$M12="I (Incomplete)"), 0, IF(AJ23&gt;=65%, 1, 0))</f>
        <v>0</v>
      </c>
      <c r="AQ23" s="134">
        <f>IF(OR(GradeSheet!$M12="W (Withdrawn)", GradeSheet!$M12="I (Incomplete)"), 0, IF(AK23&gt;=65%, 1, 0))</f>
        <v>0</v>
      </c>
      <c r="AR23" s="134">
        <f>IF(OR(GradeSheet!$M12="W (Withdrawn)", GradeSheet!$M12="I (Incomplete)"), 0, IF(AL23&gt;=65%, 1, 0))</f>
        <v>0</v>
      </c>
      <c r="AS23" s="224">
        <f>IF(OR(GradeSheet!$M12="W (Withdrawn)", GradeSheet!$M12="I (Incomplete)"), 0, IF(AM23&gt;=65%, 1, 0))</f>
        <v>0</v>
      </c>
      <c r="AT23" s="131"/>
      <c r="AU23" s="217">
        <f t="array" ref="AU23">IF($AT$15=0,0,MMULT($AH23:$AM23, AT$9:AT$14)/$AT$15)</f>
        <v>0.21111111111111111</v>
      </c>
      <c r="AV23" s="133">
        <f t="array" ref="AV23">IF($AU$15=0,0,MMULT($AH23:$AM23, AU$9:AU$14)/$AU$15)</f>
        <v>0</v>
      </c>
      <c r="AW23" s="133">
        <f t="array" ref="AW23">IF($AV$15=0,0,MMULT($AH23:$AM23, AV$9:AV$14)/$AV$15)</f>
        <v>0</v>
      </c>
      <c r="AX23" s="133">
        <f t="array" ref="AX23">IF($AW$15=0,0,MMULT($AH23:$AM23, AW$9:AW$14)/$AW$15)</f>
        <v>0</v>
      </c>
      <c r="AY23" s="133">
        <f t="array" ref="AY23">IF($AX$15=0,0,MMULT($AH23:$AM23, AX$9:AX$14)/$AX$15)</f>
        <v>0.21111111111111111</v>
      </c>
      <c r="AZ23" s="133">
        <f t="array" ref="AZ23">IF($AY$15=0,0,MMULT($AH23:$AM23, AY$9:AY$14)/$AY$15)</f>
        <v>0</v>
      </c>
      <c r="BA23" s="133">
        <f t="array" ref="BA23">IF($AZ$15=0,0,MMULT($AH23:$AM23, AZ$9:AZ$14)/$AZ$15)</f>
        <v>0</v>
      </c>
      <c r="BB23" s="133">
        <f t="array" ref="BB23">IF($BA$15=0,0,MMULT($AH23:$AM23, BA$9:BA$14)/$BA$15)</f>
        <v>0</v>
      </c>
      <c r="BC23" s="133">
        <f t="array" ref="BC23">IF($BB$15=0,0,MMULT($AH23:$AM23, BB$9:BB$14)/$BB$15)</f>
        <v>0.21111111111111111</v>
      </c>
      <c r="BD23" s="133">
        <f t="array" ref="BD23">IF($BC$15=0,0,MMULT($AH23:$AM23, BC$9:BC$14)/$BC$15)</f>
        <v>0.21111111111111111</v>
      </c>
      <c r="BE23" s="133">
        <f t="array" ref="BE23">IF($BD$15=0,0,MMULT($AH23:$AM23, BD$9:BD$14)/$BD$15)</f>
        <v>0</v>
      </c>
      <c r="BF23" s="241">
        <f t="array" ref="BF23">IF($BE$15=0,0,MMULT($AH23:$AM23, BE$9:BE$14)/$BE$15)</f>
        <v>0</v>
      </c>
      <c r="BG23" s="219">
        <f>IF(OR(GradeSheet!$M12="W (Withdrawn)", GradeSheet!$M12="I (Incomplete)"), 0, IF(AU23&gt;=65%, 1, 0))</f>
        <v>0</v>
      </c>
      <c r="BH23" s="134">
        <f>IF(OR(GradeSheet!$M12="W (Withdrawn)", GradeSheet!$M12="I (Incomplete)"), 0, IF(AV23&gt;=65%, 1, 0))</f>
        <v>0</v>
      </c>
      <c r="BI23" s="134">
        <f>IF(OR(GradeSheet!$M12="W (Withdrawn)", GradeSheet!$M12="I (Incomplete)"), 0, IF(AW23&gt;=65%, 1, 0))</f>
        <v>0</v>
      </c>
      <c r="BJ23" s="134">
        <f>IF(OR(GradeSheet!$M12="W (Withdrawn)", GradeSheet!$M12="I (Incomplete)"), 0, IF(AX23&gt;=65%, 1, 0))</f>
        <v>0</v>
      </c>
      <c r="BK23" s="134">
        <f>IF(OR(GradeSheet!$M12="W (Withdrawn)", GradeSheet!$M12="I (Incomplete)"), 0, IF(AY23&gt;=65%, 1, 0))</f>
        <v>0</v>
      </c>
      <c r="BL23" s="134">
        <f>IF(OR(GradeSheet!$M12="W (Withdrawn)", GradeSheet!$M12="I (Incomplete)"), 0, IF(AZ23&gt;=65%, 1, 0))</f>
        <v>0</v>
      </c>
      <c r="BM23" s="134">
        <f>IF(OR(GradeSheet!$M12="W (Withdrawn)", GradeSheet!$M12="I (Incomplete)"), 0, IF(BA23&gt;=65%, 1, 0))</f>
        <v>0</v>
      </c>
      <c r="BN23" s="134">
        <f>IF(OR(GradeSheet!$M12="W (Withdrawn)", GradeSheet!$M12="I (Incomplete)"), 0, IF(BB23&gt;=65%, 1, 0))</f>
        <v>0</v>
      </c>
      <c r="BO23" s="134">
        <f>IF(OR(GradeSheet!$M12="W (Withdrawn)", GradeSheet!$M12="I (Incomplete)"), 0, IF(BC23&gt;=65%, 1, 0))</f>
        <v>0</v>
      </c>
      <c r="BP23" s="134">
        <f>IF(OR(GradeSheet!$M12="W (Withdrawn)", GradeSheet!$M12="I (Incomplete)"), 0, IF(BD23&gt;=65%, 1, 0))</f>
        <v>0</v>
      </c>
      <c r="BQ23" s="134">
        <f>IF(OR(GradeSheet!$M12="W (Withdrawn)", GradeSheet!$M12="I (Incomplete)"), 0, IF(BE23&gt;=65%, 1, 0))</f>
        <v>0</v>
      </c>
      <c r="BR23" s="224">
        <f>IF(OR(GradeSheet!$M12="W (Withdrawn)", GradeSheet!$M12="I (Incomplete)"), 0, IF(BF23&gt;=65%, 1, 0))</f>
        <v>0</v>
      </c>
    </row>
    <row r="24" spans="1:70" ht="16.2" thickBot="1">
      <c r="A24" s="158">
        <v>4</v>
      </c>
      <c r="B24" s="143">
        <f>GradeSheet!B13</f>
        <v>182014025</v>
      </c>
      <c r="C24" s="163" t="str">
        <f>GradeSheet!C13</f>
        <v>Md. Jubayer Bin Jabbar</v>
      </c>
      <c r="D24" s="209">
        <v>9</v>
      </c>
      <c r="E24" s="209">
        <v>0</v>
      </c>
      <c r="F24" s="209">
        <v>0</v>
      </c>
      <c r="G24" s="209">
        <v>0</v>
      </c>
      <c r="H24" s="209">
        <v>0</v>
      </c>
      <c r="I24" s="209">
        <v>0</v>
      </c>
      <c r="J24" s="209">
        <v>12</v>
      </c>
      <c r="K24" s="209">
        <v>0</v>
      </c>
      <c r="L24" s="209">
        <v>0</v>
      </c>
      <c r="M24" s="209">
        <v>0</v>
      </c>
      <c r="N24" s="209">
        <v>0</v>
      </c>
      <c r="O24" s="209">
        <v>0</v>
      </c>
      <c r="P24" s="245">
        <f>GradeSheet!E13+GradeSheet!I13</f>
        <v>15</v>
      </c>
      <c r="Q24" s="245">
        <v>0</v>
      </c>
      <c r="R24" s="245">
        <v>0</v>
      </c>
      <c r="S24" s="245">
        <v>0</v>
      </c>
      <c r="T24" s="245">
        <v>0</v>
      </c>
      <c r="U24" s="245">
        <v>0</v>
      </c>
      <c r="V24" s="245">
        <v>6</v>
      </c>
      <c r="W24" s="245">
        <v>0</v>
      </c>
      <c r="X24" s="245">
        <v>0</v>
      </c>
      <c r="Y24" s="245">
        <v>0</v>
      </c>
      <c r="Z24" s="245">
        <v>0</v>
      </c>
      <c r="AA24" s="245">
        <v>0</v>
      </c>
      <c r="AB24" s="211">
        <f t="shared" si="7"/>
        <v>42</v>
      </c>
      <c r="AC24" s="212">
        <f t="shared" si="8"/>
        <v>0</v>
      </c>
      <c r="AD24" s="212">
        <f t="shared" si="9"/>
        <v>0</v>
      </c>
      <c r="AE24" s="212">
        <f t="shared" si="10"/>
        <v>0</v>
      </c>
      <c r="AF24" s="212">
        <f t="shared" si="11"/>
        <v>0</v>
      </c>
      <c r="AG24" s="213">
        <f t="shared" si="12"/>
        <v>0</v>
      </c>
      <c r="AH24" s="215">
        <f t="shared" si="13"/>
        <v>0.46666666666666667</v>
      </c>
      <c r="AI24" s="216">
        <f t="shared" si="14"/>
        <v>0</v>
      </c>
      <c r="AJ24" s="216">
        <f t="shared" si="15"/>
        <v>0</v>
      </c>
      <c r="AK24" s="216">
        <f t="shared" si="16"/>
        <v>0</v>
      </c>
      <c r="AL24" s="216">
        <f t="shared" si="17"/>
        <v>0</v>
      </c>
      <c r="AM24" s="218">
        <f t="shared" si="18"/>
        <v>0</v>
      </c>
      <c r="AN24" s="223">
        <f>IF(OR(GradeSheet!$M13="W (Withdrawn)", GradeSheet!$M13="I (Incomplete)"), 0, IF(AH24&gt;=65%, 1, 0))</f>
        <v>0</v>
      </c>
      <c r="AO24" s="134">
        <f>IF(OR(GradeSheet!$M13="W (Withdrawn)", GradeSheet!$M13="I (Incomplete)"), 0, IF(AI24&gt;=65%, 1, 0))</f>
        <v>0</v>
      </c>
      <c r="AP24" s="134">
        <f>IF(OR(GradeSheet!$M13="W (Withdrawn)", GradeSheet!$M13="I (Incomplete)"), 0, IF(AJ24&gt;=65%, 1, 0))</f>
        <v>0</v>
      </c>
      <c r="AQ24" s="134">
        <f>IF(OR(GradeSheet!$M13="W (Withdrawn)", GradeSheet!$M13="I (Incomplete)"), 0, IF(AK24&gt;=65%, 1, 0))</f>
        <v>0</v>
      </c>
      <c r="AR24" s="134">
        <f>IF(OR(GradeSheet!$M13="W (Withdrawn)", GradeSheet!$M13="I (Incomplete)"), 0, IF(AL24&gt;=65%, 1, 0))</f>
        <v>0</v>
      </c>
      <c r="AS24" s="224">
        <f>IF(OR(GradeSheet!$M13="W (Withdrawn)", GradeSheet!$M13="I (Incomplete)"), 0, IF(AM24&gt;=65%, 1, 0))</f>
        <v>0</v>
      </c>
      <c r="AT24" s="131"/>
      <c r="AU24" s="217">
        <f t="array" ref="AU24">IF($AT$15=0,0,MMULT($AH24:$AM24, AT$9:AT$14)/$AT$15)</f>
        <v>0.46666666666666667</v>
      </c>
      <c r="AV24" s="133">
        <f t="array" ref="AV24">IF($AU$15=0,0,MMULT($AH24:$AM24, AU$9:AU$14)/$AU$15)</f>
        <v>0</v>
      </c>
      <c r="AW24" s="133">
        <f t="array" ref="AW24">IF($AV$15=0,0,MMULT($AH24:$AM24, AV$9:AV$14)/$AV$15)</f>
        <v>0</v>
      </c>
      <c r="AX24" s="133">
        <f t="array" ref="AX24">IF($AW$15=0,0,MMULT($AH24:$AM24, AW$9:AW$14)/$AW$15)</f>
        <v>0</v>
      </c>
      <c r="AY24" s="133">
        <f t="array" ref="AY24">IF($AX$15=0,0,MMULT($AH24:$AM24, AX$9:AX$14)/$AX$15)</f>
        <v>0.46666666666666667</v>
      </c>
      <c r="AZ24" s="133">
        <f t="array" ref="AZ24">IF($AY$15=0,0,MMULT($AH24:$AM24, AY$9:AY$14)/$AY$15)</f>
        <v>0</v>
      </c>
      <c r="BA24" s="133">
        <f t="array" ref="BA24">IF($AZ$15=0,0,MMULT($AH24:$AM24, AZ$9:AZ$14)/$AZ$15)</f>
        <v>0</v>
      </c>
      <c r="BB24" s="133">
        <f t="array" ref="BB24">IF($BA$15=0,0,MMULT($AH24:$AM24, BA$9:BA$14)/$BA$15)</f>
        <v>0</v>
      </c>
      <c r="BC24" s="133">
        <f t="array" ref="BC24">IF($BB$15=0,0,MMULT($AH24:$AM24, BB$9:BB$14)/$BB$15)</f>
        <v>0.46666666666666667</v>
      </c>
      <c r="BD24" s="133">
        <f t="array" ref="BD24">IF($BC$15=0,0,MMULT($AH24:$AM24, BC$9:BC$14)/$BC$15)</f>
        <v>0.46666666666666667</v>
      </c>
      <c r="BE24" s="133">
        <f t="array" ref="BE24">IF($BD$15=0,0,MMULT($AH24:$AM24, BD$9:BD$14)/$BD$15)</f>
        <v>0</v>
      </c>
      <c r="BF24" s="241">
        <f t="array" ref="BF24">IF($BE$15=0,0,MMULT($AH24:$AM24, BE$9:BE$14)/$BE$15)</f>
        <v>0</v>
      </c>
      <c r="BG24" s="219">
        <f>IF(OR(GradeSheet!$M13="W (Withdrawn)", GradeSheet!$M13="I (Incomplete)"), 0, IF(AU24&gt;=65%, 1, 0))</f>
        <v>0</v>
      </c>
      <c r="BH24" s="134">
        <f>IF(OR(GradeSheet!$M13="W (Withdrawn)", GradeSheet!$M13="I (Incomplete)"), 0, IF(AV24&gt;=65%, 1, 0))</f>
        <v>0</v>
      </c>
      <c r="BI24" s="134">
        <f>IF(OR(GradeSheet!$M13="W (Withdrawn)", GradeSheet!$M13="I (Incomplete)"), 0, IF(AW24&gt;=65%, 1, 0))</f>
        <v>0</v>
      </c>
      <c r="BJ24" s="134">
        <f>IF(OR(GradeSheet!$M13="W (Withdrawn)", GradeSheet!$M13="I (Incomplete)"), 0, IF(AX24&gt;=65%, 1, 0))</f>
        <v>0</v>
      </c>
      <c r="BK24" s="134">
        <f>IF(OR(GradeSheet!$M13="W (Withdrawn)", GradeSheet!$M13="I (Incomplete)"), 0, IF(AY24&gt;=65%, 1, 0))</f>
        <v>0</v>
      </c>
      <c r="BL24" s="134">
        <f>IF(OR(GradeSheet!$M13="W (Withdrawn)", GradeSheet!$M13="I (Incomplete)"), 0, IF(AZ24&gt;=65%, 1, 0))</f>
        <v>0</v>
      </c>
      <c r="BM24" s="134">
        <f>IF(OR(GradeSheet!$M13="W (Withdrawn)", GradeSheet!$M13="I (Incomplete)"), 0, IF(BA24&gt;=65%, 1, 0))</f>
        <v>0</v>
      </c>
      <c r="BN24" s="134">
        <f>IF(OR(GradeSheet!$M13="W (Withdrawn)", GradeSheet!$M13="I (Incomplete)"), 0, IF(BB24&gt;=65%, 1, 0))</f>
        <v>0</v>
      </c>
      <c r="BO24" s="134">
        <f>IF(OR(GradeSheet!$M13="W (Withdrawn)", GradeSheet!$M13="I (Incomplete)"), 0, IF(BC24&gt;=65%, 1, 0))</f>
        <v>0</v>
      </c>
      <c r="BP24" s="134">
        <f>IF(OR(GradeSheet!$M13="W (Withdrawn)", GradeSheet!$M13="I (Incomplete)"), 0, IF(BD24&gt;=65%, 1, 0))</f>
        <v>0</v>
      </c>
      <c r="BQ24" s="134">
        <f>IF(OR(GradeSheet!$M13="W (Withdrawn)", GradeSheet!$M13="I (Incomplete)"), 0, IF(BE24&gt;=65%, 1, 0))</f>
        <v>0</v>
      </c>
      <c r="BR24" s="224">
        <f>IF(OR(GradeSheet!$M13="W (Withdrawn)", GradeSheet!$M13="I (Incomplete)"), 0, IF(BF24&gt;=65%, 1, 0))</f>
        <v>0</v>
      </c>
    </row>
    <row r="25" spans="1:70" ht="16.2" thickBot="1">
      <c r="A25" s="159">
        <v>5</v>
      </c>
      <c r="B25" s="143">
        <f>GradeSheet!B14</f>
        <v>183014016</v>
      </c>
      <c r="C25" s="163" t="str">
        <f>GradeSheet!C14</f>
        <v>Md. Fahad Hossen</v>
      </c>
      <c r="D25" s="209">
        <v>0</v>
      </c>
      <c r="E25" s="209">
        <v>0</v>
      </c>
      <c r="F25" s="209">
        <v>0</v>
      </c>
      <c r="G25" s="209">
        <v>0</v>
      </c>
      <c r="H25" s="209">
        <v>0</v>
      </c>
      <c r="I25" s="209">
        <v>0</v>
      </c>
      <c r="J25" s="209">
        <v>0</v>
      </c>
      <c r="K25" s="209">
        <v>0</v>
      </c>
      <c r="L25" s="209">
        <v>0</v>
      </c>
      <c r="M25" s="209">
        <v>0</v>
      </c>
      <c r="N25" s="209">
        <v>0</v>
      </c>
      <c r="O25" s="209">
        <v>0</v>
      </c>
      <c r="P25" s="245">
        <f>GradeSheet!E14+GradeSheet!I14</f>
        <v>19</v>
      </c>
      <c r="Q25" s="245">
        <v>0</v>
      </c>
      <c r="R25" s="245">
        <v>0</v>
      </c>
      <c r="S25" s="245">
        <v>0</v>
      </c>
      <c r="T25" s="245">
        <v>0</v>
      </c>
      <c r="U25" s="245">
        <v>0</v>
      </c>
      <c r="V25" s="245">
        <v>0</v>
      </c>
      <c r="W25" s="245">
        <v>0</v>
      </c>
      <c r="X25" s="245">
        <v>0</v>
      </c>
      <c r="Y25" s="245">
        <v>0</v>
      </c>
      <c r="Z25" s="245">
        <v>0</v>
      </c>
      <c r="AA25" s="245">
        <v>0</v>
      </c>
      <c r="AB25" s="211">
        <f t="shared" si="7"/>
        <v>19</v>
      </c>
      <c r="AC25" s="212">
        <f t="shared" si="8"/>
        <v>0</v>
      </c>
      <c r="AD25" s="212">
        <f t="shared" si="9"/>
        <v>0</v>
      </c>
      <c r="AE25" s="212">
        <f t="shared" si="10"/>
        <v>0</v>
      </c>
      <c r="AF25" s="212">
        <f t="shared" si="11"/>
        <v>0</v>
      </c>
      <c r="AG25" s="213">
        <f t="shared" si="12"/>
        <v>0</v>
      </c>
      <c r="AH25" s="215">
        <f t="shared" si="13"/>
        <v>0.21111111111111111</v>
      </c>
      <c r="AI25" s="216">
        <f t="shared" si="14"/>
        <v>0</v>
      </c>
      <c r="AJ25" s="216">
        <f t="shared" si="15"/>
        <v>0</v>
      </c>
      <c r="AK25" s="216">
        <f t="shared" si="16"/>
        <v>0</v>
      </c>
      <c r="AL25" s="216">
        <f t="shared" si="17"/>
        <v>0</v>
      </c>
      <c r="AM25" s="218">
        <f t="shared" si="18"/>
        <v>0</v>
      </c>
      <c r="AN25" s="223">
        <f>IF(OR(GradeSheet!$M14="W (Withdrawn)", GradeSheet!$M14="I (Incomplete)"), 0, IF(AH25&gt;=65%, 1, 0))</f>
        <v>0</v>
      </c>
      <c r="AO25" s="134">
        <f>IF(OR(GradeSheet!$M14="W (Withdrawn)", GradeSheet!$M14="I (Incomplete)"), 0, IF(AI25&gt;=65%, 1, 0))</f>
        <v>0</v>
      </c>
      <c r="AP25" s="134">
        <f>IF(OR(GradeSheet!$M14="W (Withdrawn)", GradeSheet!$M14="I (Incomplete)"), 0, IF(AJ25&gt;=65%, 1, 0))</f>
        <v>0</v>
      </c>
      <c r="AQ25" s="134">
        <f>IF(OR(GradeSheet!$M14="W (Withdrawn)", GradeSheet!$M14="I (Incomplete)"), 0, IF(AK25&gt;=65%, 1, 0))</f>
        <v>0</v>
      </c>
      <c r="AR25" s="134">
        <f>IF(OR(GradeSheet!$M14="W (Withdrawn)", GradeSheet!$M14="I (Incomplete)"), 0, IF(AL25&gt;=65%, 1, 0))</f>
        <v>0</v>
      </c>
      <c r="AS25" s="224">
        <f>IF(OR(GradeSheet!$M14="W (Withdrawn)", GradeSheet!$M14="I (Incomplete)"), 0, IF(AM25&gt;=65%, 1, 0))</f>
        <v>0</v>
      </c>
      <c r="AT25" s="131"/>
      <c r="AU25" s="217">
        <f t="array" ref="AU25">IF($AT$15=0,0,MMULT($AH25:$AM25, AT$9:AT$14)/$AT$15)</f>
        <v>0.21111111111111111</v>
      </c>
      <c r="AV25" s="133">
        <f t="array" ref="AV25">IF($AU$15=0,0,MMULT($AH25:$AM25, AU$9:AU$14)/$AU$15)</f>
        <v>0</v>
      </c>
      <c r="AW25" s="133">
        <f t="array" ref="AW25">IF($AV$15=0,0,MMULT($AH25:$AM25, AV$9:AV$14)/$AV$15)</f>
        <v>0</v>
      </c>
      <c r="AX25" s="133">
        <f t="array" ref="AX25">IF($AW$15=0,0,MMULT($AH25:$AM25, AW$9:AW$14)/$AW$15)</f>
        <v>0</v>
      </c>
      <c r="AY25" s="133">
        <f t="array" ref="AY25">IF($AX$15=0,0,MMULT($AH25:$AM25, AX$9:AX$14)/$AX$15)</f>
        <v>0.21111111111111111</v>
      </c>
      <c r="AZ25" s="133">
        <f t="array" ref="AZ25">IF($AY$15=0,0,MMULT($AH25:$AM25, AY$9:AY$14)/$AY$15)</f>
        <v>0</v>
      </c>
      <c r="BA25" s="133">
        <f t="array" ref="BA25">IF($AZ$15=0,0,MMULT($AH25:$AM25, AZ$9:AZ$14)/$AZ$15)</f>
        <v>0</v>
      </c>
      <c r="BB25" s="133">
        <f t="array" ref="BB25">IF($BA$15=0,0,MMULT($AH25:$AM25, BA$9:BA$14)/$BA$15)</f>
        <v>0</v>
      </c>
      <c r="BC25" s="133">
        <f t="array" ref="BC25">IF($BB$15=0,0,MMULT($AH25:$AM25, BB$9:BB$14)/$BB$15)</f>
        <v>0.21111111111111111</v>
      </c>
      <c r="BD25" s="133">
        <f t="array" ref="BD25">IF($BC$15=0,0,MMULT($AH25:$AM25, BC$9:BC$14)/$BC$15)</f>
        <v>0.21111111111111111</v>
      </c>
      <c r="BE25" s="133">
        <f t="array" ref="BE25">IF($BD$15=0,0,MMULT($AH25:$AM25, BD$9:BD$14)/$BD$15)</f>
        <v>0</v>
      </c>
      <c r="BF25" s="241">
        <f t="array" ref="BF25">IF($BE$15=0,0,MMULT($AH25:$AM25, BE$9:BE$14)/$BE$15)</f>
        <v>0</v>
      </c>
      <c r="BG25" s="219">
        <f>IF(OR(GradeSheet!$M14="W (Withdrawn)", GradeSheet!$M14="I (Incomplete)"), 0, IF(AU25&gt;=65%, 1, 0))</f>
        <v>0</v>
      </c>
      <c r="BH25" s="134">
        <f>IF(OR(GradeSheet!$M14="W (Withdrawn)", GradeSheet!$M14="I (Incomplete)"), 0, IF(AV25&gt;=65%, 1, 0))</f>
        <v>0</v>
      </c>
      <c r="BI25" s="134">
        <f>IF(OR(GradeSheet!$M14="W (Withdrawn)", GradeSheet!$M14="I (Incomplete)"), 0, IF(AW25&gt;=65%, 1, 0))</f>
        <v>0</v>
      </c>
      <c r="BJ25" s="134">
        <f>IF(OR(GradeSheet!$M14="W (Withdrawn)", GradeSheet!$M14="I (Incomplete)"), 0, IF(AX25&gt;=65%, 1, 0))</f>
        <v>0</v>
      </c>
      <c r="BK25" s="134">
        <f>IF(OR(GradeSheet!$M14="W (Withdrawn)", GradeSheet!$M14="I (Incomplete)"), 0, IF(AY25&gt;=65%, 1, 0))</f>
        <v>0</v>
      </c>
      <c r="BL25" s="134">
        <f>IF(OR(GradeSheet!$M14="W (Withdrawn)", GradeSheet!$M14="I (Incomplete)"), 0, IF(AZ25&gt;=65%, 1, 0))</f>
        <v>0</v>
      </c>
      <c r="BM25" s="134">
        <f>IF(OR(GradeSheet!$M14="W (Withdrawn)", GradeSheet!$M14="I (Incomplete)"), 0, IF(BA25&gt;=65%, 1, 0))</f>
        <v>0</v>
      </c>
      <c r="BN25" s="134">
        <f>IF(OR(GradeSheet!$M14="W (Withdrawn)", GradeSheet!$M14="I (Incomplete)"), 0, IF(BB25&gt;=65%, 1, 0))</f>
        <v>0</v>
      </c>
      <c r="BO25" s="134">
        <f>IF(OR(GradeSheet!$M14="W (Withdrawn)", GradeSheet!$M14="I (Incomplete)"), 0, IF(BC25&gt;=65%, 1, 0))</f>
        <v>0</v>
      </c>
      <c r="BP25" s="134">
        <f>IF(OR(GradeSheet!$M14="W (Withdrawn)", GradeSheet!$M14="I (Incomplete)"), 0, IF(BD25&gt;=65%, 1, 0))</f>
        <v>0</v>
      </c>
      <c r="BQ25" s="134">
        <f>IF(OR(GradeSheet!$M14="W (Withdrawn)", GradeSheet!$M14="I (Incomplete)"), 0, IF(BE25&gt;=65%, 1, 0))</f>
        <v>0</v>
      </c>
      <c r="BR25" s="224">
        <f>IF(OR(GradeSheet!$M14="W (Withdrawn)", GradeSheet!$M14="I (Incomplete)"), 0, IF(BF25&gt;=65%, 1, 0))</f>
        <v>0</v>
      </c>
    </row>
    <row r="26" spans="1:70" ht="16.2" thickBot="1">
      <c r="A26" s="158">
        <v>6</v>
      </c>
      <c r="B26" s="143">
        <f>GradeSheet!B15</f>
        <v>183014065</v>
      </c>
      <c r="C26" s="163" t="str">
        <f>GradeSheet!C15</f>
        <v>Mahmud Hasan</v>
      </c>
      <c r="D26" s="209">
        <v>0</v>
      </c>
      <c r="E26" s="209">
        <v>0</v>
      </c>
      <c r="F26" s="209">
        <v>0</v>
      </c>
      <c r="G26" s="209">
        <v>0</v>
      </c>
      <c r="H26" s="209">
        <v>0</v>
      </c>
      <c r="I26" s="209">
        <v>0</v>
      </c>
      <c r="J26" s="209">
        <v>19</v>
      </c>
      <c r="K26" s="209">
        <v>0</v>
      </c>
      <c r="L26" s="209">
        <v>0</v>
      </c>
      <c r="M26" s="209">
        <v>0</v>
      </c>
      <c r="N26" s="209">
        <v>0</v>
      </c>
      <c r="O26" s="209">
        <v>0</v>
      </c>
      <c r="P26" s="245">
        <f>GradeSheet!E15+GradeSheet!I15</f>
        <v>17</v>
      </c>
      <c r="Q26" s="245">
        <v>0</v>
      </c>
      <c r="R26" s="245">
        <v>0</v>
      </c>
      <c r="S26" s="245">
        <v>0</v>
      </c>
      <c r="T26" s="245">
        <v>0</v>
      </c>
      <c r="U26" s="245">
        <v>0</v>
      </c>
      <c r="V26" s="245">
        <v>17</v>
      </c>
      <c r="W26" s="245">
        <v>0</v>
      </c>
      <c r="X26" s="245">
        <v>0</v>
      </c>
      <c r="Y26" s="245">
        <v>0</v>
      </c>
      <c r="Z26" s="245">
        <v>0</v>
      </c>
      <c r="AA26" s="245">
        <v>0</v>
      </c>
      <c r="AB26" s="211">
        <f t="shared" si="7"/>
        <v>53</v>
      </c>
      <c r="AC26" s="212">
        <f t="shared" si="8"/>
        <v>0</v>
      </c>
      <c r="AD26" s="212">
        <f t="shared" si="9"/>
        <v>0</v>
      </c>
      <c r="AE26" s="212">
        <f t="shared" si="10"/>
        <v>0</v>
      </c>
      <c r="AF26" s="212">
        <f t="shared" si="11"/>
        <v>0</v>
      </c>
      <c r="AG26" s="213">
        <f t="shared" si="12"/>
        <v>0</v>
      </c>
      <c r="AH26" s="215">
        <f t="shared" si="13"/>
        <v>0.58888888888888891</v>
      </c>
      <c r="AI26" s="216">
        <f t="shared" si="14"/>
        <v>0</v>
      </c>
      <c r="AJ26" s="216">
        <f t="shared" si="15"/>
        <v>0</v>
      </c>
      <c r="AK26" s="216">
        <f t="shared" si="16"/>
        <v>0</v>
      </c>
      <c r="AL26" s="216">
        <f t="shared" si="17"/>
        <v>0</v>
      </c>
      <c r="AM26" s="218">
        <f t="shared" si="18"/>
        <v>0</v>
      </c>
      <c r="AN26" s="223">
        <f>IF(OR(GradeSheet!$M15="W (Withdrawn)", GradeSheet!$M15="I (Incomplete)"), 0, IF(AH26&gt;=65%, 1, 0))</f>
        <v>0</v>
      </c>
      <c r="AO26" s="134">
        <f>IF(OR(GradeSheet!$M15="W (Withdrawn)", GradeSheet!$M15="I (Incomplete)"), 0, IF(AI26&gt;=65%, 1, 0))</f>
        <v>0</v>
      </c>
      <c r="AP26" s="134">
        <f>IF(OR(GradeSheet!$M15="W (Withdrawn)", GradeSheet!$M15="I (Incomplete)"), 0, IF(AJ26&gt;=65%, 1, 0))</f>
        <v>0</v>
      </c>
      <c r="AQ26" s="134">
        <f>IF(OR(GradeSheet!$M15="W (Withdrawn)", GradeSheet!$M15="I (Incomplete)"), 0, IF(AK26&gt;=65%, 1, 0))</f>
        <v>0</v>
      </c>
      <c r="AR26" s="134">
        <f>IF(OR(GradeSheet!$M15="W (Withdrawn)", GradeSheet!$M15="I (Incomplete)"), 0, IF(AL26&gt;=65%, 1, 0))</f>
        <v>0</v>
      </c>
      <c r="AS26" s="224">
        <f>IF(OR(GradeSheet!$M15="W (Withdrawn)", GradeSheet!$M15="I (Incomplete)"), 0, IF(AM26&gt;=65%, 1, 0))</f>
        <v>0</v>
      </c>
      <c r="AT26" s="131"/>
      <c r="AU26" s="217">
        <f t="array" ref="AU26">IF($AT$15=0,0,MMULT($AH26:$AM26, AT$9:AT$14)/$AT$15)</f>
        <v>0.58888888888888891</v>
      </c>
      <c r="AV26" s="133">
        <f t="array" ref="AV26">IF($AU$15=0,0,MMULT($AH26:$AM26, AU$9:AU$14)/$AU$15)</f>
        <v>0</v>
      </c>
      <c r="AW26" s="133">
        <f t="array" ref="AW26">IF($AV$15=0,0,MMULT($AH26:$AM26, AV$9:AV$14)/$AV$15)</f>
        <v>0</v>
      </c>
      <c r="AX26" s="133">
        <f t="array" ref="AX26">IF($AW$15=0,0,MMULT($AH26:$AM26, AW$9:AW$14)/$AW$15)</f>
        <v>0</v>
      </c>
      <c r="AY26" s="133">
        <f t="array" ref="AY26">IF($AX$15=0,0,MMULT($AH26:$AM26, AX$9:AX$14)/$AX$15)</f>
        <v>0.58888888888888891</v>
      </c>
      <c r="AZ26" s="133">
        <f t="array" ref="AZ26">IF($AY$15=0,0,MMULT($AH26:$AM26, AY$9:AY$14)/$AY$15)</f>
        <v>0</v>
      </c>
      <c r="BA26" s="133">
        <f t="array" ref="BA26">IF($AZ$15=0,0,MMULT($AH26:$AM26, AZ$9:AZ$14)/$AZ$15)</f>
        <v>0</v>
      </c>
      <c r="BB26" s="133">
        <f t="array" ref="BB26">IF($BA$15=0,0,MMULT($AH26:$AM26, BA$9:BA$14)/$BA$15)</f>
        <v>0</v>
      </c>
      <c r="BC26" s="133">
        <f t="array" ref="BC26">IF($BB$15=0,0,MMULT($AH26:$AM26, BB$9:BB$14)/$BB$15)</f>
        <v>0.58888888888888891</v>
      </c>
      <c r="BD26" s="133">
        <f t="array" ref="BD26">IF($BC$15=0,0,MMULT($AH26:$AM26, BC$9:BC$14)/$BC$15)</f>
        <v>0.58888888888888891</v>
      </c>
      <c r="BE26" s="133">
        <f t="array" ref="BE26">IF($BD$15=0,0,MMULT($AH26:$AM26, BD$9:BD$14)/$BD$15)</f>
        <v>0</v>
      </c>
      <c r="BF26" s="241">
        <f t="array" ref="BF26">IF($BE$15=0,0,MMULT($AH26:$AM26, BE$9:BE$14)/$BE$15)</f>
        <v>0</v>
      </c>
      <c r="BG26" s="219">
        <f>IF(OR(GradeSheet!$M15="W (Withdrawn)", GradeSheet!$M15="I (Incomplete)"), 0, IF(AU26&gt;=65%, 1, 0))</f>
        <v>0</v>
      </c>
      <c r="BH26" s="134">
        <f>IF(OR(GradeSheet!$M15="W (Withdrawn)", GradeSheet!$M15="I (Incomplete)"), 0, IF(AV26&gt;=65%, 1, 0))</f>
        <v>0</v>
      </c>
      <c r="BI26" s="134">
        <f>IF(OR(GradeSheet!$M15="W (Withdrawn)", GradeSheet!$M15="I (Incomplete)"), 0, IF(AW26&gt;=65%, 1, 0))</f>
        <v>0</v>
      </c>
      <c r="BJ26" s="134">
        <f>IF(OR(GradeSheet!$M15="W (Withdrawn)", GradeSheet!$M15="I (Incomplete)"), 0, IF(AX26&gt;=65%, 1, 0))</f>
        <v>0</v>
      </c>
      <c r="BK26" s="134">
        <f>IF(OR(GradeSheet!$M15="W (Withdrawn)", GradeSheet!$M15="I (Incomplete)"), 0, IF(AY26&gt;=65%, 1, 0))</f>
        <v>0</v>
      </c>
      <c r="BL26" s="134">
        <f>IF(OR(GradeSheet!$M15="W (Withdrawn)", GradeSheet!$M15="I (Incomplete)"), 0, IF(AZ26&gt;=65%, 1, 0))</f>
        <v>0</v>
      </c>
      <c r="BM26" s="134">
        <f>IF(OR(GradeSheet!$M15="W (Withdrawn)", GradeSheet!$M15="I (Incomplete)"), 0, IF(BA26&gt;=65%, 1, 0))</f>
        <v>0</v>
      </c>
      <c r="BN26" s="134">
        <f>IF(OR(GradeSheet!$M15="W (Withdrawn)", GradeSheet!$M15="I (Incomplete)"), 0, IF(BB26&gt;=65%, 1, 0))</f>
        <v>0</v>
      </c>
      <c r="BO26" s="134">
        <f>IF(OR(GradeSheet!$M15="W (Withdrawn)", GradeSheet!$M15="I (Incomplete)"), 0, IF(BC26&gt;=65%, 1, 0))</f>
        <v>0</v>
      </c>
      <c r="BP26" s="134">
        <f>IF(OR(GradeSheet!$M15="W (Withdrawn)", GradeSheet!$M15="I (Incomplete)"), 0, IF(BD26&gt;=65%, 1, 0))</f>
        <v>0</v>
      </c>
      <c r="BQ26" s="134">
        <f>IF(OR(GradeSheet!$M15="W (Withdrawn)", GradeSheet!$M15="I (Incomplete)"), 0, IF(BE26&gt;=65%, 1, 0))</f>
        <v>0</v>
      </c>
      <c r="BR26" s="224">
        <f>IF(OR(GradeSheet!$M15="W (Withdrawn)", GradeSheet!$M15="I (Incomplete)"), 0, IF(BF26&gt;=65%, 1, 0))</f>
        <v>0</v>
      </c>
    </row>
    <row r="27" spans="1:70" ht="15.75" customHeight="1" thickBot="1">
      <c r="A27" s="159">
        <v>7</v>
      </c>
      <c r="B27" s="143">
        <f>GradeSheet!B16</f>
        <v>191014021</v>
      </c>
      <c r="C27" s="163" t="str">
        <f>GradeSheet!C16</f>
        <v>*Anika Tahsin</v>
      </c>
      <c r="D27" s="209">
        <v>8.5</v>
      </c>
      <c r="E27" s="209">
        <v>0</v>
      </c>
      <c r="F27" s="209">
        <v>0</v>
      </c>
      <c r="G27" s="209">
        <v>0</v>
      </c>
      <c r="H27" s="209">
        <v>0</v>
      </c>
      <c r="I27" s="209">
        <v>0</v>
      </c>
      <c r="J27" s="209">
        <v>14</v>
      </c>
      <c r="K27" s="209">
        <v>0</v>
      </c>
      <c r="L27" s="209">
        <v>0</v>
      </c>
      <c r="M27" s="209">
        <v>0</v>
      </c>
      <c r="N27" s="209">
        <v>0</v>
      </c>
      <c r="O27" s="209">
        <v>0</v>
      </c>
      <c r="P27" s="245">
        <f>GradeSheet!E16+GradeSheet!I16</f>
        <v>15</v>
      </c>
      <c r="Q27" s="245">
        <v>0</v>
      </c>
      <c r="R27" s="245">
        <v>0</v>
      </c>
      <c r="S27" s="245">
        <v>0</v>
      </c>
      <c r="T27" s="245">
        <v>0</v>
      </c>
      <c r="U27" s="245">
        <v>0</v>
      </c>
      <c r="V27" s="245">
        <v>5</v>
      </c>
      <c r="W27" s="245">
        <v>0</v>
      </c>
      <c r="X27" s="245">
        <v>0</v>
      </c>
      <c r="Y27" s="245">
        <v>0</v>
      </c>
      <c r="Z27" s="245">
        <v>0</v>
      </c>
      <c r="AA27" s="245">
        <v>0</v>
      </c>
      <c r="AB27" s="211">
        <f t="shared" si="7"/>
        <v>42.5</v>
      </c>
      <c r="AC27" s="212">
        <f t="shared" si="8"/>
        <v>0</v>
      </c>
      <c r="AD27" s="212">
        <f t="shared" si="9"/>
        <v>0</v>
      </c>
      <c r="AE27" s="212">
        <f t="shared" si="10"/>
        <v>0</v>
      </c>
      <c r="AF27" s="212">
        <f t="shared" si="11"/>
        <v>0</v>
      </c>
      <c r="AG27" s="213">
        <f t="shared" si="12"/>
        <v>0</v>
      </c>
      <c r="AH27" s="215">
        <f t="shared" si="13"/>
        <v>0.47222222222222221</v>
      </c>
      <c r="AI27" s="216">
        <f t="shared" si="14"/>
        <v>0</v>
      </c>
      <c r="AJ27" s="216">
        <f t="shared" si="15"/>
        <v>0</v>
      </c>
      <c r="AK27" s="216">
        <f t="shared" si="16"/>
        <v>0</v>
      </c>
      <c r="AL27" s="216">
        <f t="shared" si="17"/>
        <v>0</v>
      </c>
      <c r="AM27" s="218">
        <f t="shared" si="18"/>
        <v>0</v>
      </c>
      <c r="AN27" s="223">
        <f>IF(OR(GradeSheet!$M16="W (Withdrawn)", GradeSheet!$M16="I (Incomplete)"), 0, IF(AH27&gt;=65%, 1, 0))</f>
        <v>0</v>
      </c>
      <c r="AO27" s="134">
        <f>IF(OR(GradeSheet!$M16="W (Withdrawn)", GradeSheet!$M16="I (Incomplete)"), 0, IF(AI27&gt;=65%, 1, 0))</f>
        <v>0</v>
      </c>
      <c r="AP27" s="134">
        <f>IF(OR(GradeSheet!$M16="W (Withdrawn)", GradeSheet!$M16="I (Incomplete)"), 0, IF(AJ27&gt;=65%, 1, 0))</f>
        <v>0</v>
      </c>
      <c r="AQ27" s="134">
        <f>IF(OR(GradeSheet!$M16="W (Withdrawn)", GradeSheet!$M16="I (Incomplete)"), 0, IF(AK27&gt;=65%, 1, 0))</f>
        <v>0</v>
      </c>
      <c r="AR27" s="134">
        <f>IF(OR(GradeSheet!$M16="W (Withdrawn)", GradeSheet!$M16="I (Incomplete)"), 0, IF(AL27&gt;=65%, 1, 0))</f>
        <v>0</v>
      </c>
      <c r="AS27" s="224">
        <f>IF(OR(GradeSheet!$M16="W (Withdrawn)", GradeSheet!$M16="I (Incomplete)"), 0, IF(AM27&gt;=65%, 1, 0))</f>
        <v>0</v>
      </c>
      <c r="AT27" s="131"/>
      <c r="AU27" s="217">
        <f t="array" ref="AU27">IF($AT$15=0,0,MMULT($AH27:$AM27, AT$9:AT$14)/$AT$15)</f>
        <v>0.47222222222222221</v>
      </c>
      <c r="AV27" s="133">
        <f t="array" ref="AV27">IF($AU$15=0,0,MMULT($AH27:$AM27, AU$9:AU$14)/$AU$15)</f>
        <v>0</v>
      </c>
      <c r="AW27" s="133">
        <f t="array" ref="AW27">IF($AV$15=0,0,MMULT($AH27:$AM27, AV$9:AV$14)/$AV$15)</f>
        <v>0</v>
      </c>
      <c r="AX27" s="133">
        <f t="array" ref="AX27">IF($AW$15=0,0,MMULT($AH27:$AM27, AW$9:AW$14)/$AW$15)</f>
        <v>0</v>
      </c>
      <c r="AY27" s="133">
        <f t="array" ref="AY27">IF($AX$15=0,0,MMULT($AH27:$AM27, AX$9:AX$14)/$AX$15)</f>
        <v>0.47222222222222221</v>
      </c>
      <c r="AZ27" s="133">
        <f t="array" ref="AZ27">IF($AY$15=0,0,MMULT($AH27:$AM27, AY$9:AY$14)/$AY$15)</f>
        <v>0</v>
      </c>
      <c r="BA27" s="133">
        <f t="array" ref="BA27">IF($AZ$15=0,0,MMULT($AH27:$AM27, AZ$9:AZ$14)/$AZ$15)</f>
        <v>0</v>
      </c>
      <c r="BB27" s="133">
        <f t="array" ref="BB27">IF($BA$15=0,0,MMULT($AH27:$AM27, BA$9:BA$14)/$BA$15)</f>
        <v>0</v>
      </c>
      <c r="BC27" s="133">
        <f t="array" ref="BC27">IF($BB$15=0,0,MMULT($AH27:$AM27, BB$9:BB$14)/$BB$15)</f>
        <v>0.47222222222222221</v>
      </c>
      <c r="BD27" s="133">
        <f t="array" ref="BD27">IF($BC$15=0,0,MMULT($AH27:$AM27, BC$9:BC$14)/$BC$15)</f>
        <v>0.47222222222222221</v>
      </c>
      <c r="BE27" s="133">
        <f t="array" ref="BE27">IF($BD$15=0,0,MMULT($AH27:$AM27, BD$9:BD$14)/$BD$15)</f>
        <v>0</v>
      </c>
      <c r="BF27" s="241">
        <f t="array" ref="BF27">IF($BE$15=0,0,MMULT($AH27:$AM27, BE$9:BE$14)/$BE$15)</f>
        <v>0</v>
      </c>
      <c r="BG27" s="219">
        <f>IF(OR(GradeSheet!$M16="W (Withdrawn)", GradeSheet!$M16="I (Incomplete)"), 0, IF(AU27&gt;=65%, 1, 0))</f>
        <v>0</v>
      </c>
      <c r="BH27" s="134">
        <f>IF(OR(GradeSheet!$M16="W (Withdrawn)", GradeSheet!$M16="I (Incomplete)"), 0, IF(AV27&gt;=65%, 1, 0))</f>
        <v>0</v>
      </c>
      <c r="BI27" s="134">
        <f>IF(OR(GradeSheet!$M16="W (Withdrawn)", GradeSheet!$M16="I (Incomplete)"), 0, IF(AW27&gt;=65%, 1, 0))</f>
        <v>0</v>
      </c>
      <c r="BJ27" s="134">
        <f>IF(OR(GradeSheet!$M16="W (Withdrawn)", GradeSheet!$M16="I (Incomplete)"), 0, IF(AX27&gt;=65%, 1, 0))</f>
        <v>0</v>
      </c>
      <c r="BK27" s="134">
        <f>IF(OR(GradeSheet!$M16="W (Withdrawn)", GradeSheet!$M16="I (Incomplete)"), 0, IF(AY27&gt;=65%, 1, 0))</f>
        <v>0</v>
      </c>
      <c r="BL27" s="134">
        <f>IF(OR(GradeSheet!$M16="W (Withdrawn)", GradeSheet!$M16="I (Incomplete)"), 0, IF(AZ27&gt;=65%, 1, 0))</f>
        <v>0</v>
      </c>
      <c r="BM27" s="134">
        <f>IF(OR(GradeSheet!$M16="W (Withdrawn)", GradeSheet!$M16="I (Incomplete)"), 0, IF(BA27&gt;=65%, 1, 0))</f>
        <v>0</v>
      </c>
      <c r="BN27" s="134">
        <f>IF(OR(GradeSheet!$M16="W (Withdrawn)", GradeSheet!$M16="I (Incomplete)"), 0, IF(BB27&gt;=65%, 1, 0))</f>
        <v>0</v>
      </c>
      <c r="BO27" s="134">
        <f>IF(OR(GradeSheet!$M16="W (Withdrawn)", GradeSheet!$M16="I (Incomplete)"), 0, IF(BC27&gt;=65%, 1, 0))</f>
        <v>0</v>
      </c>
      <c r="BP27" s="134">
        <f>IF(OR(GradeSheet!$M16="W (Withdrawn)", GradeSheet!$M16="I (Incomplete)"), 0, IF(BD27&gt;=65%, 1, 0))</f>
        <v>0</v>
      </c>
      <c r="BQ27" s="134">
        <f>IF(OR(GradeSheet!$M16="W (Withdrawn)", GradeSheet!$M16="I (Incomplete)"), 0, IF(BE27&gt;=65%, 1, 0))</f>
        <v>0</v>
      </c>
      <c r="BR27" s="224">
        <f>IF(OR(GradeSheet!$M16="W (Withdrawn)", GradeSheet!$M16="I (Incomplete)"), 0, IF(BF27&gt;=65%, 1, 0))</f>
        <v>0</v>
      </c>
    </row>
    <row r="28" spans="1:70" ht="15.75" customHeight="1" thickBot="1">
      <c r="A28" s="158">
        <v>8</v>
      </c>
      <c r="B28" s="143">
        <f>GradeSheet!B17</f>
        <v>191014048</v>
      </c>
      <c r="C28" s="163" t="str">
        <f>GradeSheet!C17</f>
        <v>Md.Mehedi Hasan Mixon</v>
      </c>
      <c r="D28" s="209">
        <v>7.5</v>
      </c>
      <c r="E28" s="209">
        <v>0</v>
      </c>
      <c r="F28" s="209">
        <v>0</v>
      </c>
      <c r="G28" s="209">
        <v>0</v>
      </c>
      <c r="H28" s="209">
        <v>0</v>
      </c>
      <c r="I28" s="209">
        <v>0</v>
      </c>
      <c r="J28" s="209">
        <v>18</v>
      </c>
      <c r="K28" s="209">
        <v>0</v>
      </c>
      <c r="L28" s="209">
        <v>0</v>
      </c>
      <c r="M28" s="209">
        <v>0</v>
      </c>
      <c r="N28" s="209">
        <v>0</v>
      </c>
      <c r="O28" s="209">
        <v>0</v>
      </c>
      <c r="P28" s="245">
        <f>GradeSheet!E17+GradeSheet!I17</f>
        <v>17</v>
      </c>
      <c r="Q28" s="245">
        <v>0</v>
      </c>
      <c r="R28" s="245">
        <v>0</v>
      </c>
      <c r="S28" s="245">
        <v>0</v>
      </c>
      <c r="T28" s="245">
        <v>0</v>
      </c>
      <c r="U28" s="245">
        <v>0</v>
      </c>
      <c r="V28" s="245">
        <v>12</v>
      </c>
      <c r="W28" s="245">
        <v>0</v>
      </c>
      <c r="X28" s="245">
        <v>0</v>
      </c>
      <c r="Y28" s="245">
        <v>0</v>
      </c>
      <c r="Z28" s="245">
        <v>0</v>
      </c>
      <c r="AA28" s="245">
        <v>0</v>
      </c>
      <c r="AB28" s="211">
        <f t="shared" si="7"/>
        <v>54.5</v>
      </c>
      <c r="AC28" s="212">
        <f t="shared" si="8"/>
        <v>0</v>
      </c>
      <c r="AD28" s="212">
        <f t="shared" si="9"/>
        <v>0</v>
      </c>
      <c r="AE28" s="212">
        <f t="shared" si="10"/>
        <v>0</v>
      </c>
      <c r="AF28" s="212">
        <f t="shared" si="11"/>
        <v>0</v>
      </c>
      <c r="AG28" s="213">
        <f t="shared" si="12"/>
        <v>0</v>
      </c>
      <c r="AH28" s="215">
        <f t="shared" si="13"/>
        <v>0.60555555555555551</v>
      </c>
      <c r="AI28" s="216">
        <f t="shared" si="14"/>
        <v>0</v>
      </c>
      <c r="AJ28" s="216">
        <f t="shared" si="15"/>
        <v>0</v>
      </c>
      <c r="AK28" s="216">
        <f t="shared" si="16"/>
        <v>0</v>
      </c>
      <c r="AL28" s="216">
        <f t="shared" si="17"/>
        <v>0</v>
      </c>
      <c r="AM28" s="218">
        <f t="shared" si="18"/>
        <v>0</v>
      </c>
      <c r="AN28" s="223">
        <f>IF(OR(GradeSheet!$M17="W (Withdrawn)", GradeSheet!$M17="I (Incomplete)"), 0, IF(AH28&gt;=65%, 1, 0))</f>
        <v>0</v>
      </c>
      <c r="AO28" s="134">
        <f>IF(OR(GradeSheet!$M17="W (Withdrawn)", GradeSheet!$M17="I (Incomplete)"), 0, IF(AI28&gt;=65%, 1, 0))</f>
        <v>0</v>
      </c>
      <c r="AP28" s="134">
        <f>IF(OR(GradeSheet!$M17="W (Withdrawn)", GradeSheet!$M17="I (Incomplete)"), 0, IF(AJ28&gt;=65%, 1, 0))</f>
        <v>0</v>
      </c>
      <c r="AQ28" s="134">
        <f>IF(OR(GradeSheet!$M17="W (Withdrawn)", GradeSheet!$M17="I (Incomplete)"), 0, IF(AK28&gt;=65%, 1, 0))</f>
        <v>0</v>
      </c>
      <c r="AR28" s="134">
        <f>IF(OR(GradeSheet!$M17="W (Withdrawn)", GradeSheet!$M17="I (Incomplete)"), 0, IF(AL28&gt;=65%, 1, 0))</f>
        <v>0</v>
      </c>
      <c r="AS28" s="224">
        <f>IF(OR(GradeSheet!$M17="W (Withdrawn)", GradeSheet!$M17="I (Incomplete)"), 0, IF(AM28&gt;=65%, 1, 0))</f>
        <v>0</v>
      </c>
      <c r="AT28" s="131"/>
      <c r="AU28" s="217">
        <f t="array" ref="AU28">IF($AT$15=0,0,MMULT($AH28:$AM28, AT$9:AT$14)/$AT$15)</f>
        <v>0.60555555555555551</v>
      </c>
      <c r="AV28" s="133">
        <f t="array" ref="AV28">IF($AU$15=0,0,MMULT($AH28:$AM28, AU$9:AU$14)/$AU$15)</f>
        <v>0</v>
      </c>
      <c r="AW28" s="133">
        <f t="array" ref="AW28">IF($AV$15=0,0,MMULT($AH28:$AM28, AV$9:AV$14)/$AV$15)</f>
        <v>0</v>
      </c>
      <c r="AX28" s="133">
        <f t="array" ref="AX28">IF($AW$15=0,0,MMULT($AH28:$AM28, AW$9:AW$14)/$AW$15)</f>
        <v>0</v>
      </c>
      <c r="AY28" s="133">
        <f t="array" ref="AY28">IF($AX$15=0,0,MMULT($AH28:$AM28, AX$9:AX$14)/$AX$15)</f>
        <v>0.60555555555555551</v>
      </c>
      <c r="AZ28" s="133">
        <f t="array" ref="AZ28">IF($AY$15=0,0,MMULT($AH28:$AM28, AY$9:AY$14)/$AY$15)</f>
        <v>0</v>
      </c>
      <c r="BA28" s="133">
        <f t="array" ref="BA28">IF($AZ$15=0,0,MMULT($AH28:$AM28, AZ$9:AZ$14)/$AZ$15)</f>
        <v>0</v>
      </c>
      <c r="BB28" s="133">
        <f t="array" ref="BB28">IF($BA$15=0,0,MMULT($AH28:$AM28, BA$9:BA$14)/$BA$15)</f>
        <v>0</v>
      </c>
      <c r="BC28" s="133">
        <f t="array" ref="BC28">IF($BB$15=0,0,MMULT($AH28:$AM28, BB$9:BB$14)/$BB$15)</f>
        <v>0.60555555555555551</v>
      </c>
      <c r="BD28" s="133">
        <f t="array" ref="BD28">IF($BC$15=0,0,MMULT($AH28:$AM28, BC$9:BC$14)/$BC$15)</f>
        <v>0.60555555555555551</v>
      </c>
      <c r="BE28" s="133">
        <f t="array" ref="BE28">IF($BD$15=0,0,MMULT($AH28:$AM28, BD$9:BD$14)/$BD$15)</f>
        <v>0</v>
      </c>
      <c r="BF28" s="241">
        <f t="array" ref="BF28">IF($BE$15=0,0,MMULT($AH28:$AM28, BE$9:BE$14)/$BE$15)</f>
        <v>0</v>
      </c>
      <c r="BG28" s="219">
        <f>IF(OR(GradeSheet!$M17="W (Withdrawn)", GradeSheet!$M17="I (Incomplete)"), 0, IF(AU28&gt;=65%, 1, 0))</f>
        <v>0</v>
      </c>
      <c r="BH28" s="134">
        <f>IF(OR(GradeSheet!$M17="W (Withdrawn)", GradeSheet!$M17="I (Incomplete)"), 0, IF(AV28&gt;=65%, 1, 0))</f>
        <v>0</v>
      </c>
      <c r="BI28" s="134">
        <f>IF(OR(GradeSheet!$M17="W (Withdrawn)", GradeSheet!$M17="I (Incomplete)"), 0, IF(AW28&gt;=65%, 1, 0))</f>
        <v>0</v>
      </c>
      <c r="BJ28" s="134">
        <f>IF(OR(GradeSheet!$M17="W (Withdrawn)", GradeSheet!$M17="I (Incomplete)"), 0, IF(AX28&gt;=65%, 1, 0))</f>
        <v>0</v>
      </c>
      <c r="BK28" s="134">
        <f>IF(OR(GradeSheet!$M17="W (Withdrawn)", GradeSheet!$M17="I (Incomplete)"), 0, IF(AY28&gt;=65%, 1, 0))</f>
        <v>0</v>
      </c>
      <c r="BL28" s="134">
        <f>IF(OR(GradeSheet!$M17="W (Withdrawn)", GradeSheet!$M17="I (Incomplete)"), 0, IF(AZ28&gt;=65%, 1, 0))</f>
        <v>0</v>
      </c>
      <c r="BM28" s="134">
        <f>IF(OR(GradeSheet!$M17="W (Withdrawn)", GradeSheet!$M17="I (Incomplete)"), 0, IF(BA28&gt;=65%, 1, 0))</f>
        <v>0</v>
      </c>
      <c r="BN28" s="134">
        <f>IF(OR(GradeSheet!$M17="W (Withdrawn)", GradeSheet!$M17="I (Incomplete)"), 0, IF(BB28&gt;=65%, 1, 0))</f>
        <v>0</v>
      </c>
      <c r="BO28" s="134">
        <f>IF(OR(GradeSheet!$M17="W (Withdrawn)", GradeSheet!$M17="I (Incomplete)"), 0, IF(BC28&gt;=65%, 1, 0))</f>
        <v>0</v>
      </c>
      <c r="BP28" s="134">
        <f>IF(OR(GradeSheet!$M17="W (Withdrawn)", GradeSheet!$M17="I (Incomplete)"), 0, IF(BD28&gt;=65%, 1, 0))</f>
        <v>0</v>
      </c>
      <c r="BQ28" s="134">
        <f>IF(OR(GradeSheet!$M17="W (Withdrawn)", GradeSheet!$M17="I (Incomplete)"), 0, IF(BE28&gt;=65%, 1, 0))</f>
        <v>0</v>
      </c>
      <c r="BR28" s="224">
        <f>IF(OR(GradeSheet!$M17="W (Withdrawn)", GradeSheet!$M17="I (Incomplete)"), 0, IF(BF28&gt;=65%, 1, 0))</f>
        <v>0</v>
      </c>
    </row>
    <row r="29" spans="1:70" ht="15.75" customHeight="1" thickBot="1">
      <c r="A29" s="159">
        <v>9</v>
      </c>
      <c r="B29" s="143">
        <f>GradeSheet!B18</f>
        <v>191014054</v>
      </c>
      <c r="C29" s="163" t="str">
        <f>GradeSheet!C18</f>
        <v>*Ashiqur Rahman Prince</v>
      </c>
      <c r="D29" s="209">
        <v>6</v>
      </c>
      <c r="E29" s="209">
        <v>0</v>
      </c>
      <c r="F29" s="209">
        <v>0</v>
      </c>
      <c r="G29" s="209">
        <v>0</v>
      </c>
      <c r="H29" s="209">
        <v>0</v>
      </c>
      <c r="I29" s="209">
        <v>0</v>
      </c>
      <c r="J29" s="209">
        <v>19</v>
      </c>
      <c r="K29" s="209">
        <v>0</v>
      </c>
      <c r="L29" s="209">
        <v>0</v>
      </c>
      <c r="M29" s="209">
        <v>0</v>
      </c>
      <c r="N29" s="209">
        <v>0</v>
      </c>
      <c r="O29" s="209">
        <v>0</v>
      </c>
      <c r="P29" s="245">
        <f>GradeSheet!E18+GradeSheet!I18</f>
        <v>16</v>
      </c>
      <c r="Q29" s="245">
        <v>0</v>
      </c>
      <c r="R29" s="245">
        <v>0</v>
      </c>
      <c r="S29" s="245">
        <v>0</v>
      </c>
      <c r="T29" s="245">
        <v>0</v>
      </c>
      <c r="U29" s="245">
        <v>0</v>
      </c>
      <c r="V29" s="245">
        <v>9</v>
      </c>
      <c r="W29" s="245">
        <v>0</v>
      </c>
      <c r="X29" s="245">
        <v>0</v>
      </c>
      <c r="Y29" s="245">
        <v>0</v>
      </c>
      <c r="Z29" s="245">
        <v>0</v>
      </c>
      <c r="AA29" s="245">
        <v>0</v>
      </c>
      <c r="AB29" s="211">
        <f t="shared" si="7"/>
        <v>50</v>
      </c>
      <c r="AC29" s="212">
        <f t="shared" si="8"/>
        <v>0</v>
      </c>
      <c r="AD29" s="212">
        <f t="shared" si="9"/>
        <v>0</v>
      </c>
      <c r="AE29" s="212">
        <f t="shared" si="10"/>
        <v>0</v>
      </c>
      <c r="AF29" s="212">
        <f t="shared" si="11"/>
        <v>0</v>
      </c>
      <c r="AG29" s="213">
        <f t="shared" si="12"/>
        <v>0</v>
      </c>
      <c r="AH29" s="215">
        <f t="shared" si="13"/>
        <v>0.55555555555555558</v>
      </c>
      <c r="AI29" s="216">
        <f t="shared" si="14"/>
        <v>0</v>
      </c>
      <c r="AJ29" s="216">
        <f t="shared" si="15"/>
        <v>0</v>
      </c>
      <c r="AK29" s="216">
        <f t="shared" si="16"/>
        <v>0</v>
      </c>
      <c r="AL29" s="216">
        <f t="shared" si="17"/>
        <v>0</v>
      </c>
      <c r="AM29" s="218">
        <f t="shared" si="18"/>
        <v>0</v>
      </c>
      <c r="AN29" s="223">
        <f>IF(OR(GradeSheet!$M18="W (Withdrawn)", GradeSheet!$M18="I (Incomplete)"), 0, IF(AH29&gt;=65%, 1, 0))</f>
        <v>0</v>
      </c>
      <c r="AO29" s="134">
        <f>IF(OR(GradeSheet!$M18="W (Withdrawn)", GradeSheet!$M18="I (Incomplete)"), 0, IF(AI29&gt;=65%, 1, 0))</f>
        <v>0</v>
      </c>
      <c r="AP29" s="134">
        <f>IF(OR(GradeSheet!$M18="W (Withdrawn)", GradeSheet!$M18="I (Incomplete)"), 0, IF(AJ29&gt;=65%, 1, 0))</f>
        <v>0</v>
      </c>
      <c r="AQ29" s="134">
        <f>IF(OR(GradeSheet!$M18="W (Withdrawn)", GradeSheet!$M18="I (Incomplete)"), 0, IF(AK29&gt;=65%, 1, 0))</f>
        <v>0</v>
      </c>
      <c r="AR29" s="134">
        <f>IF(OR(GradeSheet!$M18="W (Withdrawn)", GradeSheet!$M18="I (Incomplete)"), 0, IF(AL29&gt;=65%, 1, 0))</f>
        <v>0</v>
      </c>
      <c r="AS29" s="224">
        <f>IF(OR(GradeSheet!$M18="W (Withdrawn)", GradeSheet!$M18="I (Incomplete)"), 0, IF(AM29&gt;=65%, 1, 0))</f>
        <v>0</v>
      </c>
      <c r="AT29" s="131"/>
      <c r="AU29" s="217">
        <f t="array" ref="AU29">IF($AT$15=0,0,MMULT($AH29:$AM29, AT$9:AT$14)/$AT$15)</f>
        <v>0.55555555555555558</v>
      </c>
      <c r="AV29" s="133">
        <f t="array" ref="AV29">IF($AU$15=0,0,MMULT($AH29:$AM29, AU$9:AU$14)/$AU$15)</f>
        <v>0</v>
      </c>
      <c r="AW29" s="133">
        <f t="array" ref="AW29">IF($AV$15=0,0,MMULT($AH29:$AM29, AV$9:AV$14)/$AV$15)</f>
        <v>0</v>
      </c>
      <c r="AX29" s="133">
        <f t="array" ref="AX29">IF($AW$15=0,0,MMULT($AH29:$AM29, AW$9:AW$14)/$AW$15)</f>
        <v>0</v>
      </c>
      <c r="AY29" s="133">
        <f t="array" ref="AY29">IF($AX$15=0,0,MMULT($AH29:$AM29, AX$9:AX$14)/$AX$15)</f>
        <v>0.55555555555555558</v>
      </c>
      <c r="AZ29" s="133">
        <f t="array" ref="AZ29">IF($AY$15=0,0,MMULT($AH29:$AM29, AY$9:AY$14)/$AY$15)</f>
        <v>0</v>
      </c>
      <c r="BA29" s="133">
        <f t="array" ref="BA29">IF($AZ$15=0,0,MMULT($AH29:$AM29, AZ$9:AZ$14)/$AZ$15)</f>
        <v>0</v>
      </c>
      <c r="BB29" s="133">
        <f t="array" ref="BB29">IF($BA$15=0,0,MMULT($AH29:$AM29, BA$9:BA$14)/$BA$15)</f>
        <v>0</v>
      </c>
      <c r="BC29" s="133">
        <f t="array" ref="BC29">IF($BB$15=0,0,MMULT($AH29:$AM29, BB$9:BB$14)/$BB$15)</f>
        <v>0.55555555555555558</v>
      </c>
      <c r="BD29" s="133">
        <f t="array" ref="BD29">IF($BC$15=0,0,MMULT($AH29:$AM29, BC$9:BC$14)/$BC$15)</f>
        <v>0.55555555555555558</v>
      </c>
      <c r="BE29" s="133">
        <f t="array" ref="BE29">IF($BD$15=0,0,MMULT($AH29:$AM29, BD$9:BD$14)/$BD$15)</f>
        <v>0</v>
      </c>
      <c r="BF29" s="241">
        <f t="array" ref="BF29">IF($BE$15=0,0,MMULT($AH29:$AM29, BE$9:BE$14)/$BE$15)</f>
        <v>0</v>
      </c>
      <c r="BG29" s="219">
        <f>IF(OR(GradeSheet!$M18="W (Withdrawn)", GradeSheet!$M18="I (Incomplete)"), 0, IF(AU29&gt;=65%, 1, 0))</f>
        <v>0</v>
      </c>
      <c r="BH29" s="134">
        <f>IF(OR(GradeSheet!$M18="W (Withdrawn)", GradeSheet!$M18="I (Incomplete)"), 0, IF(AV29&gt;=65%, 1, 0))</f>
        <v>0</v>
      </c>
      <c r="BI29" s="134">
        <f>IF(OR(GradeSheet!$M18="W (Withdrawn)", GradeSheet!$M18="I (Incomplete)"), 0, IF(AW29&gt;=65%, 1, 0))</f>
        <v>0</v>
      </c>
      <c r="BJ29" s="134">
        <f>IF(OR(GradeSheet!$M18="W (Withdrawn)", GradeSheet!$M18="I (Incomplete)"), 0, IF(AX29&gt;=65%, 1, 0))</f>
        <v>0</v>
      </c>
      <c r="BK29" s="134">
        <f>IF(OR(GradeSheet!$M18="W (Withdrawn)", GradeSheet!$M18="I (Incomplete)"), 0, IF(AY29&gt;=65%, 1, 0))</f>
        <v>0</v>
      </c>
      <c r="BL29" s="134">
        <f>IF(OR(GradeSheet!$M18="W (Withdrawn)", GradeSheet!$M18="I (Incomplete)"), 0, IF(AZ29&gt;=65%, 1, 0))</f>
        <v>0</v>
      </c>
      <c r="BM29" s="134">
        <f>IF(OR(GradeSheet!$M18="W (Withdrawn)", GradeSheet!$M18="I (Incomplete)"), 0, IF(BA29&gt;=65%, 1, 0))</f>
        <v>0</v>
      </c>
      <c r="BN29" s="134">
        <f>IF(OR(GradeSheet!$M18="W (Withdrawn)", GradeSheet!$M18="I (Incomplete)"), 0, IF(BB29&gt;=65%, 1, 0))</f>
        <v>0</v>
      </c>
      <c r="BO29" s="134">
        <f>IF(OR(GradeSheet!$M18="W (Withdrawn)", GradeSheet!$M18="I (Incomplete)"), 0, IF(BC29&gt;=65%, 1, 0))</f>
        <v>0</v>
      </c>
      <c r="BP29" s="134">
        <f>IF(OR(GradeSheet!$M18="W (Withdrawn)", GradeSheet!$M18="I (Incomplete)"), 0, IF(BD29&gt;=65%, 1, 0))</f>
        <v>0</v>
      </c>
      <c r="BQ29" s="134">
        <f>IF(OR(GradeSheet!$M18="W (Withdrawn)", GradeSheet!$M18="I (Incomplete)"), 0, IF(BE29&gt;=65%, 1, 0))</f>
        <v>0</v>
      </c>
      <c r="BR29" s="224">
        <f>IF(OR(GradeSheet!$M18="W (Withdrawn)", GradeSheet!$M18="I (Incomplete)"), 0, IF(BF29&gt;=65%, 1, 0))</f>
        <v>0</v>
      </c>
    </row>
    <row r="30" spans="1:70" ht="15.75" customHeight="1" thickBot="1">
      <c r="A30" s="158">
        <v>10</v>
      </c>
      <c r="B30" s="143">
        <f>GradeSheet!B19</f>
        <v>191014058</v>
      </c>
      <c r="C30" s="163" t="str">
        <f>GradeSheet!C19</f>
        <v>Shuncheta Khan Maghla</v>
      </c>
      <c r="D30" s="209">
        <v>8.5</v>
      </c>
      <c r="E30" s="209">
        <v>0</v>
      </c>
      <c r="F30" s="209">
        <v>0</v>
      </c>
      <c r="G30" s="209">
        <v>0</v>
      </c>
      <c r="H30" s="209">
        <v>0</v>
      </c>
      <c r="I30" s="209">
        <v>0</v>
      </c>
      <c r="J30" s="209">
        <v>10</v>
      </c>
      <c r="K30" s="209">
        <v>0</v>
      </c>
      <c r="L30" s="209">
        <v>0</v>
      </c>
      <c r="M30" s="209">
        <v>0</v>
      </c>
      <c r="N30" s="209">
        <v>0</v>
      </c>
      <c r="O30" s="209">
        <v>0</v>
      </c>
      <c r="P30" s="245">
        <f>GradeSheet!E19+GradeSheet!I19</f>
        <v>15</v>
      </c>
      <c r="Q30" s="245">
        <v>0</v>
      </c>
      <c r="R30" s="245">
        <v>0</v>
      </c>
      <c r="S30" s="245">
        <v>0</v>
      </c>
      <c r="T30" s="245">
        <v>0</v>
      </c>
      <c r="U30" s="245">
        <v>0</v>
      </c>
      <c r="V30" s="245">
        <v>11</v>
      </c>
      <c r="W30" s="245">
        <v>0</v>
      </c>
      <c r="X30" s="245">
        <v>0</v>
      </c>
      <c r="Y30" s="245">
        <v>0</v>
      </c>
      <c r="Z30" s="245">
        <v>0</v>
      </c>
      <c r="AA30" s="245">
        <v>0</v>
      </c>
      <c r="AB30" s="211">
        <f t="shared" si="7"/>
        <v>44.5</v>
      </c>
      <c r="AC30" s="212">
        <f t="shared" si="8"/>
        <v>0</v>
      </c>
      <c r="AD30" s="212">
        <f t="shared" si="9"/>
        <v>0</v>
      </c>
      <c r="AE30" s="212">
        <f t="shared" si="10"/>
        <v>0</v>
      </c>
      <c r="AF30" s="212">
        <f t="shared" si="11"/>
        <v>0</v>
      </c>
      <c r="AG30" s="213">
        <f t="shared" si="12"/>
        <v>0</v>
      </c>
      <c r="AH30" s="215">
        <f t="shared" si="13"/>
        <v>0.49444444444444446</v>
      </c>
      <c r="AI30" s="216">
        <f t="shared" si="14"/>
        <v>0</v>
      </c>
      <c r="AJ30" s="216">
        <f t="shared" si="15"/>
        <v>0</v>
      </c>
      <c r="AK30" s="216">
        <f t="shared" si="16"/>
        <v>0</v>
      </c>
      <c r="AL30" s="216">
        <f t="shared" si="17"/>
        <v>0</v>
      </c>
      <c r="AM30" s="218">
        <f t="shared" si="18"/>
        <v>0</v>
      </c>
      <c r="AN30" s="223">
        <f>IF(OR(GradeSheet!$M19="W (Withdrawn)", GradeSheet!$M19="I (Incomplete)"), 0, IF(AH30&gt;=65%, 1, 0))</f>
        <v>0</v>
      </c>
      <c r="AO30" s="134">
        <f>IF(OR(GradeSheet!$M19="W (Withdrawn)", GradeSheet!$M19="I (Incomplete)"), 0, IF(AI30&gt;=65%, 1, 0))</f>
        <v>0</v>
      </c>
      <c r="AP30" s="134">
        <f>IF(OR(GradeSheet!$M19="W (Withdrawn)", GradeSheet!$M19="I (Incomplete)"), 0, IF(AJ30&gt;=65%, 1, 0))</f>
        <v>0</v>
      </c>
      <c r="AQ30" s="134">
        <f>IF(OR(GradeSheet!$M19="W (Withdrawn)", GradeSheet!$M19="I (Incomplete)"), 0, IF(AK30&gt;=65%, 1, 0))</f>
        <v>0</v>
      </c>
      <c r="AR30" s="134">
        <f>IF(OR(GradeSheet!$M19="W (Withdrawn)", GradeSheet!$M19="I (Incomplete)"), 0, IF(AL30&gt;=65%, 1, 0))</f>
        <v>0</v>
      </c>
      <c r="AS30" s="224">
        <f>IF(OR(GradeSheet!$M19="W (Withdrawn)", GradeSheet!$M19="I (Incomplete)"), 0, IF(AM30&gt;=65%, 1, 0))</f>
        <v>0</v>
      </c>
      <c r="AT30" s="131"/>
      <c r="AU30" s="217">
        <f t="array" ref="AU30">IF($AT$15=0,0,MMULT($AH30:$AM30, AT$9:AT$14)/$AT$15)</f>
        <v>0.49444444444444446</v>
      </c>
      <c r="AV30" s="133">
        <f t="array" ref="AV30">IF($AU$15=0,0,MMULT($AH30:$AM30, AU$9:AU$14)/$AU$15)</f>
        <v>0</v>
      </c>
      <c r="AW30" s="133">
        <f t="array" ref="AW30">IF($AV$15=0,0,MMULT($AH30:$AM30, AV$9:AV$14)/$AV$15)</f>
        <v>0</v>
      </c>
      <c r="AX30" s="133">
        <f t="array" ref="AX30">IF($AW$15=0,0,MMULT($AH30:$AM30, AW$9:AW$14)/$AW$15)</f>
        <v>0</v>
      </c>
      <c r="AY30" s="133">
        <f t="array" ref="AY30">IF($AX$15=0,0,MMULT($AH30:$AM30, AX$9:AX$14)/$AX$15)</f>
        <v>0.49444444444444446</v>
      </c>
      <c r="AZ30" s="133">
        <f t="array" ref="AZ30">IF($AY$15=0,0,MMULT($AH30:$AM30, AY$9:AY$14)/$AY$15)</f>
        <v>0</v>
      </c>
      <c r="BA30" s="133">
        <f t="array" ref="BA30">IF($AZ$15=0,0,MMULT($AH30:$AM30, AZ$9:AZ$14)/$AZ$15)</f>
        <v>0</v>
      </c>
      <c r="BB30" s="133">
        <f t="array" ref="BB30">IF($BA$15=0,0,MMULT($AH30:$AM30, BA$9:BA$14)/$BA$15)</f>
        <v>0</v>
      </c>
      <c r="BC30" s="133">
        <f t="array" ref="BC30">IF($BB$15=0,0,MMULT($AH30:$AM30, BB$9:BB$14)/$BB$15)</f>
        <v>0.49444444444444446</v>
      </c>
      <c r="BD30" s="133">
        <f t="array" ref="BD30">IF($BC$15=0,0,MMULT($AH30:$AM30, BC$9:BC$14)/$BC$15)</f>
        <v>0.49444444444444446</v>
      </c>
      <c r="BE30" s="133">
        <f t="array" ref="BE30">IF($BD$15=0,0,MMULT($AH30:$AM30, BD$9:BD$14)/$BD$15)</f>
        <v>0</v>
      </c>
      <c r="BF30" s="241">
        <f t="array" ref="BF30">IF($BE$15=0,0,MMULT($AH30:$AM30, BE$9:BE$14)/$BE$15)</f>
        <v>0</v>
      </c>
      <c r="BG30" s="219">
        <f>IF(OR(GradeSheet!$M19="W (Withdrawn)", GradeSheet!$M19="I (Incomplete)"), 0, IF(AU30&gt;=65%, 1, 0))</f>
        <v>0</v>
      </c>
      <c r="BH30" s="134">
        <f>IF(OR(GradeSheet!$M19="W (Withdrawn)", GradeSheet!$M19="I (Incomplete)"), 0, IF(AV30&gt;=65%, 1, 0))</f>
        <v>0</v>
      </c>
      <c r="BI30" s="134">
        <f>IF(OR(GradeSheet!$M19="W (Withdrawn)", GradeSheet!$M19="I (Incomplete)"), 0, IF(AW30&gt;=65%, 1, 0))</f>
        <v>0</v>
      </c>
      <c r="BJ30" s="134">
        <f>IF(OR(GradeSheet!$M19="W (Withdrawn)", GradeSheet!$M19="I (Incomplete)"), 0, IF(AX30&gt;=65%, 1, 0))</f>
        <v>0</v>
      </c>
      <c r="BK30" s="134">
        <f>IF(OR(GradeSheet!$M19="W (Withdrawn)", GradeSheet!$M19="I (Incomplete)"), 0, IF(AY30&gt;=65%, 1, 0))</f>
        <v>0</v>
      </c>
      <c r="BL30" s="134">
        <f>IF(OR(GradeSheet!$M19="W (Withdrawn)", GradeSheet!$M19="I (Incomplete)"), 0, IF(AZ30&gt;=65%, 1, 0))</f>
        <v>0</v>
      </c>
      <c r="BM30" s="134">
        <f>IF(OR(GradeSheet!$M19="W (Withdrawn)", GradeSheet!$M19="I (Incomplete)"), 0, IF(BA30&gt;=65%, 1, 0))</f>
        <v>0</v>
      </c>
      <c r="BN30" s="134">
        <f>IF(OR(GradeSheet!$M19="W (Withdrawn)", GradeSheet!$M19="I (Incomplete)"), 0, IF(BB30&gt;=65%, 1, 0))</f>
        <v>0</v>
      </c>
      <c r="BO30" s="134">
        <f>IF(OR(GradeSheet!$M19="W (Withdrawn)", GradeSheet!$M19="I (Incomplete)"), 0, IF(BC30&gt;=65%, 1, 0))</f>
        <v>0</v>
      </c>
      <c r="BP30" s="134">
        <f>IF(OR(GradeSheet!$M19="W (Withdrawn)", GradeSheet!$M19="I (Incomplete)"), 0, IF(BD30&gt;=65%, 1, 0))</f>
        <v>0</v>
      </c>
      <c r="BQ30" s="134">
        <f>IF(OR(GradeSheet!$M19="W (Withdrawn)", GradeSheet!$M19="I (Incomplete)"), 0, IF(BE30&gt;=65%, 1, 0))</f>
        <v>0</v>
      </c>
      <c r="BR30" s="224">
        <f>IF(OR(GradeSheet!$M19="W (Withdrawn)", GradeSheet!$M19="I (Incomplete)"), 0, IF(BF30&gt;=65%, 1, 0))</f>
        <v>0</v>
      </c>
    </row>
    <row r="31" spans="1:70" ht="15.75" customHeight="1" thickBot="1">
      <c r="A31" s="159">
        <v>11</v>
      </c>
      <c r="B31" s="143">
        <f>GradeSheet!B20</f>
        <v>191014081</v>
      </c>
      <c r="C31" s="163" t="str">
        <f>GradeSheet!C20</f>
        <v>Lamima Afroz Entu</v>
      </c>
      <c r="D31" s="209">
        <v>1</v>
      </c>
      <c r="E31" s="209">
        <v>0</v>
      </c>
      <c r="F31" s="209">
        <v>0</v>
      </c>
      <c r="G31" s="209">
        <v>0</v>
      </c>
      <c r="H31" s="209">
        <v>0</v>
      </c>
      <c r="I31" s="209">
        <v>0</v>
      </c>
      <c r="J31" s="209">
        <v>13</v>
      </c>
      <c r="K31" s="209">
        <v>0</v>
      </c>
      <c r="L31" s="209">
        <v>0</v>
      </c>
      <c r="M31" s="209">
        <v>0</v>
      </c>
      <c r="N31" s="209">
        <v>0</v>
      </c>
      <c r="O31" s="209">
        <v>0</v>
      </c>
      <c r="P31" s="245">
        <f>GradeSheet!E20+GradeSheet!I20</f>
        <v>15</v>
      </c>
      <c r="Q31" s="245">
        <v>0</v>
      </c>
      <c r="R31" s="245">
        <v>0</v>
      </c>
      <c r="S31" s="245">
        <v>0</v>
      </c>
      <c r="T31" s="245">
        <v>0</v>
      </c>
      <c r="U31" s="245">
        <v>0</v>
      </c>
      <c r="V31" s="245">
        <v>11</v>
      </c>
      <c r="W31" s="245">
        <v>0</v>
      </c>
      <c r="X31" s="245">
        <v>0</v>
      </c>
      <c r="Y31" s="245">
        <v>0</v>
      </c>
      <c r="Z31" s="245">
        <v>0</v>
      </c>
      <c r="AA31" s="245">
        <v>0</v>
      </c>
      <c r="AB31" s="211">
        <f t="shared" si="7"/>
        <v>40</v>
      </c>
      <c r="AC31" s="212">
        <f t="shared" si="8"/>
        <v>0</v>
      </c>
      <c r="AD31" s="212">
        <f t="shared" si="9"/>
        <v>0</v>
      </c>
      <c r="AE31" s="212">
        <f t="shared" si="10"/>
        <v>0</v>
      </c>
      <c r="AF31" s="212">
        <f t="shared" si="11"/>
        <v>0</v>
      </c>
      <c r="AG31" s="213">
        <f t="shared" si="12"/>
        <v>0</v>
      </c>
      <c r="AH31" s="215">
        <f t="shared" si="13"/>
        <v>0.44444444444444442</v>
      </c>
      <c r="AI31" s="216">
        <f t="shared" si="14"/>
        <v>0</v>
      </c>
      <c r="AJ31" s="216">
        <f t="shared" si="15"/>
        <v>0</v>
      </c>
      <c r="AK31" s="216">
        <f t="shared" si="16"/>
        <v>0</v>
      </c>
      <c r="AL31" s="216">
        <f t="shared" si="17"/>
        <v>0</v>
      </c>
      <c r="AM31" s="218">
        <f t="shared" si="18"/>
        <v>0</v>
      </c>
      <c r="AN31" s="223">
        <f>IF(OR(GradeSheet!$M20="W (Withdrawn)", GradeSheet!$M20="I (Incomplete)"), 0, IF(AH31&gt;=65%, 1, 0))</f>
        <v>0</v>
      </c>
      <c r="AO31" s="134">
        <f>IF(OR(GradeSheet!$M20="W (Withdrawn)", GradeSheet!$M20="I (Incomplete)"), 0, IF(AI31&gt;=65%, 1, 0))</f>
        <v>0</v>
      </c>
      <c r="AP31" s="134">
        <f>IF(OR(GradeSheet!$M20="W (Withdrawn)", GradeSheet!$M20="I (Incomplete)"), 0, IF(AJ31&gt;=65%, 1, 0))</f>
        <v>0</v>
      </c>
      <c r="AQ31" s="134">
        <f>IF(OR(GradeSheet!$M20="W (Withdrawn)", GradeSheet!$M20="I (Incomplete)"), 0, IF(AK31&gt;=65%, 1, 0))</f>
        <v>0</v>
      </c>
      <c r="AR31" s="134">
        <f>IF(OR(GradeSheet!$M20="W (Withdrawn)", GradeSheet!$M20="I (Incomplete)"), 0, IF(AL31&gt;=65%, 1, 0))</f>
        <v>0</v>
      </c>
      <c r="AS31" s="224">
        <f>IF(OR(GradeSheet!$M20="W (Withdrawn)", GradeSheet!$M20="I (Incomplete)"), 0, IF(AM31&gt;=65%, 1, 0))</f>
        <v>0</v>
      </c>
      <c r="AT31" s="131"/>
      <c r="AU31" s="217">
        <f t="array" ref="AU31">IF($AT$15=0,0,MMULT($AH31:$AM31, AT$9:AT$14)/$AT$15)</f>
        <v>0.44444444444444442</v>
      </c>
      <c r="AV31" s="133">
        <f t="array" ref="AV31">IF($AU$15=0,0,MMULT($AH31:$AM31, AU$9:AU$14)/$AU$15)</f>
        <v>0</v>
      </c>
      <c r="AW31" s="133">
        <f t="array" ref="AW31">IF($AV$15=0,0,MMULT($AH31:$AM31, AV$9:AV$14)/$AV$15)</f>
        <v>0</v>
      </c>
      <c r="AX31" s="133">
        <f t="array" ref="AX31">IF($AW$15=0,0,MMULT($AH31:$AM31, AW$9:AW$14)/$AW$15)</f>
        <v>0</v>
      </c>
      <c r="AY31" s="133">
        <f t="array" ref="AY31">IF($AX$15=0,0,MMULT($AH31:$AM31, AX$9:AX$14)/$AX$15)</f>
        <v>0.44444444444444442</v>
      </c>
      <c r="AZ31" s="133">
        <f t="array" ref="AZ31">IF($AY$15=0,0,MMULT($AH31:$AM31, AY$9:AY$14)/$AY$15)</f>
        <v>0</v>
      </c>
      <c r="BA31" s="133">
        <f t="array" ref="BA31">IF($AZ$15=0,0,MMULT($AH31:$AM31, AZ$9:AZ$14)/$AZ$15)</f>
        <v>0</v>
      </c>
      <c r="BB31" s="133">
        <f t="array" ref="BB31">IF($BA$15=0,0,MMULT($AH31:$AM31, BA$9:BA$14)/$BA$15)</f>
        <v>0</v>
      </c>
      <c r="BC31" s="133">
        <f t="array" ref="BC31">IF($BB$15=0,0,MMULT($AH31:$AM31, BB$9:BB$14)/$BB$15)</f>
        <v>0.44444444444444442</v>
      </c>
      <c r="BD31" s="133">
        <f t="array" ref="BD31">IF($BC$15=0,0,MMULT($AH31:$AM31, BC$9:BC$14)/$BC$15)</f>
        <v>0.44444444444444442</v>
      </c>
      <c r="BE31" s="133">
        <f t="array" ref="BE31">IF($BD$15=0,0,MMULT($AH31:$AM31, BD$9:BD$14)/$BD$15)</f>
        <v>0</v>
      </c>
      <c r="BF31" s="241">
        <f t="array" ref="BF31">IF($BE$15=0,0,MMULT($AH31:$AM31, BE$9:BE$14)/$BE$15)</f>
        <v>0</v>
      </c>
      <c r="BG31" s="219">
        <f>IF(OR(GradeSheet!$M20="W (Withdrawn)", GradeSheet!$M20="I (Incomplete)"), 0, IF(AU31&gt;=65%, 1, 0))</f>
        <v>0</v>
      </c>
      <c r="BH31" s="134">
        <f>IF(OR(GradeSheet!$M20="W (Withdrawn)", GradeSheet!$M20="I (Incomplete)"), 0, IF(AV31&gt;=65%, 1, 0))</f>
        <v>0</v>
      </c>
      <c r="BI31" s="134">
        <f>IF(OR(GradeSheet!$M20="W (Withdrawn)", GradeSheet!$M20="I (Incomplete)"), 0, IF(AW31&gt;=65%, 1, 0))</f>
        <v>0</v>
      </c>
      <c r="BJ31" s="134">
        <f>IF(OR(GradeSheet!$M20="W (Withdrawn)", GradeSheet!$M20="I (Incomplete)"), 0, IF(AX31&gt;=65%, 1, 0))</f>
        <v>0</v>
      </c>
      <c r="BK31" s="134">
        <f>IF(OR(GradeSheet!$M20="W (Withdrawn)", GradeSheet!$M20="I (Incomplete)"), 0, IF(AY31&gt;=65%, 1, 0))</f>
        <v>0</v>
      </c>
      <c r="BL31" s="134">
        <f>IF(OR(GradeSheet!$M20="W (Withdrawn)", GradeSheet!$M20="I (Incomplete)"), 0, IF(AZ31&gt;=65%, 1, 0))</f>
        <v>0</v>
      </c>
      <c r="BM31" s="134">
        <f>IF(OR(GradeSheet!$M20="W (Withdrawn)", GradeSheet!$M20="I (Incomplete)"), 0, IF(BA31&gt;=65%, 1, 0))</f>
        <v>0</v>
      </c>
      <c r="BN31" s="134">
        <f>IF(OR(GradeSheet!$M20="W (Withdrawn)", GradeSheet!$M20="I (Incomplete)"), 0, IF(BB31&gt;=65%, 1, 0))</f>
        <v>0</v>
      </c>
      <c r="BO31" s="134">
        <f>IF(OR(GradeSheet!$M20="W (Withdrawn)", GradeSheet!$M20="I (Incomplete)"), 0, IF(BC31&gt;=65%, 1, 0))</f>
        <v>0</v>
      </c>
      <c r="BP31" s="134">
        <f>IF(OR(GradeSheet!$M20="W (Withdrawn)", GradeSheet!$M20="I (Incomplete)"), 0, IF(BD31&gt;=65%, 1, 0))</f>
        <v>0</v>
      </c>
      <c r="BQ31" s="134">
        <f>IF(OR(GradeSheet!$M20="W (Withdrawn)", GradeSheet!$M20="I (Incomplete)"), 0, IF(BE31&gt;=65%, 1, 0))</f>
        <v>0</v>
      </c>
      <c r="BR31" s="224">
        <f>IF(OR(GradeSheet!$M20="W (Withdrawn)", GradeSheet!$M20="I (Incomplete)"), 0, IF(BF31&gt;=65%, 1, 0))</f>
        <v>0</v>
      </c>
    </row>
    <row r="32" spans="1:70" ht="15.75" customHeight="1" thickBot="1">
      <c r="A32" s="158">
        <v>12</v>
      </c>
      <c r="B32" s="143">
        <f>GradeSheet!B21</f>
        <v>192014001</v>
      </c>
      <c r="C32" s="163" t="str">
        <f>GradeSheet!C21</f>
        <v>*Md. Tamim Hasan Anik</v>
      </c>
      <c r="D32" s="209">
        <v>6</v>
      </c>
      <c r="E32" s="209">
        <v>0</v>
      </c>
      <c r="F32" s="209">
        <v>0</v>
      </c>
      <c r="G32" s="209">
        <v>0</v>
      </c>
      <c r="H32" s="209">
        <v>0</v>
      </c>
      <c r="I32" s="209">
        <v>0</v>
      </c>
      <c r="J32" s="209">
        <v>17</v>
      </c>
      <c r="K32" s="209">
        <v>0</v>
      </c>
      <c r="L32" s="209">
        <v>0</v>
      </c>
      <c r="M32" s="209">
        <v>0</v>
      </c>
      <c r="N32" s="209">
        <v>0</v>
      </c>
      <c r="O32" s="209">
        <v>0</v>
      </c>
      <c r="P32" s="245">
        <f>GradeSheet!E21+GradeSheet!I21</f>
        <v>17</v>
      </c>
      <c r="Q32" s="245">
        <v>0</v>
      </c>
      <c r="R32" s="245">
        <v>0</v>
      </c>
      <c r="S32" s="245">
        <v>0</v>
      </c>
      <c r="T32" s="245">
        <v>0</v>
      </c>
      <c r="U32" s="245">
        <v>0</v>
      </c>
      <c r="V32" s="245">
        <v>13</v>
      </c>
      <c r="W32" s="245">
        <v>0</v>
      </c>
      <c r="X32" s="245">
        <v>0</v>
      </c>
      <c r="Y32" s="245">
        <v>0</v>
      </c>
      <c r="Z32" s="245">
        <v>0</v>
      </c>
      <c r="AA32" s="245">
        <v>0</v>
      </c>
      <c r="AB32" s="211">
        <f t="shared" si="7"/>
        <v>53</v>
      </c>
      <c r="AC32" s="212">
        <f t="shared" si="8"/>
        <v>0</v>
      </c>
      <c r="AD32" s="212">
        <f t="shared" si="9"/>
        <v>0</v>
      </c>
      <c r="AE32" s="212">
        <f t="shared" si="10"/>
        <v>0</v>
      </c>
      <c r="AF32" s="212">
        <f t="shared" si="11"/>
        <v>0</v>
      </c>
      <c r="AG32" s="213">
        <f t="shared" si="12"/>
        <v>0</v>
      </c>
      <c r="AH32" s="215">
        <f t="shared" si="13"/>
        <v>0.58888888888888891</v>
      </c>
      <c r="AI32" s="216">
        <f t="shared" si="14"/>
        <v>0</v>
      </c>
      <c r="AJ32" s="216">
        <f t="shared" si="15"/>
        <v>0</v>
      </c>
      <c r="AK32" s="216">
        <f t="shared" si="16"/>
        <v>0</v>
      </c>
      <c r="AL32" s="216">
        <f t="shared" si="17"/>
        <v>0</v>
      </c>
      <c r="AM32" s="218">
        <f t="shared" si="18"/>
        <v>0</v>
      </c>
      <c r="AN32" s="223">
        <f>IF(OR(GradeSheet!$M21="W (Withdrawn)", GradeSheet!$M21="I (Incomplete)"), 0, IF(AH32&gt;=65%, 1, 0))</f>
        <v>0</v>
      </c>
      <c r="AO32" s="134">
        <f>IF(OR(GradeSheet!$M21="W (Withdrawn)", GradeSheet!$M21="I (Incomplete)"), 0, IF(AI32&gt;=65%, 1, 0))</f>
        <v>0</v>
      </c>
      <c r="AP32" s="134">
        <f>IF(OR(GradeSheet!$M21="W (Withdrawn)", GradeSheet!$M21="I (Incomplete)"), 0, IF(AJ32&gt;=65%, 1, 0))</f>
        <v>0</v>
      </c>
      <c r="AQ32" s="134">
        <f>IF(OR(GradeSheet!$M21="W (Withdrawn)", GradeSheet!$M21="I (Incomplete)"), 0, IF(AK32&gt;=65%, 1, 0))</f>
        <v>0</v>
      </c>
      <c r="AR32" s="134">
        <f>IF(OR(GradeSheet!$M21="W (Withdrawn)", GradeSheet!$M21="I (Incomplete)"), 0, IF(AL32&gt;=65%, 1, 0))</f>
        <v>0</v>
      </c>
      <c r="AS32" s="224">
        <f>IF(OR(GradeSheet!$M21="W (Withdrawn)", GradeSheet!$M21="I (Incomplete)"), 0, IF(AM32&gt;=65%, 1, 0))</f>
        <v>0</v>
      </c>
      <c r="AT32" s="131"/>
      <c r="AU32" s="217">
        <f t="array" ref="AU32">IF($AT$15=0,0,MMULT($AH32:$AM32, AT$9:AT$14)/$AT$15)</f>
        <v>0.58888888888888891</v>
      </c>
      <c r="AV32" s="133">
        <f t="array" ref="AV32">IF($AU$15=0,0,MMULT($AH32:$AM32, AU$9:AU$14)/$AU$15)</f>
        <v>0</v>
      </c>
      <c r="AW32" s="133">
        <f t="array" ref="AW32">IF($AV$15=0,0,MMULT($AH32:$AM32, AV$9:AV$14)/$AV$15)</f>
        <v>0</v>
      </c>
      <c r="AX32" s="133">
        <f t="array" ref="AX32">IF($AW$15=0,0,MMULT($AH32:$AM32, AW$9:AW$14)/$AW$15)</f>
        <v>0</v>
      </c>
      <c r="AY32" s="133">
        <f t="array" ref="AY32">IF($AX$15=0,0,MMULT($AH32:$AM32, AX$9:AX$14)/$AX$15)</f>
        <v>0.58888888888888891</v>
      </c>
      <c r="AZ32" s="133">
        <f t="array" ref="AZ32">IF($AY$15=0,0,MMULT($AH32:$AM32, AY$9:AY$14)/$AY$15)</f>
        <v>0</v>
      </c>
      <c r="BA32" s="133">
        <f t="array" ref="BA32">IF($AZ$15=0,0,MMULT($AH32:$AM32, AZ$9:AZ$14)/$AZ$15)</f>
        <v>0</v>
      </c>
      <c r="BB32" s="133">
        <f t="array" ref="BB32">IF($BA$15=0,0,MMULT($AH32:$AM32, BA$9:BA$14)/$BA$15)</f>
        <v>0</v>
      </c>
      <c r="BC32" s="133">
        <f t="array" ref="BC32">IF($BB$15=0,0,MMULT($AH32:$AM32, BB$9:BB$14)/$BB$15)</f>
        <v>0.58888888888888891</v>
      </c>
      <c r="BD32" s="133">
        <f t="array" ref="BD32">IF($BC$15=0,0,MMULT($AH32:$AM32, BC$9:BC$14)/$BC$15)</f>
        <v>0.58888888888888891</v>
      </c>
      <c r="BE32" s="133">
        <f t="array" ref="BE32">IF($BD$15=0,0,MMULT($AH32:$AM32, BD$9:BD$14)/$BD$15)</f>
        <v>0</v>
      </c>
      <c r="BF32" s="241">
        <f t="array" ref="BF32">IF($BE$15=0,0,MMULT($AH32:$AM32, BE$9:BE$14)/$BE$15)</f>
        <v>0</v>
      </c>
      <c r="BG32" s="219">
        <f>IF(OR(GradeSheet!$M21="W (Withdrawn)", GradeSheet!$M21="I (Incomplete)"), 0, IF(AU32&gt;=65%, 1, 0))</f>
        <v>0</v>
      </c>
      <c r="BH32" s="134">
        <f>IF(OR(GradeSheet!$M21="W (Withdrawn)", GradeSheet!$M21="I (Incomplete)"), 0, IF(AV32&gt;=65%, 1, 0))</f>
        <v>0</v>
      </c>
      <c r="BI32" s="134">
        <f>IF(OR(GradeSheet!$M21="W (Withdrawn)", GradeSheet!$M21="I (Incomplete)"), 0, IF(AW32&gt;=65%, 1, 0))</f>
        <v>0</v>
      </c>
      <c r="BJ32" s="134">
        <f>IF(OR(GradeSheet!$M21="W (Withdrawn)", GradeSheet!$M21="I (Incomplete)"), 0, IF(AX32&gt;=65%, 1, 0))</f>
        <v>0</v>
      </c>
      <c r="BK32" s="134">
        <f>IF(OR(GradeSheet!$M21="W (Withdrawn)", GradeSheet!$M21="I (Incomplete)"), 0, IF(AY32&gt;=65%, 1, 0))</f>
        <v>0</v>
      </c>
      <c r="BL32" s="134">
        <f>IF(OR(GradeSheet!$M21="W (Withdrawn)", GradeSheet!$M21="I (Incomplete)"), 0, IF(AZ32&gt;=65%, 1, 0))</f>
        <v>0</v>
      </c>
      <c r="BM32" s="134">
        <f>IF(OR(GradeSheet!$M21="W (Withdrawn)", GradeSheet!$M21="I (Incomplete)"), 0, IF(BA32&gt;=65%, 1, 0))</f>
        <v>0</v>
      </c>
      <c r="BN32" s="134">
        <f>IF(OR(GradeSheet!$M21="W (Withdrawn)", GradeSheet!$M21="I (Incomplete)"), 0, IF(BB32&gt;=65%, 1, 0))</f>
        <v>0</v>
      </c>
      <c r="BO32" s="134">
        <f>IF(OR(GradeSheet!$M21="W (Withdrawn)", GradeSheet!$M21="I (Incomplete)"), 0, IF(BC32&gt;=65%, 1, 0))</f>
        <v>0</v>
      </c>
      <c r="BP32" s="134">
        <f>IF(OR(GradeSheet!$M21="W (Withdrawn)", GradeSheet!$M21="I (Incomplete)"), 0, IF(BD32&gt;=65%, 1, 0))</f>
        <v>0</v>
      </c>
      <c r="BQ32" s="134">
        <f>IF(OR(GradeSheet!$M21="W (Withdrawn)", GradeSheet!$M21="I (Incomplete)"), 0, IF(BE32&gt;=65%, 1, 0))</f>
        <v>0</v>
      </c>
      <c r="BR32" s="224">
        <f>IF(OR(GradeSheet!$M21="W (Withdrawn)", GradeSheet!$M21="I (Incomplete)"), 0, IF(BF32&gt;=65%, 1, 0))</f>
        <v>0</v>
      </c>
    </row>
    <row r="33" spans="1:70" ht="15.75" customHeight="1" thickBot="1">
      <c r="A33" s="159">
        <v>13</v>
      </c>
      <c r="B33" s="143">
        <f>GradeSheet!B22</f>
        <v>192014004</v>
      </c>
      <c r="C33" s="163" t="str">
        <f>GradeSheet!C22</f>
        <v>Arpita Das</v>
      </c>
      <c r="D33" s="209">
        <v>10</v>
      </c>
      <c r="E33" s="209">
        <v>0</v>
      </c>
      <c r="F33" s="209">
        <v>0</v>
      </c>
      <c r="G33" s="209">
        <v>0</v>
      </c>
      <c r="H33" s="209">
        <v>0</v>
      </c>
      <c r="I33" s="209">
        <v>0</v>
      </c>
      <c r="J33" s="209">
        <v>14</v>
      </c>
      <c r="K33" s="209">
        <v>0</v>
      </c>
      <c r="L33" s="209">
        <v>0</v>
      </c>
      <c r="M33" s="209">
        <v>0</v>
      </c>
      <c r="N33" s="209">
        <v>0</v>
      </c>
      <c r="O33" s="209">
        <v>0</v>
      </c>
      <c r="P33" s="245">
        <f>GradeSheet!E22+GradeSheet!I22</f>
        <v>16</v>
      </c>
      <c r="Q33" s="245">
        <v>0</v>
      </c>
      <c r="R33" s="245">
        <v>0</v>
      </c>
      <c r="S33" s="245">
        <v>0</v>
      </c>
      <c r="T33" s="245">
        <v>0</v>
      </c>
      <c r="U33" s="245">
        <v>0</v>
      </c>
      <c r="V33" s="245">
        <v>11</v>
      </c>
      <c r="W33" s="245">
        <v>0</v>
      </c>
      <c r="X33" s="245">
        <v>0</v>
      </c>
      <c r="Y33" s="245">
        <v>0</v>
      </c>
      <c r="Z33" s="245">
        <v>0</v>
      </c>
      <c r="AA33" s="245">
        <v>0</v>
      </c>
      <c r="AB33" s="211">
        <f t="shared" si="7"/>
        <v>51</v>
      </c>
      <c r="AC33" s="212">
        <f t="shared" si="8"/>
        <v>0</v>
      </c>
      <c r="AD33" s="212">
        <f t="shared" si="9"/>
        <v>0</v>
      </c>
      <c r="AE33" s="212">
        <f t="shared" si="10"/>
        <v>0</v>
      </c>
      <c r="AF33" s="212">
        <f t="shared" si="11"/>
        <v>0</v>
      </c>
      <c r="AG33" s="213">
        <f t="shared" si="12"/>
        <v>0</v>
      </c>
      <c r="AH33" s="215">
        <f t="shared" si="13"/>
        <v>0.56666666666666665</v>
      </c>
      <c r="AI33" s="216">
        <f t="shared" si="14"/>
        <v>0</v>
      </c>
      <c r="AJ33" s="216">
        <f t="shared" si="15"/>
        <v>0</v>
      </c>
      <c r="AK33" s="216">
        <f t="shared" si="16"/>
        <v>0</v>
      </c>
      <c r="AL33" s="216">
        <f t="shared" si="17"/>
        <v>0</v>
      </c>
      <c r="AM33" s="218">
        <f t="shared" si="18"/>
        <v>0</v>
      </c>
      <c r="AN33" s="223">
        <f>IF(OR(GradeSheet!$M22="W (Withdrawn)", GradeSheet!$M22="I (Incomplete)"), 0, IF(AH33&gt;=65%, 1, 0))</f>
        <v>0</v>
      </c>
      <c r="AO33" s="134">
        <f>IF(OR(GradeSheet!$M22="W (Withdrawn)", GradeSheet!$M22="I (Incomplete)"), 0, IF(AI33&gt;=65%, 1, 0))</f>
        <v>0</v>
      </c>
      <c r="AP33" s="134">
        <f>IF(OR(GradeSheet!$M22="W (Withdrawn)", GradeSheet!$M22="I (Incomplete)"), 0, IF(AJ33&gt;=65%, 1, 0))</f>
        <v>0</v>
      </c>
      <c r="AQ33" s="134">
        <f>IF(OR(GradeSheet!$M22="W (Withdrawn)", GradeSheet!$M22="I (Incomplete)"), 0, IF(AK33&gt;=65%, 1, 0))</f>
        <v>0</v>
      </c>
      <c r="AR33" s="134">
        <f>IF(OR(GradeSheet!$M22="W (Withdrawn)", GradeSheet!$M22="I (Incomplete)"), 0, IF(AL33&gt;=65%, 1, 0))</f>
        <v>0</v>
      </c>
      <c r="AS33" s="224">
        <f>IF(OR(GradeSheet!$M22="W (Withdrawn)", GradeSheet!$M22="I (Incomplete)"), 0, IF(AM33&gt;=65%, 1, 0))</f>
        <v>0</v>
      </c>
      <c r="AT33" s="131"/>
      <c r="AU33" s="217">
        <f t="array" ref="AU33">IF($AT$15=0,0,MMULT($AH33:$AM33, AT$9:AT$14)/$AT$15)</f>
        <v>0.56666666666666665</v>
      </c>
      <c r="AV33" s="133">
        <f t="array" ref="AV33">IF($AU$15=0,0,MMULT($AH33:$AM33, AU$9:AU$14)/$AU$15)</f>
        <v>0</v>
      </c>
      <c r="AW33" s="133">
        <f t="array" ref="AW33">IF($AV$15=0,0,MMULT($AH33:$AM33, AV$9:AV$14)/$AV$15)</f>
        <v>0</v>
      </c>
      <c r="AX33" s="133">
        <f t="array" ref="AX33">IF($AW$15=0,0,MMULT($AH33:$AM33, AW$9:AW$14)/$AW$15)</f>
        <v>0</v>
      </c>
      <c r="AY33" s="133">
        <f t="array" ref="AY33">IF($AX$15=0,0,MMULT($AH33:$AM33, AX$9:AX$14)/$AX$15)</f>
        <v>0.56666666666666665</v>
      </c>
      <c r="AZ33" s="133">
        <f t="array" ref="AZ33">IF($AY$15=0,0,MMULT($AH33:$AM33, AY$9:AY$14)/$AY$15)</f>
        <v>0</v>
      </c>
      <c r="BA33" s="133">
        <f t="array" ref="BA33">IF($AZ$15=0,0,MMULT($AH33:$AM33, AZ$9:AZ$14)/$AZ$15)</f>
        <v>0</v>
      </c>
      <c r="BB33" s="133">
        <f t="array" ref="BB33">IF($BA$15=0,0,MMULT($AH33:$AM33, BA$9:BA$14)/$BA$15)</f>
        <v>0</v>
      </c>
      <c r="BC33" s="133">
        <f t="array" ref="BC33">IF($BB$15=0,0,MMULT($AH33:$AM33, BB$9:BB$14)/$BB$15)</f>
        <v>0.56666666666666665</v>
      </c>
      <c r="BD33" s="133">
        <f t="array" ref="BD33">IF($BC$15=0,0,MMULT($AH33:$AM33, BC$9:BC$14)/$BC$15)</f>
        <v>0.56666666666666665</v>
      </c>
      <c r="BE33" s="133">
        <f t="array" ref="BE33">IF($BD$15=0,0,MMULT($AH33:$AM33, BD$9:BD$14)/$BD$15)</f>
        <v>0</v>
      </c>
      <c r="BF33" s="241">
        <f t="array" ref="BF33">IF($BE$15=0,0,MMULT($AH33:$AM33, BE$9:BE$14)/$BE$15)</f>
        <v>0</v>
      </c>
      <c r="BG33" s="219">
        <f>IF(OR(GradeSheet!$M22="W (Withdrawn)", GradeSheet!$M22="I (Incomplete)"), 0, IF(AU33&gt;=65%, 1, 0))</f>
        <v>0</v>
      </c>
      <c r="BH33" s="134">
        <f>IF(OR(GradeSheet!$M22="W (Withdrawn)", GradeSheet!$M22="I (Incomplete)"), 0, IF(AV33&gt;=65%, 1, 0))</f>
        <v>0</v>
      </c>
      <c r="BI33" s="134">
        <f>IF(OR(GradeSheet!$M22="W (Withdrawn)", GradeSheet!$M22="I (Incomplete)"), 0, IF(AW33&gt;=65%, 1, 0))</f>
        <v>0</v>
      </c>
      <c r="BJ33" s="134">
        <f>IF(OR(GradeSheet!$M22="W (Withdrawn)", GradeSheet!$M22="I (Incomplete)"), 0, IF(AX33&gt;=65%, 1, 0))</f>
        <v>0</v>
      </c>
      <c r="BK33" s="134">
        <f>IF(OR(GradeSheet!$M22="W (Withdrawn)", GradeSheet!$M22="I (Incomplete)"), 0, IF(AY33&gt;=65%, 1, 0))</f>
        <v>0</v>
      </c>
      <c r="BL33" s="134">
        <f>IF(OR(GradeSheet!$M22="W (Withdrawn)", GradeSheet!$M22="I (Incomplete)"), 0, IF(AZ33&gt;=65%, 1, 0))</f>
        <v>0</v>
      </c>
      <c r="BM33" s="134">
        <f>IF(OR(GradeSheet!$M22="W (Withdrawn)", GradeSheet!$M22="I (Incomplete)"), 0, IF(BA33&gt;=65%, 1, 0))</f>
        <v>0</v>
      </c>
      <c r="BN33" s="134">
        <f>IF(OR(GradeSheet!$M22="W (Withdrawn)", GradeSheet!$M22="I (Incomplete)"), 0, IF(BB33&gt;=65%, 1, 0))</f>
        <v>0</v>
      </c>
      <c r="BO33" s="134">
        <f>IF(OR(GradeSheet!$M22="W (Withdrawn)", GradeSheet!$M22="I (Incomplete)"), 0, IF(BC33&gt;=65%, 1, 0))</f>
        <v>0</v>
      </c>
      <c r="BP33" s="134">
        <f>IF(OR(GradeSheet!$M22="W (Withdrawn)", GradeSheet!$M22="I (Incomplete)"), 0, IF(BD33&gt;=65%, 1, 0))</f>
        <v>0</v>
      </c>
      <c r="BQ33" s="134">
        <f>IF(OR(GradeSheet!$M22="W (Withdrawn)", GradeSheet!$M22="I (Incomplete)"), 0, IF(BE33&gt;=65%, 1, 0))</f>
        <v>0</v>
      </c>
      <c r="BR33" s="224">
        <f>IF(OR(GradeSheet!$M22="W (Withdrawn)", GradeSheet!$M22="I (Incomplete)"), 0, IF(BF33&gt;=65%, 1, 0))</f>
        <v>0</v>
      </c>
    </row>
    <row r="34" spans="1:70" s="196" customFormat="1" ht="15.75" customHeight="1" thickBot="1">
      <c r="A34" s="158">
        <v>14</v>
      </c>
      <c r="B34" s="143">
        <f>GradeSheet!B23</f>
        <v>192014005</v>
      </c>
      <c r="C34" s="163" t="str">
        <f>GradeSheet!C23</f>
        <v>Mahedul Hasan Rifat</v>
      </c>
      <c r="D34" s="209">
        <v>14</v>
      </c>
      <c r="E34" s="209">
        <v>0</v>
      </c>
      <c r="F34" s="209">
        <v>0</v>
      </c>
      <c r="G34" s="209">
        <v>0</v>
      </c>
      <c r="H34" s="209">
        <v>0</v>
      </c>
      <c r="I34" s="209">
        <v>0</v>
      </c>
      <c r="J34" s="209">
        <v>21</v>
      </c>
      <c r="K34" s="209">
        <v>0</v>
      </c>
      <c r="L34" s="209">
        <v>0</v>
      </c>
      <c r="M34" s="209">
        <v>0</v>
      </c>
      <c r="N34" s="209">
        <v>0</v>
      </c>
      <c r="O34" s="209">
        <v>0</v>
      </c>
      <c r="P34" s="245">
        <f>GradeSheet!E23+GradeSheet!I23</f>
        <v>16</v>
      </c>
      <c r="Q34" s="245">
        <v>0</v>
      </c>
      <c r="R34" s="245">
        <v>0</v>
      </c>
      <c r="S34" s="245">
        <v>0</v>
      </c>
      <c r="T34" s="245">
        <v>0</v>
      </c>
      <c r="U34" s="245">
        <v>0</v>
      </c>
      <c r="V34" s="245">
        <v>20</v>
      </c>
      <c r="W34" s="245">
        <v>0</v>
      </c>
      <c r="X34" s="245">
        <v>0</v>
      </c>
      <c r="Y34" s="245">
        <v>0</v>
      </c>
      <c r="Z34" s="245">
        <v>0</v>
      </c>
      <c r="AA34" s="245">
        <v>0</v>
      </c>
      <c r="AB34" s="211">
        <f t="shared" si="7"/>
        <v>71</v>
      </c>
      <c r="AC34" s="212">
        <f t="shared" si="8"/>
        <v>0</v>
      </c>
      <c r="AD34" s="212">
        <f t="shared" si="9"/>
        <v>0</v>
      </c>
      <c r="AE34" s="212">
        <f t="shared" si="10"/>
        <v>0</v>
      </c>
      <c r="AF34" s="212">
        <f t="shared" si="11"/>
        <v>0</v>
      </c>
      <c r="AG34" s="213">
        <f t="shared" si="12"/>
        <v>0</v>
      </c>
      <c r="AH34" s="215">
        <f t="shared" si="13"/>
        <v>0.78888888888888886</v>
      </c>
      <c r="AI34" s="216">
        <f t="shared" si="14"/>
        <v>0</v>
      </c>
      <c r="AJ34" s="216">
        <f t="shared" si="15"/>
        <v>0</v>
      </c>
      <c r="AK34" s="216">
        <f t="shared" si="16"/>
        <v>0</v>
      </c>
      <c r="AL34" s="216">
        <f t="shared" si="17"/>
        <v>0</v>
      </c>
      <c r="AM34" s="218">
        <f t="shared" si="18"/>
        <v>0</v>
      </c>
      <c r="AN34" s="223">
        <f>IF(OR(GradeSheet!$M23="W (Withdrawn)", GradeSheet!$M23="I (Incomplete)"), 0, IF(AH34&gt;=65%, 1, 0))</f>
        <v>1</v>
      </c>
      <c r="AO34" s="134">
        <f>IF(OR(GradeSheet!$M23="W (Withdrawn)", GradeSheet!$M23="I (Incomplete)"), 0, IF(AI34&gt;=65%, 1, 0))</f>
        <v>0</v>
      </c>
      <c r="AP34" s="134">
        <f>IF(OR(GradeSheet!$M23="W (Withdrawn)", GradeSheet!$M23="I (Incomplete)"), 0, IF(AJ34&gt;=65%, 1, 0))</f>
        <v>0</v>
      </c>
      <c r="AQ34" s="134">
        <f>IF(OR(GradeSheet!$M23="W (Withdrawn)", GradeSheet!$M23="I (Incomplete)"), 0, IF(AK34&gt;=65%, 1, 0))</f>
        <v>0</v>
      </c>
      <c r="AR34" s="134">
        <f>IF(OR(GradeSheet!$M23="W (Withdrawn)", GradeSheet!$M23="I (Incomplete)"), 0, IF(AL34&gt;=65%, 1, 0))</f>
        <v>0</v>
      </c>
      <c r="AS34" s="224">
        <f>IF(OR(GradeSheet!$M23="W (Withdrawn)", GradeSheet!$M23="I (Incomplete)"), 0, IF(AM34&gt;=65%, 1, 0))</f>
        <v>0</v>
      </c>
      <c r="AT34" s="131"/>
      <c r="AU34" s="217">
        <f t="array" ref="AU34">IF($AT$15=0,0,MMULT($AH34:$AM34, AT$9:AT$14)/$AT$15)</f>
        <v>0.78888888888888886</v>
      </c>
      <c r="AV34" s="133">
        <f t="array" ref="AV34">IF($AU$15=0,0,MMULT($AH34:$AM34, AU$9:AU$14)/$AU$15)</f>
        <v>0</v>
      </c>
      <c r="AW34" s="133">
        <f t="array" ref="AW34">IF($AV$15=0,0,MMULT($AH34:$AM34, AV$9:AV$14)/$AV$15)</f>
        <v>0</v>
      </c>
      <c r="AX34" s="133">
        <f t="array" ref="AX34">IF($AW$15=0,0,MMULT($AH34:$AM34, AW$9:AW$14)/$AW$15)</f>
        <v>0</v>
      </c>
      <c r="AY34" s="133">
        <f t="array" ref="AY34">IF($AX$15=0,0,MMULT($AH34:$AM34, AX$9:AX$14)/$AX$15)</f>
        <v>0.78888888888888886</v>
      </c>
      <c r="AZ34" s="133">
        <f t="array" ref="AZ34">IF($AY$15=0,0,MMULT($AH34:$AM34, AY$9:AY$14)/$AY$15)</f>
        <v>0</v>
      </c>
      <c r="BA34" s="133">
        <f t="array" ref="BA34">IF($AZ$15=0,0,MMULT($AH34:$AM34, AZ$9:AZ$14)/$AZ$15)</f>
        <v>0</v>
      </c>
      <c r="BB34" s="133">
        <f t="array" ref="BB34">IF($BA$15=0,0,MMULT($AH34:$AM34, BA$9:BA$14)/$BA$15)</f>
        <v>0</v>
      </c>
      <c r="BC34" s="133">
        <f t="array" ref="BC34">IF($BB$15=0,0,MMULT($AH34:$AM34, BB$9:BB$14)/$BB$15)</f>
        <v>0.78888888888888886</v>
      </c>
      <c r="BD34" s="133">
        <f t="array" ref="BD34">IF($BC$15=0,0,MMULT($AH34:$AM34, BC$9:BC$14)/$BC$15)</f>
        <v>0.78888888888888886</v>
      </c>
      <c r="BE34" s="133">
        <f t="array" ref="BE34">IF($BD$15=0,0,MMULT($AH34:$AM34, BD$9:BD$14)/$BD$15)</f>
        <v>0</v>
      </c>
      <c r="BF34" s="241">
        <f t="array" ref="BF34">IF($BE$15=0,0,MMULT($AH34:$AM34, BE$9:BE$14)/$BE$15)</f>
        <v>0</v>
      </c>
      <c r="BG34" s="219">
        <f>IF(OR(GradeSheet!$M23="W (Withdrawn)", GradeSheet!$M23="I (Incomplete)"), 0, IF(AU34&gt;=65%, 1, 0))</f>
        <v>1</v>
      </c>
      <c r="BH34" s="134">
        <f>IF(OR(GradeSheet!$M23="W (Withdrawn)", GradeSheet!$M23="I (Incomplete)"), 0, IF(AV34&gt;=65%, 1, 0))</f>
        <v>0</v>
      </c>
      <c r="BI34" s="134">
        <f>IF(OR(GradeSheet!$M23="W (Withdrawn)", GradeSheet!$M23="I (Incomplete)"), 0, IF(AW34&gt;=65%, 1, 0))</f>
        <v>0</v>
      </c>
      <c r="BJ34" s="134">
        <f>IF(OR(GradeSheet!$M23="W (Withdrawn)", GradeSheet!$M23="I (Incomplete)"), 0, IF(AX34&gt;=65%, 1, 0))</f>
        <v>0</v>
      </c>
      <c r="BK34" s="134">
        <f>IF(OR(GradeSheet!$M23="W (Withdrawn)", GradeSheet!$M23="I (Incomplete)"), 0, IF(AY34&gt;=65%, 1, 0))</f>
        <v>1</v>
      </c>
      <c r="BL34" s="134">
        <f>IF(OR(GradeSheet!$M23="W (Withdrawn)", GradeSheet!$M23="I (Incomplete)"), 0, IF(AZ34&gt;=65%, 1, 0))</f>
        <v>0</v>
      </c>
      <c r="BM34" s="134">
        <f>IF(OR(GradeSheet!$M23="W (Withdrawn)", GradeSheet!$M23="I (Incomplete)"), 0, IF(BA34&gt;=65%, 1, 0))</f>
        <v>0</v>
      </c>
      <c r="BN34" s="134">
        <f>IF(OR(GradeSheet!$M23="W (Withdrawn)", GradeSheet!$M23="I (Incomplete)"), 0, IF(BB34&gt;=65%, 1, 0))</f>
        <v>0</v>
      </c>
      <c r="BO34" s="134">
        <f>IF(OR(GradeSheet!$M23="W (Withdrawn)", GradeSheet!$M23="I (Incomplete)"), 0, IF(BC34&gt;=65%, 1, 0))</f>
        <v>1</v>
      </c>
      <c r="BP34" s="134">
        <f>IF(OR(GradeSheet!$M23="W (Withdrawn)", GradeSheet!$M23="I (Incomplete)"), 0, IF(BD34&gt;=65%, 1, 0))</f>
        <v>1</v>
      </c>
      <c r="BQ34" s="134">
        <f>IF(OR(GradeSheet!$M23="W (Withdrawn)", GradeSheet!$M23="I (Incomplete)"), 0, IF(BE34&gt;=65%, 1, 0))</f>
        <v>0</v>
      </c>
      <c r="BR34" s="224">
        <f>IF(OR(GradeSheet!$M23="W (Withdrawn)", GradeSheet!$M23="I (Incomplete)"), 0, IF(BF34&gt;=65%, 1, 0))</f>
        <v>0</v>
      </c>
    </row>
    <row r="35" spans="1:70" s="196" customFormat="1" ht="15.75" customHeight="1" thickBot="1">
      <c r="A35" s="159">
        <v>15</v>
      </c>
      <c r="B35" s="143">
        <f>GradeSheet!B24</f>
        <v>192014006</v>
      </c>
      <c r="C35" s="163" t="str">
        <f>GradeSheet!C24</f>
        <v>Afifa Islam Ananna</v>
      </c>
      <c r="D35" s="209">
        <v>7.5</v>
      </c>
      <c r="E35" s="209">
        <v>0</v>
      </c>
      <c r="F35" s="209">
        <v>0</v>
      </c>
      <c r="G35" s="209">
        <v>0</v>
      </c>
      <c r="H35" s="209">
        <v>0</v>
      </c>
      <c r="I35" s="209">
        <v>0</v>
      </c>
      <c r="J35" s="209">
        <v>16</v>
      </c>
      <c r="K35" s="209">
        <v>0</v>
      </c>
      <c r="L35" s="209">
        <v>0</v>
      </c>
      <c r="M35" s="209">
        <v>0</v>
      </c>
      <c r="N35" s="209">
        <v>0</v>
      </c>
      <c r="O35" s="209">
        <v>0</v>
      </c>
      <c r="P35" s="245">
        <f>GradeSheet!E24+GradeSheet!I24</f>
        <v>16</v>
      </c>
      <c r="Q35" s="245">
        <v>0</v>
      </c>
      <c r="R35" s="245">
        <v>0</v>
      </c>
      <c r="S35" s="245">
        <v>0</v>
      </c>
      <c r="T35" s="245">
        <v>0</v>
      </c>
      <c r="U35" s="245">
        <v>0</v>
      </c>
      <c r="V35" s="245">
        <v>11</v>
      </c>
      <c r="W35" s="245">
        <v>0</v>
      </c>
      <c r="X35" s="245">
        <v>0</v>
      </c>
      <c r="Y35" s="245">
        <v>0</v>
      </c>
      <c r="Z35" s="245">
        <v>0</v>
      </c>
      <c r="AA35" s="245">
        <v>0</v>
      </c>
      <c r="AB35" s="211">
        <f t="shared" si="7"/>
        <v>50.5</v>
      </c>
      <c r="AC35" s="212">
        <f t="shared" si="8"/>
        <v>0</v>
      </c>
      <c r="AD35" s="212">
        <f t="shared" si="9"/>
        <v>0</v>
      </c>
      <c r="AE35" s="212">
        <f t="shared" si="10"/>
        <v>0</v>
      </c>
      <c r="AF35" s="212">
        <f t="shared" si="11"/>
        <v>0</v>
      </c>
      <c r="AG35" s="213">
        <f t="shared" si="12"/>
        <v>0</v>
      </c>
      <c r="AH35" s="215">
        <f t="shared" si="13"/>
        <v>0.56111111111111112</v>
      </c>
      <c r="AI35" s="216">
        <f t="shared" si="14"/>
        <v>0</v>
      </c>
      <c r="AJ35" s="216">
        <f t="shared" si="15"/>
        <v>0</v>
      </c>
      <c r="AK35" s="216">
        <f t="shared" si="16"/>
        <v>0</v>
      </c>
      <c r="AL35" s="216">
        <f t="shared" si="17"/>
        <v>0</v>
      </c>
      <c r="AM35" s="218">
        <f t="shared" si="18"/>
        <v>0</v>
      </c>
      <c r="AN35" s="223">
        <f>IF(OR(GradeSheet!$M24="W (Withdrawn)", GradeSheet!$M24="I (Incomplete)"), 0, IF(AH35&gt;=65%, 1, 0))</f>
        <v>0</v>
      </c>
      <c r="AO35" s="134">
        <f>IF(OR(GradeSheet!$M24="W (Withdrawn)", GradeSheet!$M24="I (Incomplete)"), 0, IF(AI35&gt;=65%, 1, 0))</f>
        <v>0</v>
      </c>
      <c r="AP35" s="134">
        <f>IF(OR(GradeSheet!$M24="W (Withdrawn)", GradeSheet!$M24="I (Incomplete)"), 0, IF(AJ35&gt;=65%, 1, 0))</f>
        <v>0</v>
      </c>
      <c r="AQ35" s="134">
        <f>IF(OR(GradeSheet!$M24="W (Withdrawn)", GradeSheet!$M24="I (Incomplete)"), 0, IF(AK35&gt;=65%, 1, 0))</f>
        <v>0</v>
      </c>
      <c r="AR35" s="134">
        <f>IF(OR(GradeSheet!$M24="W (Withdrawn)", GradeSheet!$M24="I (Incomplete)"), 0, IF(AL35&gt;=65%, 1, 0))</f>
        <v>0</v>
      </c>
      <c r="AS35" s="224">
        <f>IF(OR(GradeSheet!$M24="W (Withdrawn)", GradeSheet!$M24="I (Incomplete)"), 0, IF(AM35&gt;=65%, 1, 0))</f>
        <v>0</v>
      </c>
      <c r="AT35" s="131"/>
      <c r="AU35" s="217">
        <f t="array" ref="AU35">IF($AT$15=0,0,MMULT($AH35:$AM35, AT$9:AT$14)/$AT$15)</f>
        <v>0.56111111111111112</v>
      </c>
      <c r="AV35" s="133">
        <f t="array" ref="AV35">IF($AU$15=0,0,MMULT($AH35:$AM35, AU$9:AU$14)/$AU$15)</f>
        <v>0</v>
      </c>
      <c r="AW35" s="133">
        <f t="array" ref="AW35">IF($AV$15=0,0,MMULT($AH35:$AM35, AV$9:AV$14)/$AV$15)</f>
        <v>0</v>
      </c>
      <c r="AX35" s="133">
        <f t="array" ref="AX35">IF($AW$15=0,0,MMULT($AH35:$AM35, AW$9:AW$14)/$AW$15)</f>
        <v>0</v>
      </c>
      <c r="AY35" s="133">
        <f t="array" ref="AY35">IF($AX$15=0,0,MMULT($AH35:$AM35, AX$9:AX$14)/$AX$15)</f>
        <v>0.56111111111111112</v>
      </c>
      <c r="AZ35" s="133">
        <f t="array" ref="AZ35">IF($AY$15=0,0,MMULT($AH35:$AM35, AY$9:AY$14)/$AY$15)</f>
        <v>0</v>
      </c>
      <c r="BA35" s="133">
        <f t="array" ref="BA35">IF($AZ$15=0,0,MMULT($AH35:$AM35, AZ$9:AZ$14)/$AZ$15)</f>
        <v>0</v>
      </c>
      <c r="BB35" s="133">
        <f t="array" ref="BB35">IF($BA$15=0,0,MMULT($AH35:$AM35, BA$9:BA$14)/$BA$15)</f>
        <v>0</v>
      </c>
      <c r="BC35" s="133">
        <f t="array" ref="BC35">IF($BB$15=0,0,MMULT($AH35:$AM35, BB$9:BB$14)/$BB$15)</f>
        <v>0.56111111111111112</v>
      </c>
      <c r="BD35" s="133">
        <f t="array" ref="BD35">IF($BC$15=0,0,MMULT($AH35:$AM35, BC$9:BC$14)/$BC$15)</f>
        <v>0.56111111111111112</v>
      </c>
      <c r="BE35" s="133">
        <f t="array" ref="BE35">IF($BD$15=0,0,MMULT($AH35:$AM35, BD$9:BD$14)/$BD$15)</f>
        <v>0</v>
      </c>
      <c r="BF35" s="241">
        <f t="array" ref="BF35">IF($BE$15=0,0,MMULT($AH35:$AM35, BE$9:BE$14)/$BE$15)</f>
        <v>0</v>
      </c>
      <c r="BG35" s="219">
        <f>IF(OR(GradeSheet!$M24="W (Withdrawn)", GradeSheet!$M24="I (Incomplete)"), 0, IF(AU35&gt;=65%, 1, 0))</f>
        <v>0</v>
      </c>
      <c r="BH35" s="134">
        <f>IF(OR(GradeSheet!$M24="W (Withdrawn)", GradeSheet!$M24="I (Incomplete)"), 0, IF(AV35&gt;=65%, 1, 0))</f>
        <v>0</v>
      </c>
      <c r="BI35" s="134">
        <f>IF(OR(GradeSheet!$M24="W (Withdrawn)", GradeSheet!$M24="I (Incomplete)"), 0, IF(AW35&gt;=65%, 1, 0))</f>
        <v>0</v>
      </c>
      <c r="BJ35" s="134">
        <f>IF(OR(GradeSheet!$M24="W (Withdrawn)", GradeSheet!$M24="I (Incomplete)"), 0, IF(AX35&gt;=65%, 1, 0))</f>
        <v>0</v>
      </c>
      <c r="BK35" s="134">
        <f>IF(OR(GradeSheet!$M24="W (Withdrawn)", GradeSheet!$M24="I (Incomplete)"), 0, IF(AY35&gt;=65%, 1, 0))</f>
        <v>0</v>
      </c>
      <c r="BL35" s="134">
        <f>IF(OR(GradeSheet!$M24="W (Withdrawn)", GradeSheet!$M24="I (Incomplete)"), 0, IF(AZ35&gt;=65%, 1, 0))</f>
        <v>0</v>
      </c>
      <c r="BM35" s="134">
        <f>IF(OR(GradeSheet!$M24="W (Withdrawn)", GradeSheet!$M24="I (Incomplete)"), 0, IF(BA35&gt;=65%, 1, 0))</f>
        <v>0</v>
      </c>
      <c r="BN35" s="134">
        <f>IF(OR(GradeSheet!$M24="W (Withdrawn)", GradeSheet!$M24="I (Incomplete)"), 0, IF(BB35&gt;=65%, 1, 0))</f>
        <v>0</v>
      </c>
      <c r="BO35" s="134">
        <f>IF(OR(GradeSheet!$M24="W (Withdrawn)", GradeSheet!$M24="I (Incomplete)"), 0, IF(BC35&gt;=65%, 1, 0))</f>
        <v>0</v>
      </c>
      <c r="BP35" s="134">
        <f>IF(OR(GradeSheet!$M24="W (Withdrawn)", GradeSheet!$M24="I (Incomplete)"), 0, IF(BD35&gt;=65%, 1, 0))</f>
        <v>0</v>
      </c>
      <c r="BQ35" s="134">
        <f>IF(OR(GradeSheet!$M24="W (Withdrawn)", GradeSheet!$M24="I (Incomplete)"), 0, IF(BE35&gt;=65%, 1, 0))</f>
        <v>0</v>
      </c>
      <c r="BR35" s="224">
        <f>IF(OR(GradeSheet!$M24="W (Withdrawn)", GradeSheet!$M24="I (Incomplete)"), 0, IF(BF35&gt;=65%, 1, 0))</f>
        <v>0</v>
      </c>
    </row>
    <row r="36" spans="1:70" s="196" customFormat="1" ht="15.75" customHeight="1" thickBot="1">
      <c r="A36" s="158">
        <v>16</v>
      </c>
      <c r="B36" s="143">
        <f>GradeSheet!B25</f>
        <v>192014007</v>
      </c>
      <c r="C36" s="163" t="str">
        <f>GradeSheet!C25</f>
        <v>*Elma Eftesham</v>
      </c>
      <c r="D36" s="209">
        <v>0</v>
      </c>
      <c r="E36" s="209">
        <v>0</v>
      </c>
      <c r="F36" s="209">
        <v>0</v>
      </c>
      <c r="G36" s="209">
        <v>0</v>
      </c>
      <c r="H36" s="209">
        <v>0</v>
      </c>
      <c r="I36" s="209">
        <v>0</v>
      </c>
      <c r="J36" s="209">
        <v>0</v>
      </c>
      <c r="K36" s="209">
        <v>0</v>
      </c>
      <c r="L36" s="209">
        <v>0</v>
      </c>
      <c r="M36" s="209">
        <v>0</v>
      </c>
      <c r="N36" s="209">
        <v>0</v>
      </c>
      <c r="O36" s="209">
        <v>0</v>
      </c>
      <c r="P36" s="245">
        <f>GradeSheet!E25+GradeSheet!I25</f>
        <v>17</v>
      </c>
      <c r="Q36" s="245">
        <v>0</v>
      </c>
      <c r="R36" s="245">
        <v>0</v>
      </c>
      <c r="S36" s="245">
        <v>0</v>
      </c>
      <c r="T36" s="245">
        <v>0</v>
      </c>
      <c r="U36" s="245">
        <v>0</v>
      </c>
      <c r="V36" s="245">
        <v>0</v>
      </c>
      <c r="W36" s="245">
        <v>0</v>
      </c>
      <c r="X36" s="245">
        <v>0</v>
      </c>
      <c r="Y36" s="245">
        <v>0</v>
      </c>
      <c r="Z36" s="245">
        <v>0</v>
      </c>
      <c r="AA36" s="245">
        <v>0</v>
      </c>
      <c r="AB36" s="211">
        <f t="shared" si="7"/>
        <v>17</v>
      </c>
      <c r="AC36" s="212">
        <f t="shared" si="8"/>
        <v>0</v>
      </c>
      <c r="AD36" s="212">
        <f t="shared" si="9"/>
        <v>0</v>
      </c>
      <c r="AE36" s="212">
        <f t="shared" si="10"/>
        <v>0</v>
      </c>
      <c r="AF36" s="212">
        <f t="shared" si="11"/>
        <v>0</v>
      </c>
      <c r="AG36" s="213">
        <f t="shared" si="12"/>
        <v>0</v>
      </c>
      <c r="AH36" s="215">
        <f t="shared" si="13"/>
        <v>0.18888888888888888</v>
      </c>
      <c r="AI36" s="216">
        <f t="shared" si="14"/>
        <v>0</v>
      </c>
      <c r="AJ36" s="216">
        <f t="shared" si="15"/>
        <v>0</v>
      </c>
      <c r="AK36" s="216">
        <f t="shared" si="16"/>
        <v>0</v>
      </c>
      <c r="AL36" s="216">
        <f t="shared" si="17"/>
        <v>0</v>
      </c>
      <c r="AM36" s="218">
        <f t="shared" si="18"/>
        <v>0</v>
      </c>
      <c r="AN36" s="223">
        <f>IF(OR(GradeSheet!$M25="W (Withdrawn)", GradeSheet!$M25="I (Incomplete)"), 0, IF(AH36&gt;=65%, 1, 0))</f>
        <v>0</v>
      </c>
      <c r="AO36" s="134">
        <f>IF(OR(GradeSheet!$M25="W (Withdrawn)", GradeSheet!$M25="I (Incomplete)"), 0, IF(AI36&gt;=65%, 1, 0))</f>
        <v>0</v>
      </c>
      <c r="AP36" s="134">
        <f>IF(OR(GradeSheet!$M25="W (Withdrawn)", GradeSheet!$M25="I (Incomplete)"), 0, IF(AJ36&gt;=65%, 1, 0))</f>
        <v>0</v>
      </c>
      <c r="AQ36" s="134">
        <f>IF(OR(GradeSheet!$M25="W (Withdrawn)", GradeSheet!$M25="I (Incomplete)"), 0, IF(AK36&gt;=65%, 1, 0))</f>
        <v>0</v>
      </c>
      <c r="AR36" s="134">
        <f>IF(OR(GradeSheet!$M25="W (Withdrawn)", GradeSheet!$M25="I (Incomplete)"), 0, IF(AL36&gt;=65%, 1, 0))</f>
        <v>0</v>
      </c>
      <c r="AS36" s="224">
        <f>IF(OR(GradeSheet!$M25="W (Withdrawn)", GradeSheet!$M25="I (Incomplete)"), 0, IF(AM36&gt;=65%, 1, 0))</f>
        <v>0</v>
      </c>
      <c r="AT36" s="131"/>
      <c r="AU36" s="217">
        <f t="array" ref="AU36">IF($AT$15=0,0,MMULT($AH36:$AM36, AT$9:AT$14)/$AT$15)</f>
        <v>0.18888888888888888</v>
      </c>
      <c r="AV36" s="133">
        <f t="array" ref="AV36">IF($AU$15=0,0,MMULT($AH36:$AM36, AU$9:AU$14)/$AU$15)</f>
        <v>0</v>
      </c>
      <c r="AW36" s="133">
        <f t="array" ref="AW36">IF($AV$15=0,0,MMULT($AH36:$AM36, AV$9:AV$14)/$AV$15)</f>
        <v>0</v>
      </c>
      <c r="AX36" s="133">
        <f t="array" ref="AX36">IF($AW$15=0,0,MMULT($AH36:$AM36, AW$9:AW$14)/$AW$15)</f>
        <v>0</v>
      </c>
      <c r="AY36" s="133">
        <f t="array" ref="AY36">IF($AX$15=0,0,MMULT($AH36:$AM36, AX$9:AX$14)/$AX$15)</f>
        <v>0.18888888888888888</v>
      </c>
      <c r="AZ36" s="133">
        <f t="array" ref="AZ36">IF($AY$15=0,0,MMULT($AH36:$AM36, AY$9:AY$14)/$AY$15)</f>
        <v>0</v>
      </c>
      <c r="BA36" s="133">
        <f t="array" ref="BA36">IF($AZ$15=0,0,MMULT($AH36:$AM36, AZ$9:AZ$14)/$AZ$15)</f>
        <v>0</v>
      </c>
      <c r="BB36" s="133">
        <f t="array" ref="BB36">IF($BA$15=0,0,MMULT($AH36:$AM36, BA$9:BA$14)/$BA$15)</f>
        <v>0</v>
      </c>
      <c r="BC36" s="133">
        <f t="array" ref="BC36">IF($BB$15=0,0,MMULT($AH36:$AM36, BB$9:BB$14)/$BB$15)</f>
        <v>0.18888888888888888</v>
      </c>
      <c r="BD36" s="133">
        <f t="array" ref="BD36">IF($BC$15=0,0,MMULT($AH36:$AM36, BC$9:BC$14)/$BC$15)</f>
        <v>0.18888888888888888</v>
      </c>
      <c r="BE36" s="133">
        <f t="array" ref="BE36">IF($BD$15=0,0,MMULT($AH36:$AM36, BD$9:BD$14)/$BD$15)</f>
        <v>0</v>
      </c>
      <c r="BF36" s="241">
        <f t="array" ref="BF36">IF($BE$15=0,0,MMULT($AH36:$AM36, BE$9:BE$14)/$BE$15)</f>
        <v>0</v>
      </c>
      <c r="BG36" s="219">
        <f>IF(OR(GradeSheet!$M25="W (Withdrawn)", GradeSheet!$M25="I (Incomplete)"), 0, IF(AU36&gt;=65%, 1, 0))</f>
        <v>0</v>
      </c>
      <c r="BH36" s="134">
        <f>IF(OR(GradeSheet!$M25="W (Withdrawn)", GradeSheet!$M25="I (Incomplete)"), 0, IF(AV36&gt;=65%, 1, 0))</f>
        <v>0</v>
      </c>
      <c r="BI36" s="134">
        <f>IF(OR(GradeSheet!$M25="W (Withdrawn)", GradeSheet!$M25="I (Incomplete)"), 0, IF(AW36&gt;=65%, 1, 0))</f>
        <v>0</v>
      </c>
      <c r="BJ36" s="134">
        <f>IF(OR(GradeSheet!$M25="W (Withdrawn)", GradeSheet!$M25="I (Incomplete)"), 0, IF(AX36&gt;=65%, 1, 0))</f>
        <v>0</v>
      </c>
      <c r="BK36" s="134">
        <f>IF(OR(GradeSheet!$M25="W (Withdrawn)", GradeSheet!$M25="I (Incomplete)"), 0, IF(AY36&gt;=65%, 1, 0))</f>
        <v>0</v>
      </c>
      <c r="BL36" s="134">
        <f>IF(OR(GradeSheet!$M25="W (Withdrawn)", GradeSheet!$M25="I (Incomplete)"), 0, IF(AZ36&gt;=65%, 1, 0))</f>
        <v>0</v>
      </c>
      <c r="BM36" s="134">
        <f>IF(OR(GradeSheet!$M25="W (Withdrawn)", GradeSheet!$M25="I (Incomplete)"), 0, IF(BA36&gt;=65%, 1, 0))</f>
        <v>0</v>
      </c>
      <c r="BN36" s="134">
        <f>IF(OR(GradeSheet!$M25="W (Withdrawn)", GradeSheet!$M25="I (Incomplete)"), 0, IF(BB36&gt;=65%, 1, 0))</f>
        <v>0</v>
      </c>
      <c r="BO36" s="134">
        <f>IF(OR(GradeSheet!$M25="W (Withdrawn)", GradeSheet!$M25="I (Incomplete)"), 0, IF(BC36&gt;=65%, 1, 0))</f>
        <v>0</v>
      </c>
      <c r="BP36" s="134">
        <f>IF(OR(GradeSheet!$M25="W (Withdrawn)", GradeSheet!$M25="I (Incomplete)"), 0, IF(BD36&gt;=65%, 1, 0))</f>
        <v>0</v>
      </c>
      <c r="BQ36" s="134">
        <f>IF(OR(GradeSheet!$M25="W (Withdrawn)", GradeSheet!$M25="I (Incomplete)"), 0, IF(BE36&gt;=65%, 1, 0))</f>
        <v>0</v>
      </c>
      <c r="BR36" s="224">
        <f>IF(OR(GradeSheet!$M25="W (Withdrawn)", GradeSheet!$M25="I (Incomplete)"), 0, IF(BF36&gt;=65%, 1, 0))</f>
        <v>0</v>
      </c>
    </row>
    <row r="37" spans="1:70" s="196" customFormat="1" ht="15.75" customHeight="1" thickBot="1">
      <c r="A37" s="159">
        <v>17</v>
      </c>
      <c r="B37" s="143">
        <f>GradeSheet!B26</f>
        <v>192014008</v>
      </c>
      <c r="C37" s="163" t="str">
        <f>GradeSheet!C26</f>
        <v>Umme Salma</v>
      </c>
      <c r="D37" s="209">
        <v>9</v>
      </c>
      <c r="E37" s="209">
        <v>0</v>
      </c>
      <c r="F37" s="209">
        <v>0</v>
      </c>
      <c r="G37" s="209">
        <v>0</v>
      </c>
      <c r="H37" s="209">
        <v>0</v>
      </c>
      <c r="I37" s="209">
        <v>0</v>
      </c>
      <c r="J37" s="209">
        <v>21</v>
      </c>
      <c r="K37" s="209">
        <v>0</v>
      </c>
      <c r="L37" s="209">
        <v>0</v>
      </c>
      <c r="M37" s="209">
        <v>0</v>
      </c>
      <c r="N37" s="209">
        <v>0</v>
      </c>
      <c r="O37" s="209">
        <v>0</v>
      </c>
      <c r="P37" s="245">
        <f>GradeSheet!E26+GradeSheet!I26</f>
        <v>16</v>
      </c>
      <c r="Q37" s="245">
        <v>0</v>
      </c>
      <c r="R37" s="245">
        <v>0</v>
      </c>
      <c r="S37" s="245">
        <v>0</v>
      </c>
      <c r="T37" s="245">
        <v>0</v>
      </c>
      <c r="U37" s="245">
        <v>0</v>
      </c>
      <c r="V37" s="245">
        <v>17</v>
      </c>
      <c r="W37" s="245">
        <v>0</v>
      </c>
      <c r="X37" s="245">
        <v>0</v>
      </c>
      <c r="Y37" s="245">
        <v>0</v>
      </c>
      <c r="Z37" s="245">
        <v>0</v>
      </c>
      <c r="AA37" s="245">
        <v>0</v>
      </c>
      <c r="AB37" s="211">
        <f t="shared" si="7"/>
        <v>63</v>
      </c>
      <c r="AC37" s="212">
        <f t="shared" si="8"/>
        <v>0</v>
      </c>
      <c r="AD37" s="212">
        <f t="shared" si="9"/>
        <v>0</v>
      </c>
      <c r="AE37" s="212">
        <f t="shared" si="10"/>
        <v>0</v>
      </c>
      <c r="AF37" s="212">
        <f t="shared" si="11"/>
        <v>0</v>
      </c>
      <c r="AG37" s="213">
        <f t="shared" si="12"/>
        <v>0</v>
      </c>
      <c r="AH37" s="215">
        <f t="shared" si="13"/>
        <v>0.7</v>
      </c>
      <c r="AI37" s="216">
        <f t="shared" si="14"/>
        <v>0</v>
      </c>
      <c r="AJ37" s="216">
        <f t="shared" si="15"/>
        <v>0</v>
      </c>
      <c r="AK37" s="216">
        <f t="shared" si="16"/>
        <v>0</v>
      </c>
      <c r="AL37" s="216">
        <f t="shared" si="17"/>
        <v>0</v>
      </c>
      <c r="AM37" s="218">
        <f t="shared" si="18"/>
        <v>0</v>
      </c>
      <c r="AN37" s="223">
        <f>IF(OR(GradeSheet!$M26="W (Withdrawn)", GradeSheet!$M26="I (Incomplete)"), 0, IF(AH37&gt;=65%, 1, 0))</f>
        <v>1</v>
      </c>
      <c r="AO37" s="134">
        <f>IF(OR(GradeSheet!$M26="W (Withdrawn)", GradeSheet!$M26="I (Incomplete)"), 0, IF(AI37&gt;=65%, 1, 0))</f>
        <v>0</v>
      </c>
      <c r="AP37" s="134">
        <f>IF(OR(GradeSheet!$M26="W (Withdrawn)", GradeSheet!$M26="I (Incomplete)"), 0, IF(AJ37&gt;=65%, 1, 0))</f>
        <v>0</v>
      </c>
      <c r="AQ37" s="134">
        <f>IF(OR(GradeSheet!$M26="W (Withdrawn)", GradeSheet!$M26="I (Incomplete)"), 0, IF(AK37&gt;=65%, 1, 0))</f>
        <v>0</v>
      </c>
      <c r="AR37" s="134">
        <f>IF(OR(GradeSheet!$M26="W (Withdrawn)", GradeSheet!$M26="I (Incomplete)"), 0, IF(AL37&gt;=65%, 1, 0))</f>
        <v>0</v>
      </c>
      <c r="AS37" s="224">
        <f>IF(OR(GradeSheet!$M26="W (Withdrawn)", GradeSheet!$M26="I (Incomplete)"), 0, IF(AM37&gt;=65%, 1, 0))</f>
        <v>0</v>
      </c>
      <c r="AT37" s="131"/>
      <c r="AU37" s="217">
        <f t="array" ref="AU37">IF($AT$15=0,0,MMULT($AH37:$AM37, AT$9:AT$14)/$AT$15)</f>
        <v>0.7</v>
      </c>
      <c r="AV37" s="133">
        <f t="array" ref="AV37">IF($AU$15=0,0,MMULT($AH37:$AM37, AU$9:AU$14)/$AU$15)</f>
        <v>0</v>
      </c>
      <c r="AW37" s="133">
        <f t="array" ref="AW37">IF($AV$15=0,0,MMULT($AH37:$AM37, AV$9:AV$14)/$AV$15)</f>
        <v>0</v>
      </c>
      <c r="AX37" s="133">
        <f t="array" ref="AX37">IF($AW$15=0,0,MMULT($AH37:$AM37, AW$9:AW$14)/$AW$15)</f>
        <v>0</v>
      </c>
      <c r="AY37" s="133">
        <f t="array" ref="AY37">IF($AX$15=0,0,MMULT($AH37:$AM37, AX$9:AX$14)/$AX$15)</f>
        <v>0.7</v>
      </c>
      <c r="AZ37" s="133">
        <f t="array" ref="AZ37">IF($AY$15=0,0,MMULT($AH37:$AM37, AY$9:AY$14)/$AY$15)</f>
        <v>0</v>
      </c>
      <c r="BA37" s="133">
        <f t="array" ref="BA37">IF($AZ$15=0,0,MMULT($AH37:$AM37, AZ$9:AZ$14)/$AZ$15)</f>
        <v>0</v>
      </c>
      <c r="BB37" s="133">
        <f t="array" ref="BB37">IF($BA$15=0,0,MMULT($AH37:$AM37, BA$9:BA$14)/$BA$15)</f>
        <v>0</v>
      </c>
      <c r="BC37" s="133">
        <f t="array" ref="BC37">IF($BB$15=0,0,MMULT($AH37:$AM37, BB$9:BB$14)/$BB$15)</f>
        <v>0.7</v>
      </c>
      <c r="BD37" s="133">
        <f t="array" ref="BD37">IF($BC$15=0,0,MMULT($AH37:$AM37, BC$9:BC$14)/$BC$15)</f>
        <v>0.7</v>
      </c>
      <c r="BE37" s="133">
        <f t="array" ref="BE37">IF($BD$15=0,0,MMULT($AH37:$AM37, BD$9:BD$14)/$BD$15)</f>
        <v>0</v>
      </c>
      <c r="BF37" s="241">
        <f t="array" ref="BF37">IF($BE$15=0,0,MMULT($AH37:$AM37, BE$9:BE$14)/$BE$15)</f>
        <v>0</v>
      </c>
      <c r="BG37" s="219">
        <f>IF(OR(GradeSheet!$M26="W (Withdrawn)", GradeSheet!$M26="I (Incomplete)"), 0, IF(AU37&gt;=65%, 1, 0))</f>
        <v>1</v>
      </c>
      <c r="BH37" s="134">
        <f>IF(OR(GradeSheet!$M26="W (Withdrawn)", GradeSheet!$M26="I (Incomplete)"), 0, IF(AV37&gt;=65%, 1, 0))</f>
        <v>0</v>
      </c>
      <c r="BI37" s="134">
        <f>IF(OR(GradeSheet!$M26="W (Withdrawn)", GradeSheet!$M26="I (Incomplete)"), 0, IF(AW37&gt;=65%, 1, 0))</f>
        <v>0</v>
      </c>
      <c r="BJ37" s="134">
        <f>IF(OR(GradeSheet!$M26="W (Withdrawn)", GradeSheet!$M26="I (Incomplete)"), 0, IF(AX37&gt;=65%, 1, 0))</f>
        <v>0</v>
      </c>
      <c r="BK37" s="134">
        <f>IF(OR(GradeSheet!$M26="W (Withdrawn)", GradeSheet!$M26="I (Incomplete)"), 0, IF(AY37&gt;=65%, 1, 0))</f>
        <v>1</v>
      </c>
      <c r="BL37" s="134">
        <f>IF(OR(GradeSheet!$M26="W (Withdrawn)", GradeSheet!$M26="I (Incomplete)"), 0, IF(AZ37&gt;=65%, 1, 0))</f>
        <v>0</v>
      </c>
      <c r="BM37" s="134">
        <f>IF(OR(GradeSheet!$M26="W (Withdrawn)", GradeSheet!$M26="I (Incomplete)"), 0, IF(BA37&gt;=65%, 1, 0))</f>
        <v>0</v>
      </c>
      <c r="BN37" s="134">
        <f>IF(OR(GradeSheet!$M26="W (Withdrawn)", GradeSheet!$M26="I (Incomplete)"), 0, IF(BB37&gt;=65%, 1, 0))</f>
        <v>0</v>
      </c>
      <c r="BO37" s="134">
        <f>IF(OR(GradeSheet!$M26="W (Withdrawn)", GradeSheet!$M26="I (Incomplete)"), 0, IF(BC37&gt;=65%, 1, 0))</f>
        <v>1</v>
      </c>
      <c r="BP37" s="134">
        <f>IF(OR(GradeSheet!$M26="W (Withdrawn)", GradeSheet!$M26="I (Incomplete)"), 0, IF(BD37&gt;=65%, 1, 0))</f>
        <v>1</v>
      </c>
      <c r="BQ37" s="134">
        <f>IF(OR(GradeSheet!$M26="W (Withdrawn)", GradeSheet!$M26="I (Incomplete)"), 0, IF(BE37&gt;=65%, 1, 0))</f>
        <v>0</v>
      </c>
      <c r="BR37" s="224">
        <f>IF(OR(GradeSheet!$M26="W (Withdrawn)", GradeSheet!$M26="I (Incomplete)"), 0, IF(BF37&gt;=65%, 1, 0))</f>
        <v>0</v>
      </c>
    </row>
    <row r="38" spans="1:70" s="196" customFormat="1" ht="15.75" customHeight="1" thickBot="1">
      <c r="A38" s="158">
        <v>18</v>
      </c>
      <c r="B38" s="143">
        <f>GradeSheet!B27</f>
        <v>192014009</v>
      </c>
      <c r="C38" s="163" t="str">
        <f>GradeSheet!C27</f>
        <v>Md. Abu Nayeb Towki</v>
      </c>
      <c r="D38" s="209">
        <v>10</v>
      </c>
      <c r="E38" s="209">
        <v>0</v>
      </c>
      <c r="F38" s="209">
        <v>0</v>
      </c>
      <c r="G38" s="209">
        <v>0</v>
      </c>
      <c r="H38" s="209">
        <v>0</v>
      </c>
      <c r="I38" s="209">
        <v>0</v>
      </c>
      <c r="J38" s="209">
        <v>0</v>
      </c>
      <c r="K38" s="209">
        <v>0</v>
      </c>
      <c r="L38" s="209">
        <v>0</v>
      </c>
      <c r="M38" s="209">
        <v>0</v>
      </c>
      <c r="N38" s="209">
        <v>0</v>
      </c>
      <c r="O38" s="209">
        <v>0</v>
      </c>
      <c r="P38" s="245">
        <f>GradeSheet!E27+GradeSheet!I27</f>
        <v>16</v>
      </c>
      <c r="Q38" s="245">
        <v>0</v>
      </c>
      <c r="R38" s="245">
        <v>0</v>
      </c>
      <c r="S38" s="245">
        <v>0</v>
      </c>
      <c r="T38" s="245">
        <v>0</v>
      </c>
      <c r="U38" s="245">
        <v>0</v>
      </c>
      <c r="V38" s="245">
        <v>7</v>
      </c>
      <c r="W38" s="245">
        <v>0</v>
      </c>
      <c r="X38" s="245">
        <v>0</v>
      </c>
      <c r="Y38" s="245">
        <v>0</v>
      </c>
      <c r="Z38" s="245">
        <v>0</v>
      </c>
      <c r="AA38" s="245">
        <v>0</v>
      </c>
      <c r="AB38" s="211">
        <f t="shared" si="7"/>
        <v>33</v>
      </c>
      <c r="AC38" s="212">
        <f t="shared" si="8"/>
        <v>0</v>
      </c>
      <c r="AD38" s="212">
        <f t="shared" si="9"/>
        <v>0</v>
      </c>
      <c r="AE38" s="212">
        <f t="shared" si="10"/>
        <v>0</v>
      </c>
      <c r="AF38" s="212">
        <f t="shared" si="11"/>
        <v>0</v>
      </c>
      <c r="AG38" s="213">
        <f t="shared" si="12"/>
        <v>0</v>
      </c>
      <c r="AH38" s="215">
        <f t="shared" si="13"/>
        <v>0.36666666666666664</v>
      </c>
      <c r="AI38" s="216">
        <f t="shared" si="14"/>
        <v>0</v>
      </c>
      <c r="AJ38" s="216">
        <f t="shared" si="15"/>
        <v>0</v>
      </c>
      <c r="AK38" s="216">
        <f t="shared" si="16"/>
        <v>0</v>
      </c>
      <c r="AL38" s="216">
        <f t="shared" si="17"/>
        <v>0</v>
      </c>
      <c r="AM38" s="218">
        <f t="shared" si="18"/>
        <v>0</v>
      </c>
      <c r="AN38" s="223">
        <f>IF(OR(GradeSheet!$M27="W (Withdrawn)", GradeSheet!$M27="I (Incomplete)"), 0, IF(AH38&gt;=65%, 1, 0))</f>
        <v>0</v>
      </c>
      <c r="AO38" s="134">
        <f>IF(OR(GradeSheet!$M27="W (Withdrawn)", GradeSheet!$M27="I (Incomplete)"), 0, IF(AI38&gt;=65%, 1, 0))</f>
        <v>0</v>
      </c>
      <c r="AP38" s="134">
        <f>IF(OR(GradeSheet!$M27="W (Withdrawn)", GradeSheet!$M27="I (Incomplete)"), 0, IF(AJ38&gt;=65%, 1, 0))</f>
        <v>0</v>
      </c>
      <c r="AQ38" s="134">
        <f>IF(OR(GradeSheet!$M27="W (Withdrawn)", GradeSheet!$M27="I (Incomplete)"), 0, IF(AK38&gt;=65%, 1, 0))</f>
        <v>0</v>
      </c>
      <c r="AR38" s="134">
        <f>IF(OR(GradeSheet!$M27="W (Withdrawn)", GradeSheet!$M27="I (Incomplete)"), 0, IF(AL38&gt;=65%, 1, 0))</f>
        <v>0</v>
      </c>
      <c r="AS38" s="224">
        <f>IF(OR(GradeSheet!$M27="W (Withdrawn)", GradeSheet!$M27="I (Incomplete)"), 0, IF(AM38&gt;=65%, 1, 0))</f>
        <v>0</v>
      </c>
      <c r="AT38" s="131"/>
      <c r="AU38" s="217">
        <f t="array" ref="AU38">IF($AT$15=0,0,MMULT($AH38:$AM38, AT$9:AT$14)/$AT$15)</f>
        <v>0.36666666666666664</v>
      </c>
      <c r="AV38" s="133">
        <f t="array" ref="AV38">IF($AU$15=0,0,MMULT($AH38:$AM38, AU$9:AU$14)/$AU$15)</f>
        <v>0</v>
      </c>
      <c r="AW38" s="133">
        <f t="array" ref="AW38">IF($AV$15=0,0,MMULT($AH38:$AM38, AV$9:AV$14)/$AV$15)</f>
        <v>0</v>
      </c>
      <c r="AX38" s="133">
        <f t="array" ref="AX38">IF($AW$15=0,0,MMULT($AH38:$AM38, AW$9:AW$14)/$AW$15)</f>
        <v>0</v>
      </c>
      <c r="AY38" s="133">
        <f t="array" ref="AY38">IF($AX$15=0,0,MMULT($AH38:$AM38, AX$9:AX$14)/$AX$15)</f>
        <v>0.36666666666666664</v>
      </c>
      <c r="AZ38" s="133">
        <f t="array" ref="AZ38">IF($AY$15=0,0,MMULT($AH38:$AM38, AY$9:AY$14)/$AY$15)</f>
        <v>0</v>
      </c>
      <c r="BA38" s="133">
        <f t="array" ref="BA38">IF($AZ$15=0,0,MMULT($AH38:$AM38, AZ$9:AZ$14)/$AZ$15)</f>
        <v>0</v>
      </c>
      <c r="BB38" s="133">
        <f t="array" ref="BB38">IF($BA$15=0,0,MMULT($AH38:$AM38, BA$9:BA$14)/$BA$15)</f>
        <v>0</v>
      </c>
      <c r="BC38" s="133">
        <f t="array" ref="BC38">IF($BB$15=0,0,MMULT($AH38:$AM38, BB$9:BB$14)/$BB$15)</f>
        <v>0.36666666666666664</v>
      </c>
      <c r="BD38" s="133">
        <f t="array" ref="BD38">IF($BC$15=0,0,MMULT($AH38:$AM38, BC$9:BC$14)/$BC$15)</f>
        <v>0.36666666666666664</v>
      </c>
      <c r="BE38" s="133">
        <f t="array" ref="BE38">IF($BD$15=0,0,MMULT($AH38:$AM38, BD$9:BD$14)/$BD$15)</f>
        <v>0</v>
      </c>
      <c r="BF38" s="241">
        <f t="array" ref="BF38">IF($BE$15=0,0,MMULT($AH38:$AM38, BE$9:BE$14)/$BE$15)</f>
        <v>0</v>
      </c>
      <c r="BG38" s="219">
        <f>IF(OR(GradeSheet!$M27="W (Withdrawn)", GradeSheet!$M27="I (Incomplete)"), 0, IF(AU38&gt;=65%, 1, 0))</f>
        <v>0</v>
      </c>
      <c r="BH38" s="134">
        <f>IF(OR(GradeSheet!$M27="W (Withdrawn)", GradeSheet!$M27="I (Incomplete)"), 0, IF(AV38&gt;=65%, 1, 0))</f>
        <v>0</v>
      </c>
      <c r="BI38" s="134">
        <f>IF(OR(GradeSheet!$M27="W (Withdrawn)", GradeSheet!$M27="I (Incomplete)"), 0, IF(AW38&gt;=65%, 1, 0))</f>
        <v>0</v>
      </c>
      <c r="BJ38" s="134">
        <f>IF(OR(GradeSheet!$M27="W (Withdrawn)", GradeSheet!$M27="I (Incomplete)"), 0, IF(AX38&gt;=65%, 1, 0))</f>
        <v>0</v>
      </c>
      <c r="BK38" s="134">
        <f>IF(OR(GradeSheet!$M27="W (Withdrawn)", GradeSheet!$M27="I (Incomplete)"), 0, IF(AY38&gt;=65%, 1, 0))</f>
        <v>0</v>
      </c>
      <c r="BL38" s="134">
        <f>IF(OR(GradeSheet!$M27="W (Withdrawn)", GradeSheet!$M27="I (Incomplete)"), 0, IF(AZ38&gt;=65%, 1, 0))</f>
        <v>0</v>
      </c>
      <c r="BM38" s="134">
        <f>IF(OR(GradeSheet!$M27="W (Withdrawn)", GradeSheet!$M27="I (Incomplete)"), 0, IF(BA38&gt;=65%, 1, 0))</f>
        <v>0</v>
      </c>
      <c r="BN38" s="134">
        <f>IF(OR(GradeSheet!$M27="W (Withdrawn)", GradeSheet!$M27="I (Incomplete)"), 0, IF(BB38&gt;=65%, 1, 0))</f>
        <v>0</v>
      </c>
      <c r="BO38" s="134">
        <f>IF(OR(GradeSheet!$M27="W (Withdrawn)", GradeSheet!$M27="I (Incomplete)"), 0, IF(BC38&gt;=65%, 1, 0))</f>
        <v>0</v>
      </c>
      <c r="BP38" s="134">
        <f>IF(OR(GradeSheet!$M27="W (Withdrawn)", GradeSheet!$M27="I (Incomplete)"), 0, IF(BD38&gt;=65%, 1, 0))</f>
        <v>0</v>
      </c>
      <c r="BQ38" s="134">
        <f>IF(OR(GradeSheet!$M27="W (Withdrawn)", GradeSheet!$M27="I (Incomplete)"), 0, IF(BE38&gt;=65%, 1, 0))</f>
        <v>0</v>
      </c>
      <c r="BR38" s="224">
        <f>IF(OR(GradeSheet!$M27="W (Withdrawn)", GradeSheet!$M27="I (Incomplete)"), 0, IF(BF38&gt;=65%, 1, 0))</f>
        <v>0</v>
      </c>
    </row>
    <row r="39" spans="1:70" s="196" customFormat="1" ht="15.75" customHeight="1" thickBot="1">
      <c r="A39" s="159">
        <v>19</v>
      </c>
      <c r="B39" s="143">
        <f>GradeSheet!B28</f>
        <v>192014010</v>
      </c>
      <c r="C39" s="163" t="str">
        <f>GradeSheet!C28</f>
        <v>Mafruha</v>
      </c>
      <c r="D39" s="209">
        <v>7</v>
      </c>
      <c r="E39" s="209">
        <v>0</v>
      </c>
      <c r="F39" s="209">
        <v>0</v>
      </c>
      <c r="G39" s="209">
        <v>0</v>
      </c>
      <c r="H39" s="209">
        <v>0</v>
      </c>
      <c r="I39" s="209">
        <v>0</v>
      </c>
      <c r="J39" s="209">
        <v>22</v>
      </c>
      <c r="K39" s="209">
        <v>0</v>
      </c>
      <c r="L39" s="209">
        <v>0</v>
      </c>
      <c r="M39" s="209">
        <v>0</v>
      </c>
      <c r="N39" s="209">
        <v>0</v>
      </c>
      <c r="O39" s="209">
        <v>0</v>
      </c>
      <c r="P39" s="245">
        <f>GradeSheet!E28+GradeSheet!I28</f>
        <v>16</v>
      </c>
      <c r="Q39" s="245">
        <v>0</v>
      </c>
      <c r="R39" s="245">
        <v>0</v>
      </c>
      <c r="S39" s="245">
        <v>0</v>
      </c>
      <c r="T39" s="245">
        <v>0</v>
      </c>
      <c r="U39" s="245">
        <v>0</v>
      </c>
      <c r="V39" s="245">
        <v>13</v>
      </c>
      <c r="W39" s="245">
        <v>0</v>
      </c>
      <c r="X39" s="245">
        <v>0</v>
      </c>
      <c r="Y39" s="245">
        <v>0</v>
      </c>
      <c r="Z39" s="245">
        <v>0</v>
      </c>
      <c r="AA39" s="245">
        <v>0</v>
      </c>
      <c r="AB39" s="211">
        <f t="shared" si="7"/>
        <v>58</v>
      </c>
      <c r="AC39" s="212">
        <f t="shared" si="8"/>
        <v>0</v>
      </c>
      <c r="AD39" s="212">
        <f t="shared" si="9"/>
        <v>0</v>
      </c>
      <c r="AE39" s="212">
        <f t="shared" si="10"/>
        <v>0</v>
      </c>
      <c r="AF39" s="212">
        <f t="shared" si="11"/>
        <v>0</v>
      </c>
      <c r="AG39" s="213">
        <f t="shared" si="12"/>
        <v>0</v>
      </c>
      <c r="AH39" s="215">
        <f t="shared" si="13"/>
        <v>0.64444444444444449</v>
      </c>
      <c r="AI39" s="216">
        <f t="shared" si="14"/>
        <v>0</v>
      </c>
      <c r="AJ39" s="216">
        <f t="shared" si="15"/>
        <v>0</v>
      </c>
      <c r="AK39" s="216">
        <f t="shared" si="16"/>
        <v>0</v>
      </c>
      <c r="AL39" s="216">
        <f t="shared" si="17"/>
        <v>0</v>
      </c>
      <c r="AM39" s="218">
        <f t="shared" si="18"/>
        <v>0</v>
      </c>
      <c r="AN39" s="223">
        <f>IF(OR(GradeSheet!$M28="W (Withdrawn)", GradeSheet!$M28="I (Incomplete)"), 0, IF(AH39&gt;=65%, 1, 0))</f>
        <v>0</v>
      </c>
      <c r="AO39" s="134">
        <f>IF(OR(GradeSheet!$M28="W (Withdrawn)", GradeSheet!$M28="I (Incomplete)"), 0, IF(AI39&gt;=65%, 1, 0))</f>
        <v>0</v>
      </c>
      <c r="AP39" s="134">
        <f>IF(OR(GradeSheet!$M28="W (Withdrawn)", GradeSheet!$M28="I (Incomplete)"), 0, IF(AJ39&gt;=65%, 1, 0))</f>
        <v>0</v>
      </c>
      <c r="AQ39" s="134">
        <f>IF(OR(GradeSheet!$M28="W (Withdrawn)", GradeSheet!$M28="I (Incomplete)"), 0, IF(AK39&gt;=65%, 1, 0))</f>
        <v>0</v>
      </c>
      <c r="AR39" s="134">
        <f>IF(OR(GradeSheet!$M28="W (Withdrawn)", GradeSheet!$M28="I (Incomplete)"), 0, IF(AL39&gt;=65%, 1, 0))</f>
        <v>0</v>
      </c>
      <c r="AS39" s="224">
        <f>IF(OR(GradeSheet!$M28="W (Withdrawn)", GradeSheet!$M28="I (Incomplete)"), 0, IF(AM39&gt;=65%, 1, 0))</f>
        <v>0</v>
      </c>
      <c r="AT39" s="131"/>
      <c r="AU39" s="217">
        <f t="array" ref="AU39">IF($AT$15=0,0,MMULT($AH39:$AM39, AT$9:AT$14)/$AT$15)</f>
        <v>0.64444444444444449</v>
      </c>
      <c r="AV39" s="133">
        <f t="array" ref="AV39">IF($AU$15=0,0,MMULT($AH39:$AM39, AU$9:AU$14)/$AU$15)</f>
        <v>0</v>
      </c>
      <c r="AW39" s="133">
        <f t="array" ref="AW39">IF($AV$15=0,0,MMULT($AH39:$AM39, AV$9:AV$14)/$AV$15)</f>
        <v>0</v>
      </c>
      <c r="AX39" s="133">
        <f t="array" ref="AX39">IF($AW$15=0,0,MMULT($AH39:$AM39, AW$9:AW$14)/$AW$15)</f>
        <v>0</v>
      </c>
      <c r="AY39" s="133">
        <f t="array" ref="AY39">IF($AX$15=0,0,MMULT($AH39:$AM39, AX$9:AX$14)/$AX$15)</f>
        <v>0.64444444444444449</v>
      </c>
      <c r="AZ39" s="133">
        <f t="array" ref="AZ39">IF($AY$15=0,0,MMULT($AH39:$AM39, AY$9:AY$14)/$AY$15)</f>
        <v>0</v>
      </c>
      <c r="BA39" s="133">
        <f t="array" ref="BA39">IF($AZ$15=0,0,MMULT($AH39:$AM39, AZ$9:AZ$14)/$AZ$15)</f>
        <v>0</v>
      </c>
      <c r="BB39" s="133">
        <f t="array" ref="BB39">IF($BA$15=0,0,MMULT($AH39:$AM39, BA$9:BA$14)/$BA$15)</f>
        <v>0</v>
      </c>
      <c r="BC39" s="133">
        <f t="array" ref="BC39">IF($BB$15=0,0,MMULT($AH39:$AM39, BB$9:BB$14)/$BB$15)</f>
        <v>0.64444444444444449</v>
      </c>
      <c r="BD39" s="133">
        <f t="array" ref="BD39">IF($BC$15=0,0,MMULT($AH39:$AM39, BC$9:BC$14)/$BC$15)</f>
        <v>0.64444444444444449</v>
      </c>
      <c r="BE39" s="133">
        <f t="array" ref="BE39">IF($BD$15=0,0,MMULT($AH39:$AM39, BD$9:BD$14)/$BD$15)</f>
        <v>0</v>
      </c>
      <c r="BF39" s="241">
        <f t="array" ref="BF39">IF($BE$15=0,0,MMULT($AH39:$AM39, BE$9:BE$14)/$BE$15)</f>
        <v>0</v>
      </c>
      <c r="BG39" s="219">
        <f>IF(OR(GradeSheet!$M28="W (Withdrawn)", GradeSheet!$M28="I (Incomplete)"), 0, IF(AU39&gt;=65%, 1, 0))</f>
        <v>0</v>
      </c>
      <c r="BH39" s="134">
        <f>IF(OR(GradeSheet!$M28="W (Withdrawn)", GradeSheet!$M28="I (Incomplete)"), 0, IF(AV39&gt;=65%, 1, 0))</f>
        <v>0</v>
      </c>
      <c r="BI39" s="134">
        <f>IF(OR(GradeSheet!$M28="W (Withdrawn)", GradeSheet!$M28="I (Incomplete)"), 0, IF(AW39&gt;=65%, 1, 0))</f>
        <v>0</v>
      </c>
      <c r="BJ39" s="134">
        <f>IF(OR(GradeSheet!$M28="W (Withdrawn)", GradeSheet!$M28="I (Incomplete)"), 0, IF(AX39&gt;=65%, 1, 0))</f>
        <v>0</v>
      </c>
      <c r="BK39" s="134">
        <f>IF(OR(GradeSheet!$M28="W (Withdrawn)", GradeSheet!$M28="I (Incomplete)"), 0, IF(AY39&gt;=65%, 1, 0))</f>
        <v>0</v>
      </c>
      <c r="BL39" s="134">
        <f>IF(OR(GradeSheet!$M28="W (Withdrawn)", GradeSheet!$M28="I (Incomplete)"), 0, IF(AZ39&gt;=65%, 1, 0))</f>
        <v>0</v>
      </c>
      <c r="BM39" s="134">
        <f>IF(OR(GradeSheet!$M28="W (Withdrawn)", GradeSheet!$M28="I (Incomplete)"), 0, IF(BA39&gt;=65%, 1, 0))</f>
        <v>0</v>
      </c>
      <c r="BN39" s="134">
        <f>IF(OR(GradeSheet!$M28="W (Withdrawn)", GradeSheet!$M28="I (Incomplete)"), 0, IF(BB39&gt;=65%, 1, 0))</f>
        <v>0</v>
      </c>
      <c r="BO39" s="134">
        <f>IF(OR(GradeSheet!$M28="W (Withdrawn)", GradeSheet!$M28="I (Incomplete)"), 0, IF(BC39&gt;=65%, 1, 0))</f>
        <v>0</v>
      </c>
      <c r="BP39" s="134">
        <f>IF(OR(GradeSheet!$M28="W (Withdrawn)", GradeSheet!$M28="I (Incomplete)"), 0, IF(BD39&gt;=65%, 1, 0))</f>
        <v>0</v>
      </c>
      <c r="BQ39" s="134">
        <f>IF(OR(GradeSheet!$M28="W (Withdrawn)", GradeSheet!$M28="I (Incomplete)"), 0, IF(BE39&gt;=65%, 1, 0))</f>
        <v>0</v>
      </c>
      <c r="BR39" s="224">
        <f>IF(OR(GradeSheet!$M28="W (Withdrawn)", GradeSheet!$M28="I (Incomplete)"), 0, IF(BF39&gt;=65%, 1, 0))</f>
        <v>0</v>
      </c>
    </row>
    <row r="40" spans="1:70" s="196" customFormat="1" ht="15.75" customHeight="1" thickBot="1">
      <c r="A40" s="158">
        <v>20</v>
      </c>
      <c r="B40" s="143">
        <f>GradeSheet!B29</f>
        <v>192014014</v>
      </c>
      <c r="C40" s="163" t="str">
        <f>GradeSheet!C29</f>
        <v>Mansuba Tabassum</v>
      </c>
      <c r="D40" s="209">
        <v>8.5</v>
      </c>
      <c r="E40" s="209">
        <v>0</v>
      </c>
      <c r="F40" s="209">
        <v>0</v>
      </c>
      <c r="G40" s="209">
        <v>0</v>
      </c>
      <c r="H40" s="209">
        <v>0</v>
      </c>
      <c r="I40" s="209">
        <v>0</v>
      </c>
      <c r="J40" s="209">
        <v>19</v>
      </c>
      <c r="K40" s="209">
        <v>0</v>
      </c>
      <c r="L40" s="209">
        <v>0</v>
      </c>
      <c r="M40" s="209">
        <v>0</v>
      </c>
      <c r="N40" s="209">
        <v>0</v>
      </c>
      <c r="O40" s="209">
        <v>0</v>
      </c>
      <c r="P40" s="245">
        <f>GradeSheet!E29+GradeSheet!I29</f>
        <v>16</v>
      </c>
      <c r="Q40" s="245">
        <v>0</v>
      </c>
      <c r="R40" s="245">
        <v>0</v>
      </c>
      <c r="S40" s="245">
        <v>0</v>
      </c>
      <c r="T40" s="245">
        <v>0</v>
      </c>
      <c r="U40" s="245">
        <v>0</v>
      </c>
      <c r="V40" s="245">
        <v>14</v>
      </c>
      <c r="W40" s="245">
        <v>0</v>
      </c>
      <c r="X40" s="245">
        <v>0</v>
      </c>
      <c r="Y40" s="245">
        <v>0</v>
      </c>
      <c r="Z40" s="245">
        <v>0</v>
      </c>
      <c r="AA40" s="245">
        <v>0</v>
      </c>
      <c r="AB40" s="211">
        <f t="shared" si="7"/>
        <v>57.5</v>
      </c>
      <c r="AC40" s="212">
        <f t="shared" si="8"/>
        <v>0</v>
      </c>
      <c r="AD40" s="212">
        <f t="shared" si="9"/>
        <v>0</v>
      </c>
      <c r="AE40" s="212">
        <f t="shared" si="10"/>
        <v>0</v>
      </c>
      <c r="AF40" s="212">
        <f t="shared" si="11"/>
        <v>0</v>
      </c>
      <c r="AG40" s="213">
        <f t="shared" si="12"/>
        <v>0</v>
      </c>
      <c r="AH40" s="215">
        <f t="shared" si="13"/>
        <v>0.63888888888888884</v>
      </c>
      <c r="AI40" s="216">
        <f t="shared" si="14"/>
        <v>0</v>
      </c>
      <c r="AJ40" s="216">
        <f t="shared" si="15"/>
        <v>0</v>
      </c>
      <c r="AK40" s="216">
        <f t="shared" si="16"/>
        <v>0</v>
      </c>
      <c r="AL40" s="216">
        <f t="shared" si="17"/>
        <v>0</v>
      </c>
      <c r="AM40" s="218">
        <f t="shared" si="18"/>
        <v>0</v>
      </c>
      <c r="AN40" s="223">
        <f>IF(OR(GradeSheet!$M29="W (Withdrawn)", GradeSheet!$M29="I (Incomplete)"), 0, IF(AH40&gt;=65%, 1, 0))</f>
        <v>0</v>
      </c>
      <c r="AO40" s="134">
        <f>IF(OR(GradeSheet!$M29="W (Withdrawn)", GradeSheet!$M29="I (Incomplete)"), 0, IF(AI40&gt;=65%, 1, 0))</f>
        <v>0</v>
      </c>
      <c r="AP40" s="134">
        <f>IF(OR(GradeSheet!$M29="W (Withdrawn)", GradeSheet!$M29="I (Incomplete)"), 0, IF(AJ40&gt;=65%, 1, 0))</f>
        <v>0</v>
      </c>
      <c r="AQ40" s="134">
        <f>IF(OR(GradeSheet!$M29="W (Withdrawn)", GradeSheet!$M29="I (Incomplete)"), 0, IF(AK40&gt;=65%, 1, 0))</f>
        <v>0</v>
      </c>
      <c r="AR40" s="134">
        <f>IF(OR(GradeSheet!$M29="W (Withdrawn)", GradeSheet!$M29="I (Incomplete)"), 0, IF(AL40&gt;=65%, 1, 0))</f>
        <v>0</v>
      </c>
      <c r="AS40" s="224">
        <f>IF(OR(GradeSheet!$M29="W (Withdrawn)", GradeSheet!$M29="I (Incomplete)"), 0, IF(AM40&gt;=65%, 1, 0))</f>
        <v>0</v>
      </c>
      <c r="AT40" s="131"/>
      <c r="AU40" s="217">
        <f t="array" ref="AU40">IF($AT$15=0,0,MMULT($AH40:$AM40, AT$9:AT$14)/$AT$15)</f>
        <v>0.63888888888888884</v>
      </c>
      <c r="AV40" s="133">
        <f t="array" ref="AV40">IF($AU$15=0,0,MMULT($AH40:$AM40, AU$9:AU$14)/$AU$15)</f>
        <v>0</v>
      </c>
      <c r="AW40" s="133">
        <f t="array" ref="AW40">IF($AV$15=0,0,MMULT($AH40:$AM40, AV$9:AV$14)/$AV$15)</f>
        <v>0</v>
      </c>
      <c r="AX40" s="133">
        <f t="array" ref="AX40">IF($AW$15=0,0,MMULT($AH40:$AM40, AW$9:AW$14)/$AW$15)</f>
        <v>0</v>
      </c>
      <c r="AY40" s="133">
        <f t="array" ref="AY40">IF($AX$15=0,0,MMULT($AH40:$AM40, AX$9:AX$14)/$AX$15)</f>
        <v>0.63888888888888884</v>
      </c>
      <c r="AZ40" s="133">
        <f t="array" ref="AZ40">IF($AY$15=0,0,MMULT($AH40:$AM40, AY$9:AY$14)/$AY$15)</f>
        <v>0</v>
      </c>
      <c r="BA40" s="133">
        <f t="array" ref="BA40">IF($AZ$15=0,0,MMULT($AH40:$AM40, AZ$9:AZ$14)/$AZ$15)</f>
        <v>0</v>
      </c>
      <c r="BB40" s="133">
        <f t="array" ref="BB40">IF($BA$15=0,0,MMULT($AH40:$AM40, BA$9:BA$14)/$BA$15)</f>
        <v>0</v>
      </c>
      <c r="BC40" s="133">
        <f t="array" ref="BC40">IF($BB$15=0,0,MMULT($AH40:$AM40, BB$9:BB$14)/$BB$15)</f>
        <v>0.63888888888888884</v>
      </c>
      <c r="BD40" s="133">
        <f t="array" ref="BD40">IF($BC$15=0,0,MMULT($AH40:$AM40, BC$9:BC$14)/$BC$15)</f>
        <v>0.63888888888888884</v>
      </c>
      <c r="BE40" s="133">
        <f t="array" ref="BE40">IF($BD$15=0,0,MMULT($AH40:$AM40, BD$9:BD$14)/$BD$15)</f>
        <v>0</v>
      </c>
      <c r="BF40" s="241">
        <f t="array" ref="BF40">IF($BE$15=0,0,MMULT($AH40:$AM40, BE$9:BE$14)/$BE$15)</f>
        <v>0</v>
      </c>
      <c r="BG40" s="219">
        <f>IF(OR(GradeSheet!$M29="W (Withdrawn)", GradeSheet!$M29="I (Incomplete)"), 0, IF(AU40&gt;=65%, 1, 0))</f>
        <v>0</v>
      </c>
      <c r="BH40" s="134">
        <f>IF(OR(GradeSheet!$M29="W (Withdrawn)", GradeSheet!$M29="I (Incomplete)"), 0, IF(AV40&gt;=65%, 1, 0))</f>
        <v>0</v>
      </c>
      <c r="BI40" s="134">
        <f>IF(OR(GradeSheet!$M29="W (Withdrawn)", GradeSheet!$M29="I (Incomplete)"), 0, IF(AW40&gt;=65%, 1, 0))</f>
        <v>0</v>
      </c>
      <c r="BJ40" s="134">
        <f>IF(OR(GradeSheet!$M29="W (Withdrawn)", GradeSheet!$M29="I (Incomplete)"), 0, IF(AX40&gt;=65%, 1, 0))</f>
        <v>0</v>
      </c>
      <c r="BK40" s="134">
        <f>IF(OR(GradeSheet!$M29="W (Withdrawn)", GradeSheet!$M29="I (Incomplete)"), 0, IF(AY40&gt;=65%, 1, 0))</f>
        <v>0</v>
      </c>
      <c r="BL40" s="134">
        <f>IF(OR(GradeSheet!$M29="W (Withdrawn)", GradeSheet!$M29="I (Incomplete)"), 0, IF(AZ40&gt;=65%, 1, 0))</f>
        <v>0</v>
      </c>
      <c r="BM40" s="134">
        <f>IF(OR(GradeSheet!$M29="W (Withdrawn)", GradeSheet!$M29="I (Incomplete)"), 0, IF(BA40&gt;=65%, 1, 0))</f>
        <v>0</v>
      </c>
      <c r="BN40" s="134">
        <f>IF(OR(GradeSheet!$M29="W (Withdrawn)", GradeSheet!$M29="I (Incomplete)"), 0, IF(BB40&gt;=65%, 1, 0))</f>
        <v>0</v>
      </c>
      <c r="BO40" s="134">
        <f>IF(OR(GradeSheet!$M29="W (Withdrawn)", GradeSheet!$M29="I (Incomplete)"), 0, IF(BC40&gt;=65%, 1, 0))</f>
        <v>0</v>
      </c>
      <c r="BP40" s="134">
        <f>IF(OR(GradeSheet!$M29="W (Withdrawn)", GradeSheet!$M29="I (Incomplete)"), 0, IF(BD40&gt;=65%, 1, 0))</f>
        <v>0</v>
      </c>
      <c r="BQ40" s="134">
        <f>IF(OR(GradeSheet!$M29="W (Withdrawn)", GradeSheet!$M29="I (Incomplete)"), 0, IF(BE40&gt;=65%, 1, 0))</f>
        <v>0</v>
      </c>
      <c r="BR40" s="224">
        <f>IF(OR(GradeSheet!$M29="W (Withdrawn)", GradeSheet!$M29="I (Incomplete)"), 0, IF(BF40&gt;=65%, 1, 0))</f>
        <v>0</v>
      </c>
    </row>
    <row r="41" spans="1:70" s="196" customFormat="1" ht="15.75" customHeight="1" thickBot="1">
      <c r="A41" s="159">
        <v>21</v>
      </c>
      <c r="B41" s="143">
        <f>GradeSheet!B30</f>
        <v>192014016</v>
      </c>
      <c r="C41" s="163" t="str">
        <f>GradeSheet!C30</f>
        <v>*Nafia Rahaman Nafi</v>
      </c>
      <c r="D41" s="209">
        <v>2.5</v>
      </c>
      <c r="E41" s="209">
        <v>0</v>
      </c>
      <c r="F41" s="209">
        <v>0</v>
      </c>
      <c r="G41" s="209">
        <v>0</v>
      </c>
      <c r="H41" s="209">
        <v>0</v>
      </c>
      <c r="I41" s="209">
        <v>0</v>
      </c>
      <c r="J41" s="209">
        <v>17</v>
      </c>
      <c r="K41" s="209">
        <v>0</v>
      </c>
      <c r="L41" s="209">
        <v>0</v>
      </c>
      <c r="M41" s="209">
        <v>0</v>
      </c>
      <c r="N41" s="209">
        <v>0</v>
      </c>
      <c r="O41" s="209">
        <v>0</v>
      </c>
      <c r="P41" s="245">
        <f>GradeSheet!E30+GradeSheet!I30</f>
        <v>16</v>
      </c>
      <c r="Q41" s="245">
        <v>0</v>
      </c>
      <c r="R41" s="245">
        <v>0</v>
      </c>
      <c r="S41" s="245">
        <v>0</v>
      </c>
      <c r="T41" s="245">
        <v>0</v>
      </c>
      <c r="U41" s="245">
        <v>0</v>
      </c>
      <c r="V41" s="245">
        <v>9</v>
      </c>
      <c r="W41" s="245">
        <v>0</v>
      </c>
      <c r="X41" s="245">
        <v>0</v>
      </c>
      <c r="Y41" s="245">
        <v>0</v>
      </c>
      <c r="Z41" s="245">
        <v>0</v>
      </c>
      <c r="AA41" s="245">
        <v>0</v>
      </c>
      <c r="AB41" s="211">
        <f t="shared" si="7"/>
        <v>44.5</v>
      </c>
      <c r="AC41" s="212">
        <f t="shared" si="8"/>
        <v>0</v>
      </c>
      <c r="AD41" s="212">
        <f t="shared" si="9"/>
        <v>0</v>
      </c>
      <c r="AE41" s="212">
        <f t="shared" si="10"/>
        <v>0</v>
      </c>
      <c r="AF41" s="212">
        <f t="shared" si="11"/>
        <v>0</v>
      </c>
      <c r="AG41" s="213">
        <f t="shared" si="12"/>
        <v>0</v>
      </c>
      <c r="AH41" s="215">
        <f t="shared" si="13"/>
        <v>0.49444444444444446</v>
      </c>
      <c r="AI41" s="216">
        <f t="shared" si="14"/>
        <v>0</v>
      </c>
      <c r="AJ41" s="216">
        <f t="shared" si="15"/>
        <v>0</v>
      </c>
      <c r="AK41" s="216">
        <f t="shared" si="16"/>
        <v>0</v>
      </c>
      <c r="AL41" s="216">
        <f t="shared" si="17"/>
        <v>0</v>
      </c>
      <c r="AM41" s="218">
        <f t="shared" si="18"/>
        <v>0</v>
      </c>
      <c r="AN41" s="223">
        <f>IF(OR(GradeSheet!$M30="W (Withdrawn)", GradeSheet!$M30="I (Incomplete)"), 0, IF(AH41&gt;=65%, 1, 0))</f>
        <v>0</v>
      </c>
      <c r="AO41" s="134">
        <f>IF(OR(GradeSheet!$M30="W (Withdrawn)", GradeSheet!$M30="I (Incomplete)"), 0, IF(AI41&gt;=65%, 1, 0))</f>
        <v>0</v>
      </c>
      <c r="AP41" s="134">
        <f>IF(OR(GradeSheet!$M30="W (Withdrawn)", GradeSheet!$M30="I (Incomplete)"), 0, IF(AJ41&gt;=65%, 1, 0))</f>
        <v>0</v>
      </c>
      <c r="AQ41" s="134">
        <f>IF(OR(GradeSheet!$M30="W (Withdrawn)", GradeSheet!$M30="I (Incomplete)"), 0, IF(AK41&gt;=65%, 1, 0))</f>
        <v>0</v>
      </c>
      <c r="AR41" s="134">
        <f>IF(OR(GradeSheet!$M30="W (Withdrawn)", GradeSheet!$M30="I (Incomplete)"), 0, IF(AL41&gt;=65%, 1, 0))</f>
        <v>0</v>
      </c>
      <c r="AS41" s="224">
        <f>IF(OR(GradeSheet!$M30="W (Withdrawn)", GradeSheet!$M30="I (Incomplete)"), 0, IF(AM41&gt;=65%, 1, 0))</f>
        <v>0</v>
      </c>
      <c r="AT41" s="131"/>
      <c r="AU41" s="217">
        <f t="array" ref="AU41">IF($AT$15=0,0,MMULT($AH41:$AM41, AT$9:AT$14)/$AT$15)</f>
        <v>0.49444444444444446</v>
      </c>
      <c r="AV41" s="133">
        <f t="array" ref="AV41">IF($AU$15=0,0,MMULT($AH41:$AM41, AU$9:AU$14)/$AU$15)</f>
        <v>0</v>
      </c>
      <c r="AW41" s="133">
        <f t="array" ref="AW41">IF($AV$15=0,0,MMULT($AH41:$AM41, AV$9:AV$14)/$AV$15)</f>
        <v>0</v>
      </c>
      <c r="AX41" s="133">
        <f t="array" ref="AX41">IF($AW$15=0,0,MMULT($AH41:$AM41, AW$9:AW$14)/$AW$15)</f>
        <v>0</v>
      </c>
      <c r="AY41" s="133">
        <f t="array" ref="AY41">IF($AX$15=0,0,MMULT($AH41:$AM41, AX$9:AX$14)/$AX$15)</f>
        <v>0.49444444444444446</v>
      </c>
      <c r="AZ41" s="133">
        <f t="array" ref="AZ41">IF($AY$15=0,0,MMULT($AH41:$AM41, AY$9:AY$14)/$AY$15)</f>
        <v>0</v>
      </c>
      <c r="BA41" s="133">
        <f t="array" ref="BA41">IF($AZ$15=0,0,MMULT($AH41:$AM41, AZ$9:AZ$14)/$AZ$15)</f>
        <v>0</v>
      </c>
      <c r="BB41" s="133">
        <f t="array" ref="BB41">IF($BA$15=0,0,MMULT($AH41:$AM41, BA$9:BA$14)/$BA$15)</f>
        <v>0</v>
      </c>
      <c r="BC41" s="133">
        <f t="array" ref="BC41">IF($BB$15=0,0,MMULT($AH41:$AM41, BB$9:BB$14)/$BB$15)</f>
        <v>0.49444444444444446</v>
      </c>
      <c r="BD41" s="133">
        <f t="array" ref="BD41">IF($BC$15=0,0,MMULT($AH41:$AM41, BC$9:BC$14)/$BC$15)</f>
        <v>0.49444444444444446</v>
      </c>
      <c r="BE41" s="133">
        <f t="array" ref="BE41">IF($BD$15=0,0,MMULT($AH41:$AM41, BD$9:BD$14)/$BD$15)</f>
        <v>0</v>
      </c>
      <c r="BF41" s="241">
        <f t="array" ref="BF41">IF($BE$15=0,0,MMULT($AH41:$AM41, BE$9:BE$14)/$BE$15)</f>
        <v>0</v>
      </c>
      <c r="BG41" s="219">
        <f>IF(OR(GradeSheet!$M30="W (Withdrawn)", GradeSheet!$M30="I (Incomplete)"), 0, IF(AU41&gt;=65%, 1, 0))</f>
        <v>0</v>
      </c>
      <c r="BH41" s="134">
        <f>IF(OR(GradeSheet!$M30="W (Withdrawn)", GradeSheet!$M30="I (Incomplete)"), 0, IF(AV41&gt;=65%, 1, 0))</f>
        <v>0</v>
      </c>
      <c r="BI41" s="134">
        <f>IF(OR(GradeSheet!$M30="W (Withdrawn)", GradeSheet!$M30="I (Incomplete)"), 0, IF(AW41&gt;=65%, 1, 0))</f>
        <v>0</v>
      </c>
      <c r="BJ41" s="134">
        <f>IF(OR(GradeSheet!$M30="W (Withdrawn)", GradeSheet!$M30="I (Incomplete)"), 0, IF(AX41&gt;=65%, 1, 0))</f>
        <v>0</v>
      </c>
      <c r="BK41" s="134">
        <f>IF(OR(GradeSheet!$M30="W (Withdrawn)", GradeSheet!$M30="I (Incomplete)"), 0, IF(AY41&gt;=65%, 1, 0))</f>
        <v>0</v>
      </c>
      <c r="BL41" s="134">
        <f>IF(OR(GradeSheet!$M30="W (Withdrawn)", GradeSheet!$M30="I (Incomplete)"), 0, IF(AZ41&gt;=65%, 1, 0))</f>
        <v>0</v>
      </c>
      <c r="BM41" s="134">
        <f>IF(OR(GradeSheet!$M30="W (Withdrawn)", GradeSheet!$M30="I (Incomplete)"), 0, IF(BA41&gt;=65%, 1, 0))</f>
        <v>0</v>
      </c>
      <c r="BN41" s="134">
        <f>IF(OR(GradeSheet!$M30="W (Withdrawn)", GradeSheet!$M30="I (Incomplete)"), 0, IF(BB41&gt;=65%, 1, 0))</f>
        <v>0</v>
      </c>
      <c r="BO41" s="134">
        <f>IF(OR(GradeSheet!$M30="W (Withdrawn)", GradeSheet!$M30="I (Incomplete)"), 0, IF(BC41&gt;=65%, 1, 0))</f>
        <v>0</v>
      </c>
      <c r="BP41" s="134">
        <f>IF(OR(GradeSheet!$M30="W (Withdrawn)", GradeSheet!$M30="I (Incomplete)"), 0, IF(BD41&gt;=65%, 1, 0))</f>
        <v>0</v>
      </c>
      <c r="BQ41" s="134">
        <f>IF(OR(GradeSheet!$M30="W (Withdrawn)", GradeSheet!$M30="I (Incomplete)"), 0, IF(BE41&gt;=65%, 1, 0))</f>
        <v>0</v>
      </c>
      <c r="BR41" s="224">
        <f>IF(OR(GradeSheet!$M30="W (Withdrawn)", GradeSheet!$M30="I (Incomplete)"), 0, IF(BF41&gt;=65%, 1, 0))</f>
        <v>0</v>
      </c>
    </row>
    <row r="42" spans="1:70" s="196" customFormat="1" ht="15.75" customHeight="1" thickBot="1">
      <c r="A42" s="158">
        <v>22</v>
      </c>
      <c r="B42" s="143">
        <f>GradeSheet!B31</f>
        <v>192014022</v>
      </c>
      <c r="C42" s="163" t="str">
        <f>GradeSheet!C31</f>
        <v>*Inni Aktar Iti</v>
      </c>
      <c r="D42" s="209">
        <v>3</v>
      </c>
      <c r="E42" s="209">
        <v>0</v>
      </c>
      <c r="F42" s="209">
        <v>0</v>
      </c>
      <c r="G42" s="209">
        <v>0</v>
      </c>
      <c r="H42" s="209">
        <v>0</v>
      </c>
      <c r="I42" s="209">
        <v>0</v>
      </c>
      <c r="J42" s="209">
        <v>17</v>
      </c>
      <c r="K42" s="209">
        <v>0</v>
      </c>
      <c r="L42" s="209">
        <v>0</v>
      </c>
      <c r="M42" s="209">
        <v>0</v>
      </c>
      <c r="N42" s="209">
        <v>0</v>
      </c>
      <c r="O42" s="209">
        <v>0</v>
      </c>
      <c r="P42" s="245">
        <f>GradeSheet!E31+GradeSheet!I31</f>
        <v>16</v>
      </c>
      <c r="Q42" s="245">
        <v>0</v>
      </c>
      <c r="R42" s="245">
        <v>0</v>
      </c>
      <c r="S42" s="245">
        <v>0</v>
      </c>
      <c r="T42" s="245">
        <v>0</v>
      </c>
      <c r="U42" s="245">
        <v>0</v>
      </c>
      <c r="V42" s="245">
        <v>8</v>
      </c>
      <c r="W42" s="245">
        <v>0</v>
      </c>
      <c r="X42" s="245">
        <v>0</v>
      </c>
      <c r="Y42" s="245">
        <v>0</v>
      </c>
      <c r="Z42" s="245">
        <v>0</v>
      </c>
      <c r="AA42" s="245">
        <v>0</v>
      </c>
      <c r="AB42" s="211">
        <f t="shared" si="7"/>
        <v>44</v>
      </c>
      <c r="AC42" s="212">
        <f t="shared" si="8"/>
        <v>0</v>
      </c>
      <c r="AD42" s="212">
        <f t="shared" si="9"/>
        <v>0</v>
      </c>
      <c r="AE42" s="212">
        <f t="shared" si="10"/>
        <v>0</v>
      </c>
      <c r="AF42" s="212">
        <f t="shared" si="11"/>
        <v>0</v>
      </c>
      <c r="AG42" s="213">
        <f t="shared" si="12"/>
        <v>0</v>
      </c>
      <c r="AH42" s="215">
        <f t="shared" si="13"/>
        <v>0.48888888888888887</v>
      </c>
      <c r="AI42" s="216">
        <f t="shared" si="14"/>
        <v>0</v>
      </c>
      <c r="AJ42" s="216">
        <f t="shared" si="15"/>
        <v>0</v>
      </c>
      <c r="AK42" s="216">
        <f t="shared" si="16"/>
        <v>0</v>
      </c>
      <c r="AL42" s="216">
        <f t="shared" si="17"/>
        <v>0</v>
      </c>
      <c r="AM42" s="218">
        <f t="shared" si="18"/>
        <v>0</v>
      </c>
      <c r="AN42" s="223">
        <f>IF(OR(GradeSheet!$M31="W (Withdrawn)", GradeSheet!$M31="I (Incomplete)"), 0, IF(AH42&gt;=65%, 1, 0))</f>
        <v>0</v>
      </c>
      <c r="AO42" s="134">
        <f>IF(OR(GradeSheet!$M31="W (Withdrawn)", GradeSheet!$M31="I (Incomplete)"), 0, IF(AI42&gt;=65%, 1, 0))</f>
        <v>0</v>
      </c>
      <c r="AP42" s="134">
        <f>IF(OR(GradeSheet!$M31="W (Withdrawn)", GradeSheet!$M31="I (Incomplete)"), 0, IF(AJ42&gt;=65%, 1, 0))</f>
        <v>0</v>
      </c>
      <c r="AQ42" s="134">
        <f>IF(OR(GradeSheet!$M31="W (Withdrawn)", GradeSheet!$M31="I (Incomplete)"), 0, IF(AK42&gt;=65%, 1, 0))</f>
        <v>0</v>
      </c>
      <c r="AR42" s="134">
        <f>IF(OR(GradeSheet!$M31="W (Withdrawn)", GradeSheet!$M31="I (Incomplete)"), 0, IF(AL42&gt;=65%, 1, 0))</f>
        <v>0</v>
      </c>
      <c r="AS42" s="224">
        <f>IF(OR(GradeSheet!$M31="W (Withdrawn)", GradeSheet!$M31="I (Incomplete)"), 0, IF(AM42&gt;=65%, 1, 0))</f>
        <v>0</v>
      </c>
      <c r="AT42" s="131"/>
      <c r="AU42" s="217">
        <f t="array" ref="AU42">IF($AT$15=0,0,MMULT($AH42:$AM42, AT$9:AT$14)/$AT$15)</f>
        <v>0.48888888888888887</v>
      </c>
      <c r="AV42" s="133">
        <f t="array" ref="AV42">IF($AU$15=0,0,MMULT($AH42:$AM42, AU$9:AU$14)/$AU$15)</f>
        <v>0</v>
      </c>
      <c r="AW42" s="133">
        <f t="array" ref="AW42">IF($AV$15=0,0,MMULT($AH42:$AM42, AV$9:AV$14)/$AV$15)</f>
        <v>0</v>
      </c>
      <c r="AX42" s="133">
        <f t="array" ref="AX42">IF($AW$15=0,0,MMULT($AH42:$AM42, AW$9:AW$14)/$AW$15)</f>
        <v>0</v>
      </c>
      <c r="AY42" s="133">
        <f t="array" ref="AY42">IF($AX$15=0,0,MMULT($AH42:$AM42, AX$9:AX$14)/$AX$15)</f>
        <v>0.48888888888888887</v>
      </c>
      <c r="AZ42" s="133">
        <f t="array" ref="AZ42">IF($AY$15=0,0,MMULT($AH42:$AM42, AY$9:AY$14)/$AY$15)</f>
        <v>0</v>
      </c>
      <c r="BA42" s="133">
        <f t="array" ref="BA42">IF($AZ$15=0,0,MMULT($AH42:$AM42, AZ$9:AZ$14)/$AZ$15)</f>
        <v>0</v>
      </c>
      <c r="BB42" s="133">
        <f t="array" ref="BB42">IF($BA$15=0,0,MMULT($AH42:$AM42, BA$9:BA$14)/$BA$15)</f>
        <v>0</v>
      </c>
      <c r="BC42" s="133">
        <f t="array" ref="BC42">IF($BB$15=0,0,MMULT($AH42:$AM42, BB$9:BB$14)/$BB$15)</f>
        <v>0.48888888888888887</v>
      </c>
      <c r="BD42" s="133">
        <f t="array" ref="BD42">IF($BC$15=0,0,MMULT($AH42:$AM42, BC$9:BC$14)/$BC$15)</f>
        <v>0.48888888888888887</v>
      </c>
      <c r="BE42" s="133">
        <f t="array" ref="BE42">IF($BD$15=0,0,MMULT($AH42:$AM42, BD$9:BD$14)/$BD$15)</f>
        <v>0</v>
      </c>
      <c r="BF42" s="241">
        <f t="array" ref="BF42">IF($BE$15=0,0,MMULT($AH42:$AM42, BE$9:BE$14)/$BE$15)</f>
        <v>0</v>
      </c>
      <c r="BG42" s="219">
        <f>IF(OR(GradeSheet!$M31="W (Withdrawn)", GradeSheet!$M31="I (Incomplete)"), 0, IF(AU42&gt;=65%, 1, 0))</f>
        <v>0</v>
      </c>
      <c r="BH42" s="134">
        <f>IF(OR(GradeSheet!$M31="W (Withdrawn)", GradeSheet!$M31="I (Incomplete)"), 0, IF(AV42&gt;=65%, 1, 0))</f>
        <v>0</v>
      </c>
      <c r="BI42" s="134">
        <f>IF(OR(GradeSheet!$M31="W (Withdrawn)", GradeSheet!$M31="I (Incomplete)"), 0, IF(AW42&gt;=65%, 1, 0))</f>
        <v>0</v>
      </c>
      <c r="BJ42" s="134">
        <f>IF(OR(GradeSheet!$M31="W (Withdrawn)", GradeSheet!$M31="I (Incomplete)"), 0, IF(AX42&gt;=65%, 1, 0))</f>
        <v>0</v>
      </c>
      <c r="BK42" s="134">
        <f>IF(OR(GradeSheet!$M31="W (Withdrawn)", GradeSheet!$M31="I (Incomplete)"), 0, IF(AY42&gt;=65%, 1, 0))</f>
        <v>0</v>
      </c>
      <c r="BL42" s="134">
        <f>IF(OR(GradeSheet!$M31="W (Withdrawn)", GradeSheet!$M31="I (Incomplete)"), 0, IF(AZ42&gt;=65%, 1, 0))</f>
        <v>0</v>
      </c>
      <c r="BM42" s="134">
        <f>IF(OR(GradeSheet!$M31="W (Withdrawn)", GradeSheet!$M31="I (Incomplete)"), 0, IF(BA42&gt;=65%, 1, 0))</f>
        <v>0</v>
      </c>
      <c r="BN42" s="134">
        <f>IF(OR(GradeSheet!$M31="W (Withdrawn)", GradeSheet!$M31="I (Incomplete)"), 0, IF(BB42&gt;=65%, 1, 0))</f>
        <v>0</v>
      </c>
      <c r="BO42" s="134">
        <f>IF(OR(GradeSheet!$M31="W (Withdrawn)", GradeSheet!$M31="I (Incomplete)"), 0, IF(BC42&gt;=65%, 1, 0))</f>
        <v>0</v>
      </c>
      <c r="BP42" s="134">
        <f>IF(OR(GradeSheet!$M31="W (Withdrawn)", GradeSheet!$M31="I (Incomplete)"), 0, IF(BD42&gt;=65%, 1, 0))</f>
        <v>0</v>
      </c>
      <c r="BQ42" s="134">
        <f>IF(OR(GradeSheet!$M31="W (Withdrawn)", GradeSheet!$M31="I (Incomplete)"), 0, IF(BE42&gt;=65%, 1, 0))</f>
        <v>0</v>
      </c>
      <c r="BR42" s="224">
        <f>IF(OR(GradeSheet!$M31="W (Withdrawn)", GradeSheet!$M31="I (Incomplete)"), 0, IF(BF42&gt;=65%, 1, 0))</f>
        <v>0</v>
      </c>
    </row>
    <row r="43" spans="1:70" s="196" customFormat="1" ht="15.75" customHeight="1" thickBot="1">
      <c r="A43" s="159">
        <v>23</v>
      </c>
      <c r="B43" s="143">
        <f>GradeSheet!B32</f>
        <v>192014024</v>
      </c>
      <c r="C43" s="163" t="str">
        <f>GradeSheet!C32</f>
        <v>Shanjida Akter</v>
      </c>
      <c r="D43" s="209">
        <v>9</v>
      </c>
      <c r="E43" s="209">
        <v>0</v>
      </c>
      <c r="F43" s="209">
        <v>0</v>
      </c>
      <c r="G43" s="209">
        <v>0</v>
      </c>
      <c r="H43" s="209">
        <v>0</v>
      </c>
      <c r="I43" s="209">
        <v>0</v>
      </c>
      <c r="J43" s="209">
        <v>17</v>
      </c>
      <c r="K43" s="209">
        <v>0</v>
      </c>
      <c r="L43" s="209">
        <v>0</v>
      </c>
      <c r="M43" s="209">
        <v>0</v>
      </c>
      <c r="N43" s="209">
        <v>0</v>
      </c>
      <c r="O43" s="209">
        <v>0</v>
      </c>
      <c r="P43" s="245">
        <f>GradeSheet!E32+GradeSheet!I32</f>
        <v>19</v>
      </c>
      <c r="Q43" s="245">
        <v>0</v>
      </c>
      <c r="R43" s="245">
        <v>0</v>
      </c>
      <c r="S43" s="245">
        <v>0</v>
      </c>
      <c r="T43" s="245">
        <v>0</v>
      </c>
      <c r="U43" s="245">
        <v>0</v>
      </c>
      <c r="V43" s="245">
        <v>11</v>
      </c>
      <c r="W43" s="245">
        <v>0</v>
      </c>
      <c r="X43" s="245">
        <v>0</v>
      </c>
      <c r="Y43" s="245">
        <v>0</v>
      </c>
      <c r="Z43" s="245">
        <v>0</v>
      </c>
      <c r="AA43" s="245">
        <v>0</v>
      </c>
      <c r="AB43" s="211">
        <f t="shared" si="7"/>
        <v>56</v>
      </c>
      <c r="AC43" s="212">
        <f t="shared" si="8"/>
        <v>0</v>
      </c>
      <c r="AD43" s="212">
        <f t="shared" si="9"/>
        <v>0</v>
      </c>
      <c r="AE43" s="212">
        <f t="shared" si="10"/>
        <v>0</v>
      </c>
      <c r="AF43" s="212">
        <f t="shared" si="11"/>
        <v>0</v>
      </c>
      <c r="AG43" s="213">
        <f t="shared" si="12"/>
        <v>0</v>
      </c>
      <c r="AH43" s="215">
        <f t="shared" si="13"/>
        <v>0.62222222222222223</v>
      </c>
      <c r="AI43" s="216">
        <f t="shared" si="14"/>
        <v>0</v>
      </c>
      <c r="AJ43" s="216">
        <f t="shared" si="15"/>
        <v>0</v>
      </c>
      <c r="AK43" s="216">
        <f t="shared" si="16"/>
        <v>0</v>
      </c>
      <c r="AL43" s="216">
        <f t="shared" si="17"/>
        <v>0</v>
      </c>
      <c r="AM43" s="218">
        <f t="shared" si="18"/>
        <v>0</v>
      </c>
      <c r="AN43" s="223">
        <f>IF(OR(GradeSheet!$M32="W (Withdrawn)", GradeSheet!$M32="I (Incomplete)"), 0, IF(AH43&gt;=65%, 1, 0))</f>
        <v>0</v>
      </c>
      <c r="AO43" s="134">
        <f>IF(OR(GradeSheet!$M32="W (Withdrawn)", GradeSheet!$M32="I (Incomplete)"), 0, IF(AI43&gt;=65%, 1, 0))</f>
        <v>0</v>
      </c>
      <c r="AP43" s="134">
        <f>IF(OR(GradeSheet!$M32="W (Withdrawn)", GradeSheet!$M32="I (Incomplete)"), 0, IF(AJ43&gt;=65%, 1, 0))</f>
        <v>0</v>
      </c>
      <c r="AQ43" s="134">
        <f>IF(OR(GradeSheet!$M32="W (Withdrawn)", GradeSheet!$M32="I (Incomplete)"), 0, IF(AK43&gt;=65%, 1, 0))</f>
        <v>0</v>
      </c>
      <c r="AR43" s="134">
        <f>IF(OR(GradeSheet!$M32="W (Withdrawn)", GradeSheet!$M32="I (Incomplete)"), 0, IF(AL43&gt;=65%, 1, 0))</f>
        <v>0</v>
      </c>
      <c r="AS43" s="224">
        <f>IF(OR(GradeSheet!$M32="W (Withdrawn)", GradeSheet!$M32="I (Incomplete)"), 0, IF(AM43&gt;=65%, 1, 0))</f>
        <v>0</v>
      </c>
      <c r="AT43" s="131"/>
      <c r="AU43" s="217">
        <f t="array" ref="AU43">IF($AT$15=0,0,MMULT($AH43:$AM43, AT$9:AT$14)/$AT$15)</f>
        <v>0.62222222222222223</v>
      </c>
      <c r="AV43" s="133">
        <f t="array" ref="AV43">IF($AU$15=0,0,MMULT($AH43:$AM43, AU$9:AU$14)/$AU$15)</f>
        <v>0</v>
      </c>
      <c r="AW43" s="133">
        <f t="array" ref="AW43">IF($AV$15=0,0,MMULT($AH43:$AM43, AV$9:AV$14)/$AV$15)</f>
        <v>0</v>
      </c>
      <c r="AX43" s="133">
        <f t="array" ref="AX43">IF($AW$15=0,0,MMULT($AH43:$AM43, AW$9:AW$14)/$AW$15)</f>
        <v>0</v>
      </c>
      <c r="AY43" s="133">
        <f t="array" ref="AY43">IF($AX$15=0,0,MMULT($AH43:$AM43, AX$9:AX$14)/$AX$15)</f>
        <v>0.62222222222222223</v>
      </c>
      <c r="AZ43" s="133">
        <f t="array" ref="AZ43">IF($AY$15=0,0,MMULT($AH43:$AM43, AY$9:AY$14)/$AY$15)</f>
        <v>0</v>
      </c>
      <c r="BA43" s="133">
        <f t="array" ref="BA43">IF($AZ$15=0,0,MMULT($AH43:$AM43, AZ$9:AZ$14)/$AZ$15)</f>
        <v>0</v>
      </c>
      <c r="BB43" s="133">
        <f t="array" ref="BB43">IF($BA$15=0,0,MMULT($AH43:$AM43, BA$9:BA$14)/$BA$15)</f>
        <v>0</v>
      </c>
      <c r="BC43" s="133">
        <f t="array" ref="BC43">IF($BB$15=0,0,MMULT($AH43:$AM43, BB$9:BB$14)/$BB$15)</f>
        <v>0.62222222222222223</v>
      </c>
      <c r="BD43" s="133">
        <f t="array" ref="BD43">IF($BC$15=0,0,MMULT($AH43:$AM43, BC$9:BC$14)/$BC$15)</f>
        <v>0.62222222222222223</v>
      </c>
      <c r="BE43" s="133">
        <f t="array" ref="BE43">IF($BD$15=0,0,MMULT($AH43:$AM43, BD$9:BD$14)/$BD$15)</f>
        <v>0</v>
      </c>
      <c r="BF43" s="241">
        <f t="array" ref="BF43">IF($BE$15=0,0,MMULT($AH43:$AM43, BE$9:BE$14)/$BE$15)</f>
        <v>0</v>
      </c>
      <c r="BG43" s="219">
        <f>IF(OR(GradeSheet!$M32="W (Withdrawn)", GradeSheet!$M32="I (Incomplete)"), 0, IF(AU43&gt;=65%, 1, 0))</f>
        <v>0</v>
      </c>
      <c r="BH43" s="134">
        <f>IF(OR(GradeSheet!$M32="W (Withdrawn)", GradeSheet!$M32="I (Incomplete)"), 0, IF(AV43&gt;=65%, 1, 0))</f>
        <v>0</v>
      </c>
      <c r="BI43" s="134">
        <f>IF(OR(GradeSheet!$M32="W (Withdrawn)", GradeSheet!$M32="I (Incomplete)"), 0, IF(AW43&gt;=65%, 1, 0))</f>
        <v>0</v>
      </c>
      <c r="BJ43" s="134">
        <f>IF(OR(GradeSheet!$M32="W (Withdrawn)", GradeSheet!$M32="I (Incomplete)"), 0, IF(AX43&gt;=65%, 1, 0))</f>
        <v>0</v>
      </c>
      <c r="BK43" s="134">
        <f>IF(OR(GradeSheet!$M32="W (Withdrawn)", GradeSheet!$M32="I (Incomplete)"), 0, IF(AY43&gt;=65%, 1, 0))</f>
        <v>0</v>
      </c>
      <c r="BL43" s="134">
        <f>IF(OR(GradeSheet!$M32="W (Withdrawn)", GradeSheet!$M32="I (Incomplete)"), 0, IF(AZ43&gt;=65%, 1, 0))</f>
        <v>0</v>
      </c>
      <c r="BM43" s="134">
        <f>IF(OR(GradeSheet!$M32="W (Withdrawn)", GradeSheet!$M32="I (Incomplete)"), 0, IF(BA43&gt;=65%, 1, 0))</f>
        <v>0</v>
      </c>
      <c r="BN43" s="134">
        <f>IF(OR(GradeSheet!$M32="W (Withdrawn)", GradeSheet!$M32="I (Incomplete)"), 0, IF(BB43&gt;=65%, 1, 0))</f>
        <v>0</v>
      </c>
      <c r="BO43" s="134">
        <f>IF(OR(GradeSheet!$M32="W (Withdrawn)", GradeSheet!$M32="I (Incomplete)"), 0, IF(BC43&gt;=65%, 1, 0))</f>
        <v>0</v>
      </c>
      <c r="BP43" s="134">
        <f>IF(OR(GradeSheet!$M32="W (Withdrawn)", GradeSheet!$M32="I (Incomplete)"), 0, IF(BD43&gt;=65%, 1, 0))</f>
        <v>0</v>
      </c>
      <c r="BQ43" s="134">
        <f>IF(OR(GradeSheet!$M32="W (Withdrawn)", GradeSheet!$M32="I (Incomplete)"), 0, IF(BE43&gt;=65%, 1, 0))</f>
        <v>0</v>
      </c>
      <c r="BR43" s="224">
        <f>IF(OR(GradeSheet!$M32="W (Withdrawn)", GradeSheet!$M32="I (Incomplete)"), 0, IF(BF43&gt;=65%, 1, 0))</f>
        <v>0</v>
      </c>
    </row>
    <row r="44" spans="1:70" s="196" customFormat="1" ht="15.75" customHeight="1" thickBot="1">
      <c r="A44" s="158">
        <v>24</v>
      </c>
      <c r="B44" s="143">
        <f>GradeSheet!B33</f>
        <v>192014025</v>
      </c>
      <c r="C44" s="163" t="str">
        <f>GradeSheet!C33</f>
        <v>Fatema Tuz Zohura Mim</v>
      </c>
      <c r="D44" s="209">
        <v>7.5</v>
      </c>
      <c r="E44" s="209">
        <v>0</v>
      </c>
      <c r="F44" s="209">
        <v>0</v>
      </c>
      <c r="G44" s="209">
        <v>0</v>
      </c>
      <c r="H44" s="209">
        <v>0</v>
      </c>
      <c r="I44" s="209">
        <v>0</v>
      </c>
      <c r="J44" s="209">
        <v>0</v>
      </c>
      <c r="K44" s="209">
        <v>0</v>
      </c>
      <c r="L44" s="209">
        <v>0</v>
      </c>
      <c r="M44" s="209">
        <v>0</v>
      </c>
      <c r="N44" s="209">
        <v>0</v>
      </c>
      <c r="O44" s="209">
        <v>0</v>
      </c>
      <c r="P44" s="245">
        <f>GradeSheet!E33+GradeSheet!I33</f>
        <v>16</v>
      </c>
      <c r="Q44" s="245">
        <v>0</v>
      </c>
      <c r="R44" s="245">
        <v>0</v>
      </c>
      <c r="S44" s="245">
        <v>0</v>
      </c>
      <c r="T44" s="245">
        <v>0</v>
      </c>
      <c r="U44" s="245">
        <v>0</v>
      </c>
      <c r="V44" s="245">
        <v>2</v>
      </c>
      <c r="W44" s="245">
        <v>0</v>
      </c>
      <c r="X44" s="245">
        <v>0</v>
      </c>
      <c r="Y44" s="245">
        <v>0</v>
      </c>
      <c r="Z44" s="245">
        <v>0</v>
      </c>
      <c r="AA44" s="245">
        <v>0</v>
      </c>
      <c r="AB44" s="211">
        <f t="shared" si="7"/>
        <v>25.5</v>
      </c>
      <c r="AC44" s="212">
        <f t="shared" si="8"/>
        <v>0</v>
      </c>
      <c r="AD44" s="212">
        <f t="shared" si="9"/>
        <v>0</v>
      </c>
      <c r="AE44" s="212">
        <f t="shared" si="10"/>
        <v>0</v>
      </c>
      <c r="AF44" s="212">
        <f t="shared" si="11"/>
        <v>0</v>
      </c>
      <c r="AG44" s="213">
        <f t="shared" si="12"/>
        <v>0</v>
      </c>
      <c r="AH44" s="215">
        <f t="shared" si="13"/>
        <v>0.28333333333333333</v>
      </c>
      <c r="AI44" s="216">
        <f t="shared" si="14"/>
        <v>0</v>
      </c>
      <c r="AJ44" s="216">
        <f t="shared" si="15"/>
        <v>0</v>
      </c>
      <c r="AK44" s="216">
        <f t="shared" si="16"/>
        <v>0</v>
      </c>
      <c r="AL44" s="216">
        <f t="shared" si="17"/>
        <v>0</v>
      </c>
      <c r="AM44" s="218">
        <f t="shared" si="18"/>
        <v>0</v>
      </c>
      <c r="AN44" s="223">
        <f>IF(OR(GradeSheet!$M33="W (Withdrawn)", GradeSheet!$M33="I (Incomplete)"), 0, IF(AH44&gt;=65%, 1, 0))</f>
        <v>0</v>
      </c>
      <c r="AO44" s="134">
        <f>IF(OR(GradeSheet!$M33="W (Withdrawn)", GradeSheet!$M33="I (Incomplete)"), 0, IF(AI44&gt;=65%, 1, 0))</f>
        <v>0</v>
      </c>
      <c r="AP44" s="134">
        <f>IF(OR(GradeSheet!$M33="W (Withdrawn)", GradeSheet!$M33="I (Incomplete)"), 0, IF(AJ44&gt;=65%, 1, 0))</f>
        <v>0</v>
      </c>
      <c r="AQ44" s="134">
        <f>IF(OR(GradeSheet!$M33="W (Withdrawn)", GradeSheet!$M33="I (Incomplete)"), 0, IF(AK44&gt;=65%, 1, 0))</f>
        <v>0</v>
      </c>
      <c r="AR44" s="134">
        <f>IF(OR(GradeSheet!$M33="W (Withdrawn)", GradeSheet!$M33="I (Incomplete)"), 0, IF(AL44&gt;=65%, 1, 0))</f>
        <v>0</v>
      </c>
      <c r="AS44" s="224">
        <f>IF(OR(GradeSheet!$M33="W (Withdrawn)", GradeSheet!$M33="I (Incomplete)"), 0, IF(AM44&gt;=65%, 1, 0))</f>
        <v>0</v>
      </c>
      <c r="AT44" s="131"/>
      <c r="AU44" s="217">
        <f t="array" ref="AU44">IF($AT$15=0,0,MMULT($AH44:$AM44, AT$9:AT$14)/$AT$15)</f>
        <v>0.28333333333333333</v>
      </c>
      <c r="AV44" s="133">
        <f t="array" ref="AV44">IF($AU$15=0,0,MMULT($AH44:$AM44, AU$9:AU$14)/$AU$15)</f>
        <v>0</v>
      </c>
      <c r="AW44" s="133">
        <f t="array" ref="AW44">IF($AV$15=0,0,MMULT($AH44:$AM44, AV$9:AV$14)/$AV$15)</f>
        <v>0</v>
      </c>
      <c r="AX44" s="133">
        <f t="array" ref="AX44">IF($AW$15=0,0,MMULT($AH44:$AM44, AW$9:AW$14)/$AW$15)</f>
        <v>0</v>
      </c>
      <c r="AY44" s="133">
        <f t="array" ref="AY44">IF($AX$15=0,0,MMULT($AH44:$AM44, AX$9:AX$14)/$AX$15)</f>
        <v>0.28333333333333333</v>
      </c>
      <c r="AZ44" s="133">
        <f t="array" ref="AZ44">IF($AY$15=0,0,MMULT($AH44:$AM44, AY$9:AY$14)/$AY$15)</f>
        <v>0</v>
      </c>
      <c r="BA44" s="133">
        <f t="array" ref="BA44">IF($AZ$15=0,0,MMULT($AH44:$AM44, AZ$9:AZ$14)/$AZ$15)</f>
        <v>0</v>
      </c>
      <c r="BB44" s="133">
        <f t="array" ref="BB44">IF($BA$15=0,0,MMULT($AH44:$AM44, BA$9:BA$14)/$BA$15)</f>
        <v>0</v>
      </c>
      <c r="BC44" s="133">
        <f t="array" ref="BC44">IF($BB$15=0,0,MMULT($AH44:$AM44, BB$9:BB$14)/$BB$15)</f>
        <v>0.28333333333333333</v>
      </c>
      <c r="BD44" s="133">
        <f t="array" ref="BD44">IF($BC$15=0,0,MMULT($AH44:$AM44, BC$9:BC$14)/$BC$15)</f>
        <v>0.28333333333333333</v>
      </c>
      <c r="BE44" s="133">
        <f t="array" ref="BE44">IF($BD$15=0,0,MMULT($AH44:$AM44, BD$9:BD$14)/$BD$15)</f>
        <v>0</v>
      </c>
      <c r="BF44" s="241">
        <f t="array" ref="BF44">IF($BE$15=0,0,MMULT($AH44:$AM44, BE$9:BE$14)/$BE$15)</f>
        <v>0</v>
      </c>
      <c r="BG44" s="219">
        <f>IF(OR(GradeSheet!$M33="W (Withdrawn)", GradeSheet!$M33="I (Incomplete)"), 0, IF(AU44&gt;=65%, 1, 0))</f>
        <v>0</v>
      </c>
      <c r="BH44" s="134">
        <f>IF(OR(GradeSheet!$M33="W (Withdrawn)", GradeSheet!$M33="I (Incomplete)"), 0, IF(AV44&gt;=65%, 1, 0))</f>
        <v>0</v>
      </c>
      <c r="BI44" s="134">
        <f>IF(OR(GradeSheet!$M33="W (Withdrawn)", GradeSheet!$M33="I (Incomplete)"), 0, IF(AW44&gt;=65%, 1, 0))</f>
        <v>0</v>
      </c>
      <c r="BJ44" s="134">
        <f>IF(OR(GradeSheet!$M33="W (Withdrawn)", GradeSheet!$M33="I (Incomplete)"), 0, IF(AX44&gt;=65%, 1, 0))</f>
        <v>0</v>
      </c>
      <c r="BK44" s="134">
        <f>IF(OR(GradeSheet!$M33="W (Withdrawn)", GradeSheet!$M33="I (Incomplete)"), 0, IF(AY44&gt;=65%, 1, 0))</f>
        <v>0</v>
      </c>
      <c r="BL44" s="134">
        <f>IF(OR(GradeSheet!$M33="W (Withdrawn)", GradeSheet!$M33="I (Incomplete)"), 0, IF(AZ44&gt;=65%, 1, 0))</f>
        <v>0</v>
      </c>
      <c r="BM44" s="134">
        <f>IF(OR(GradeSheet!$M33="W (Withdrawn)", GradeSheet!$M33="I (Incomplete)"), 0, IF(BA44&gt;=65%, 1, 0))</f>
        <v>0</v>
      </c>
      <c r="BN44" s="134">
        <f>IF(OR(GradeSheet!$M33="W (Withdrawn)", GradeSheet!$M33="I (Incomplete)"), 0, IF(BB44&gt;=65%, 1, 0))</f>
        <v>0</v>
      </c>
      <c r="BO44" s="134">
        <f>IF(OR(GradeSheet!$M33="W (Withdrawn)", GradeSheet!$M33="I (Incomplete)"), 0, IF(BC44&gt;=65%, 1, 0))</f>
        <v>0</v>
      </c>
      <c r="BP44" s="134">
        <f>IF(OR(GradeSheet!$M33="W (Withdrawn)", GradeSheet!$M33="I (Incomplete)"), 0, IF(BD44&gt;=65%, 1, 0))</f>
        <v>0</v>
      </c>
      <c r="BQ44" s="134">
        <f>IF(OR(GradeSheet!$M33="W (Withdrawn)", GradeSheet!$M33="I (Incomplete)"), 0, IF(BE44&gt;=65%, 1, 0))</f>
        <v>0</v>
      </c>
      <c r="BR44" s="224">
        <f>IF(OR(GradeSheet!$M33="W (Withdrawn)", GradeSheet!$M33="I (Incomplete)"), 0, IF(BF44&gt;=65%, 1, 0))</f>
        <v>0</v>
      </c>
    </row>
    <row r="45" spans="1:70" s="196" customFormat="1" ht="15.75" customHeight="1" thickBot="1">
      <c r="A45" s="159">
        <v>25</v>
      </c>
      <c r="B45" s="143">
        <f>GradeSheet!B34</f>
        <v>192014026</v>
      </c>
      <c r="C45" s="163" t="str">
        <f>GradeSheet!C34</f>
        <v>Sizan Chowdhuri</v>
      </c>
      <c r="D45" s="209">
        <v>14</v>
      </c>
      <c r="E45" s="209">
        <v>0</v>
      </c>
      <c r="F45" s="209">
        <v>0</v>
      </c>
      <c r="G45" s="209">
        <v>0</v>
      </c>
      <c r="H45" s="209">
        <v>0</v>
      </c>
      <c r="I45" s="209">
        <v>0</v>
      </c>
      <c r="J45" s="209">
        <v>14</v>
      </c>
      <c r="K45" s="209">
        <v>0</v>
      </c>
      <c r="L45" s="209">
        <v>0</v>
      </c>
      <c r="M45" s="209">
        <v>0</v>
      </c>
      <c r="N45" s="209">
        <v>0</v>
      </c>
      <c r="O45" s="209">
        <v>0</v>
      </c>
      <c r="P45" s="245">
        <f>GradeSheet!E34+GradeSheet!I34</f>
        <v>19</v>
      </c>
      <c r="Q45" s="245">
        <v>0</v>
      </c>
      <c r="R45" s="245">
        <v>0</v>
      </c>
      <c r="S45" s="245">
        <v>0</v>
      </c>
      <c r="T45" s="245">
        <v>0</v>
      </c>
      <c r="U45" s="245">
        <v>0</v>
      </c>
      <c r="V45" s="245">
        <v>13</v>
      </c>
      <c r="W45" s="245">
        <v>0</v>
      </c>
      <c r="X45" s="245">
        <v>0</v>
      </c>
      <c r="Y45" s="245">
        <v>0</v>
      </c>
      <c r="Z45" s="245">
        <v>0</v>
      </c>
      <c r="AA45" s="245">
        <v>0</v>
      </c>
      <c r="AB45" s="211">
        <f t="shared" si="7"/>
        <v>60</v>
      </c>
      <c r="AC45" s="212">
        <f t="shared" si="8"/>
        <v>0</v>
      </c>
      <c r="AD45" s="212">
        <f t="shared" si="9"/>
        <v>0</v>
      </c>
      <c r="AE45" s="212">
        <f t="shared" si="10"/>
        <v>0</v>
      </c>
      <c r="AF45" s="212">
        <f t="shared" si="11"/>
        <v>0</v>
      </c>
      <c r="AG45" s="213">
        <f t="shared" si="12"/>
        <v>0</v>
      </c>
      <c r="AH45" s="215">
        <f t="shared" si="13"/>
        <v>0.66666666666666663</v>
      </c>
      <c r="AI45" s="216">
        <f t="shared" si="14"/>
        <v>0</v>
      </c>
      <c r="AJ45" s="216">
        <f t="shared" si="15"/>
        <v>0</v>
      </c>
      <c r="AK45" s="216">
        <f t="shared" si="16"/>
        <v>0</v>
      </c>
      <c r="AL45" s="216">
        <f t="shared" si="17"/>
        <v>0</v>
      </c>
      <c r="AM45" s="218">
        <f t="shared" si="18"/>
        <v>0</v>
      </c>
      <c r="AN45" s="223">
        <f>IF(OR(GradeSheet!$M34="W (Withdrawn)", GradeSheet!$M34="I (Incomplete)"), 0, IF(AH45&gt;=65%, 1, 0))</f>
        <v>1</v>
      </c>
      <c r="AO45" s="134">
        <f>IF(OR(GradeSheet!$M34="W (Withdrawn)", GradeSheet!$M34="I (Incomplete)"), 0, IF(AI45&gt;=65%, 1, 0))</f>
        <v>0</v>
      </c>
      <c r="AP45" s="134">
        <f>IF(OR(GradeSheet!$M34="W (Withdrawn)", GradeSheet!$M34="I (Incomplete)"), 0, IF(AJ45&gt;=65%, 1, 0))</f>
        <v>0</v>
      </c>
      <c r="AQ45" s="134">
        <f>IF(OR(GradeSheet!$M34="W (Withdrawn)", GradeSheet!$M34="I (Incomplete)"), 0, IF(AK45&gt;=65%, 1, 0))</f>
        <v>0</v>
      </c>
      <c r="AR45" s="134">
        <f>IF(OR(GradeSheet!$M34="W (Withdrawn)", GradeSheet!$M34="I (Incomplete)"), 0, IF(AL45&gt;=65%, 1, 0))</f>
        <v>0</v>
      </c>
      <c r="AS45" s="224">
        <f>IF(OR(GradeSheet!$M34="W (Withdrawn)", GradeSheet!$M34="I (Incomplete)"), 0, IF(AM45&gt;=65%, 1, 0))</f>
        <v>0</v>
      </c>
      <c r="AT45" s="131"/>
      <c r="AU45" s="217">
        <f t="array" ref="AU45">IF($AT$15=0,0,MMULT($AH45:$AM45, AT$9:AT$14)/$AT$15)</f>
        <v>0.66666666666666663</v>
      </c>
      <c r="AV45" s="133">
        <f t="array" ref="AV45">IF($AU$15=0,0,MMULT($AH45:$AM45, AU$9:AU$14)/$AU$15)</f>
        <v>0</v>
      </c>
      <c r="AW45" s="133">
        <f t="array" ref="AW45">IF($AV$15=0,0,MMULT($AH45:$AM45, AV$9:AV$14)/$AV$15)</f>
        <v>0</v>
      </c>
      <c r="AX45" s="133">
        <f t="array" ref="AX45">IF($AW$15=0,0,MMULT($AH45:$AM45, AW$9:AW$14)/$AW$15)</f>
        <v>0</v>
      </c>
      <c r="AY45" s="133">
        <f t="array" ref="AY45">IF($AX$15=0,0,MMULT($AH45:$AM45, AX$9:AX$14)/$AX$15)</f>
        <v>0.66666666666666663</v>
      </c>
      <c r="AZ45" s="133">
        <f t="array" ref="AZ45">IF($AY$15=0,0,MMULT($AH45:$AM45, AY$9:AY$14)/$AY$15)</f>
        <v>0</v>
      </c>
      <c r="BA45" s="133">
        <f t="array" ref="BA45">IF($AZ$15=0,0,MMULT($AH45:$AM45, AZ$9:AZ$14)/$AZ$15)</f>
        <v>0</v>
      </c>
      <c r="BB45" s="133">
        <f t="array" ref="BB45">IF($BA$15=0,0,MMULT($AH45:$AM45, BA$9:BA$14)/$BA$15)</f>
        <v>0</v>
      </c>
      <c r="BC45" s="133">
        <f t="array" ref="BC45">IF($BB$15=0,0,MMULT($AH45:$AM45, BB$9:BB$14)/$BB$15)</f>
        <v>0.66666666666666663</v>
      </c>
      <c r="BD45" s="133">
        <f t="array" ref="BD45">IF($BC$15=0,0,MMULT($AH45:$AM45, BC$9:BC$14)/$BC$15)</f>
        <v>0.66666666666666663</v>
      </c>
      <c r="BE45" s="133">
        <f t="array" ref="BE45">IF($BD$15=0,0,MMULT($AH45:$AM45, BD$9:BD$14)/$BD$15)</f>
        <v>0</v>
      </c>
      <c r="BF45" s="241">
        <f t="array" ref="BF45">IF($BE$15=0,0,MMULT($AH45:$AM45, BE$9:BE$14)/$BE$15)</f>
        <v>0</v>
      </c>
      <c r="BG45" s="219">
        <f>IF(OR(GradeSheet!$M34="W (Withdrawn)", GradeSheet!$M34="I (Incomplete)"), 0, IF(AU45&gt;=65%, 1, 0))</f>
        <v>1</v>
      </c>
      <c r="BH45" s="134">
        <f>IF(OR(GradeSheet!$M34="W (Withdrawn)", GradeSheet!$M34="I (Incomplete)"), 0, IF(AV45&gt;=65%, 1, 0))</f>
        <v>0</v>
      </c>
      <c r="BI45" s="134">
        <f>IF(OR(GradeSheet!$M34="W (Withdrawn)", GradeSheet!$M34="I (Incomplete)"), 0, IF(AW45&gt;=65%, 1, 0))</f>
        <v>0</v>
      </c>
      <c r="BJ45" s="134">
        <f>IF(OR(GradeSheet!$M34="W (Withdrawn)", GradeSheet!$M34="I (Incomplete)"), 0, IF(AX45&gt;=65%, 1, 0))</f>
        <v>0</v>
      </c>
      <c r="BK45" s="134">
        <f>IF(OR(GradeSheet!$M34="W (Withdrawn)", GradeSheet!$M34="I (Incomplete)"), 0, IF(AY45&gt;=65%, 1, 0))</f>
        <v>1</v>
      </c>
      <c r="BL45" s="134">
        <f>IF(OR(GradeSheet!$M34="W (Withdrawn)", GradeSheet!$M34="I (Incomplete)"), 0, IF(AZ45&gt;=65%, 1, 0))</f>
        <v>0</v>
      </c>
      <c r="BM45" s="134">
        <f>IF(OR(GradeSheet!$M34="W (Withdrawn)", GradeSheet!$M34="I (Incomplete)"), 0, IF(BA45&gt;=65%, 1, 0))</f>
        <v>0</v>
      </c>
      <c r="BN45" s="134">
        <f>IF(OR(GradeSheet!$M34="W (Withdrawn)", GradeSheet!$M34="I (Incomplete)"), 0, IF(BB45&gt;=65%, 1, 0))</f>
        <v>0</v>
      </c>
      <c r="BO45" s="134">
        <f>IF(OR(GradeSheet!$M34="W (Withdrawn)", GradeSheet!$M34="I (Incomplete)"), 0, IF(BC45&gt;=65%, 1, 0))</f>
        <v>1</v>
      </c>
      <c r="BP45" s="134">
        <f>IF(OR(GradeSheet!$M34="W (Withdrawn)", GradeSheet!$M34="I (Incomplete)"), 0, IF(BD45&gt;=65%, 1, 0))</f>
        <v>1</v>
      </c>
      <c r="BQ45" s="134">
        <f>IF(OR(GradeSheet!$M34="W (Withdrawn)", GradeSheet!$M34="I (Incomplete)"), 0, IF(BE45&gt;=65%, 1, 0))</f>
        <v>0</v>
      </c>
      <c r="BR45" s="224">
        <f>IF(OR(GradeSheet!$M34="W (Withdrawn)", GradeSheet!$M34="I (Incomplete)"), 0, IF(BF45&gt;=65%, 1, 0))</f>
        <v>0</v>
      </c>
    </row>
    <row r="46" spans="1:70" s="196" customFormat="1" ht="15.75" customHeight="1" thickBot="1">
      <c r="A46" s="158">
        <v>26</v>
      </c>
      <c r="B46" s="143">
        <f>GradeSheet!B35</f>
        <v>192014027</v>
      </c>
      <c r="C46" s="163" t="str">
        <f>GradeSheet!C35</f>
        <v>Md. Julkar Nayon</v>
      </c>
      <c r="D46" s="209">
        <v>8</v>
      </c>
      <c r="E46" s="209">
        <v>0</v>
      </c>
      <c r="F46" s="209">
        <v>0</v>
      </c>
      <c r="G46" s="209">
        <v>0</v>
      </c>
      <c r="H46" s="209">
        <v>0</v>
      </c>
      <c r="I46" s="209">
        <v>0</v>
      </c>
      <c r="J46" s="209">
        <v>10</v>
      </c>
      <c r="K46" s="209">
        <v>0</v>
      </c>
      <c r="L46" s="209">
        <v>0</v>
      </c>
      <c r="M46" s="209">
        <v>0</v>
      </c>
      <c r="N46" s="209">
        <v>0</v>
      </c>
      <c r="O46" s="209">
        <v>0</v>
      </c>
      <c r="P46" s="245">
        <f>GradeSheet!E35+GradeSheet!I35</f>
        <v>19</v>
      </c>
      <c r="Q46" s="245">
        <v>0</v>
      </c>
      <c r="R46" s="245">
        <v>0</v>
      </c>
      <c r="S46" s="245">
        <v>0</v>
      </c>
      <c r="T46" s="245">
        <v>0</v>
      </c>
      <c r="U46" s="245">
        <v>0</v>
      </c>
      <c r="V46" s="245">
        <v>8</v>
      </c>
      <c r="W46" s="245">
        <v>0</v>
      </c>
      <c r="X46" s="245">
        <v>0</v>
      </c>
      <c r="Y46" s="245">
        <v>0</v>
      </c>
      <c r="Z46" s="245">
        <v>0</v>
      </c>
      <c r="AA46" s="245">
        <v>0</v>
      </c>
      <c r="AB46" s="211">
        <f t="shared" si="7"/>
        <v>45</v>
      </c>
      <c r="AC46" s="212">
        <f t="shared" si="8"/>
        <v>0</v>
      </c>
      <c r="AD46" s="212">
        <f t="shared" si="9"/>
        <v>0</v>
      </c>
      <c r="AE46" s="212">
        <f t="shared" si="10"/>
        <v>0</v>
      </c>
      <c r="AF46" s="212">
        <f t="shared" si="11"/>
        <v>0</v>
      </c>
      <c r="AG46" s="213">
        <f t="shared" si="12"/>
        <v>0</v>
      </c>
      <c r="AH46" s="215">
        <f t="shared" si="13"/>
        <v>0.5</v>
      </c>
      <c r="AI46" s="216">
        <f t="shared" si="14"/>
        <v>0</v>
      </c>
      <c r="AJ46" s="216">
        <f t="shared" si="15"/>
        <v>0</v>
      </c>
      <c r="AK46" s="216">
        <f t="shared" si="16"/>
        <v>0</v>
      </c>
      <c r="AL46" s="216">
        <f t="shared" si="17"/>
        <v>0</v>
      </c>
      <c r="AM46" s="218">
        <f t="shared" si="18"/>
        <v>0</v>
      </c>
      <c r="AN46" s="223">
        <f>IF(OR(GradeSheet!$M35="W (Withdrawn)", GradeSheet!$M35="I (Incomplete)"), 0, IF(AH46&gt;=65%, 1, 0))</f>
        <v>0</v>
      </c>
      <c r="AO46" s="134">
        <f>IF(OR(GradeSheet!$M35="W (Withdrawn)", GradeSheet!$M35="I (Incomplete)"), 0, IF(AI46&gt;=65%, 1, 0))</f>
        <v>0</v>
      </c>
      <c r="AP46" s="134">
        <f>IF(OR(GradeSheet!$M35="W (Withdrawn)", GradeSheet!$M35="I (Incomplete)"), 0, IF(AJ46&gt;=65%, 1, 0))</f>
        <v>0</v>
      </c>
      <c r="AQ46" s="134">
        <f>IF(OR(GradeSheet!$M35="W (Withdrawn)", GradeSheet!$M35="I (Incomplete)"), 0, IF(AK46&gt;=65%, 1, 0))</f>
        <v>0</v>
      </c>
      <c r="AR46" s="134">
        <f>IF(OR(GradeSheet!$M35="W (Withdrawn)", GradeSheet!$M35="I (Incomplete)"), 0, IF(AL46&gt;=65%, 1, 0))</f>
        <v>0</v>
      </c>
      <c r="AS46" s="224">
        <f>IF(OR(GradeSheet!$M35="W (Withdrawn)", GradeSheet!$M35="I (Incomplete)"), 0, IF(AM46&gt;=65%, 1, 0))</f>
        <v>0</v>
      </c>
      <c r="AT46" s="131"/>
      <c r="AU46" s="217">
        <f t="array" ref="AU46">IF($AT$15=0,0,MMULT($AH46:$AM46, AT$9:AT$14)/$AT$15)</f>
        <v>0.5</v>
      </c>
      <c r="AV46" s="133">
        <f t="array" ref="AV46">IF($AU$15=0,0,MMULT($AH46:$AM46, AU$9:AU$14)/$AU$15)</f>
        <v>0</v>
      </c>
      <c r="AW46" s="133">
        <f t="array" ref="AW46">IF($AV$15=0,0,MMULT($AH46:$AM46, AV$9:AV$14)/$AV$15)</f>
        <v>0</v>
      </c>
      <c r="AX46" s="133">
        <f t="array" ref="AX46">IF($AW$15=0,0,MMULT($AH46:$AM46, AW$9:AW$14)/$AW$15)</f>
        <v>0</v>
      </c>
      <c r="AY46" s="133">
        <f t="array" ref="AY46">IF($AX$15=0,0,MMULT($AH46:$AM46, AX$9:AX$14)/$AX$15)</f>
        <v>0.5</v>
      </c>
      <c r="AZ46" s="133">
        <f t="array" ref="AZ46">IF($AY$15=0,0,MMULT($AH46:$AM46, AY$9:AY$14)/$AY$15)</f>
        <v>0</v>
      </c>
      <c r="BA46" s="133">
        <f t="array" ref="BA46">IF($AZ$15=0,0,MMULT($AH46:$AM46, AZ$9:AZ$14)/$AZ$15)</f>
        <v>0</v>
      </c>
      <c r="BB46" s="133">
        <f t="array" ref="BB46">IF($BA$15=0,0,MMULT($AH46:$AM46, BA$9:BA$14)/$BA$15)</f>
        <v>0</v>
      </c>
      <c r="BC46" s="133">
        <f t="array" ref="BC46">IF($BB$15=0,0,MMULT($AH46:$AM46, BB$9:BB$14)/$BB$15)</f>
        <v>0.5</v>
      </c>
      <c r="BD46" s="133">
        <f t="array" ref="BD46">IF($BC$15=0,0,MMULT($AH46:$AM46, BC$9:BC$14)/$BC$15)</f>
        <v>0.5</v>
      </c>
      <c r="BE46" s="133">
        <f t="array" ref="BE46">IF($BD$15=0,0,MMULT($AH46:$AM46, BD$9:BD$14)/$BD$15)</f>
        <v>0</v>
      </c>
      <c r="BF46" s="241">
        <f t="array" ref="BF46">IF($BE$15=0,0,MMULT($AH46:$AM46, BE$9:BE$14)/$BE$15)</f>
        <v>0</v>
      </c>
      <c r="BG46" s="219">
        <f>IF(OR(GradeSheet!$M35="W (Withdrawn)", GradeSheet!$M35="I (Incomplete)"), 0, IF(AU46&gt;=65%, 1, 0))</f>
        <v>0</v>
      </c>
      <c r="BH46" s="134">
        <f>IF(OR(GradeSheet!$M35="W (Withdrawn)", GradeSheet!$M35="I (Incomplete)"), 0, IF(AV46&gt;=65%, 1, 0))</f>
        <v>0</v>
      </c>
      <c r="BI46" s="134">
        <f>IF(OR(GradeSheet!$M35="W (Withdrawn)", GradeSheet!$M35="I (Incomplete)"), 0, IF(AW46&gt;=65%, 1, 0))</f>
        <v>0</v>
      </c>
      <c r="BJ46" s="134">
        <f>IF(OR(GradeSheet!$M35="W (Withdrawn)", GradeSheet!$M35="I (Incomplete)"), 0, IF(AX46&gt;=65%, 1, 0))</f>
        <v>0</v>
      </c>
      <c r="BK46" s="134">
        <f>IF(OR(GradeSheet!$M35="W (Withdrawn)", GradeSheet!$M35="I (Incomplete)"), 0, IF(AY46&gt;=65%, 1, 0))</f>
        <v>0</v>
      </c>
      <c r="BL46" s="134">
        <f>IF(OR(GradeSheet!$M35="W (Withdrawn)", GradeSheet!$M35="I (Incomplete)"), 0, IF(AZ46&gt;=65%, 1, 0))</f>
        <v>0</v>
      </c>
      <c r="BM46" s="134">
        <f>IF(OR(GradeSheet!$M35="W (Withdrawn)", GradeSheet!$M35="I (Incomplete)"), 0, IF(BA46&gt;=65%, 1, 0))</f>
        <v>0</v>
      </c>
      <c r="BN46" s="134">
        <f>IF(OR(GradeSheet!$M35="W (Withdrawn)", GradeSheet!$M35="I (Incomplete)"), 0, IF(BB46&gt;=65%, 1, 0))</f>
        <v>0</v>
      </c>
      <c r="BO46" s="134">
        <f>IF(OR(GradeSheet!$M35="W (Withdrawn)", GradeSheet!$M35="I (Incomplete)"), 0, IF(BC46&gt;=65%, 1, 0))</f>
        <v>0</v>
      </c>
      <c r="BP46" s="134">
        <f>IF(OR(GradeSheet!$M35="W (Withdrawn)", GradeSheet!$M35="I (Incomplete)"), 0, IF(BD46&gt;=65%, 1, 0))</f>
        <v>0</v>
      </c>
      <c r="BQ46" s="134">
        <f>IF(OR(GradeSheet!$M35="W (Withdrawn)", GradeSheet!$M35="I (Incomplete)"), 0, IF(BE46&gt;=65%, 1, 0))</f>
        <v>0</v>
      </c>
      <c r="BR46" s="224">
        <f>IF(OR(GradeSheet!$M35="W (Withdrawn)", GradeSheet!$M35="I (Incomplete)"), 0, IF(BF46&gt;=65%, 1, 0))</f>
        <v>0</v>
      </c>
    </row>
    <row r="47" spans="1:70" s="196" customFormat="1" ht="15.75" customHeight="1" thickBot="1">
      <c r="A47" s="159">
        <v>27</v>
      </c>
      <c r="B47" s="143">
        <f>GradeSheet!B36</f>
        <v>192014032</v>
      </c>
      <c r="C47" s="163" t="str">
        <f>GradeSheet!C36</f>
        <v>Md. Armanur Rakib</v>
      </c>
      <c r="D47" s="209">
        <v>13</v>
      </c>
      <c r="E47" s="209">
        <v>0</v>
      </c>
      <c r="F47" s="209">
        <v>0</v>
      </c>
      <c r="G47" s="209">
        <v>0</v>
      </c>
      <c r="H47" s="209">
        <v>0</v>
      </c>
      <c r="I47" s="209">
        <v>0</v>
      </c>
      <c r="J47" s="209">
        <v>22</v>
      </c>
      <c r="K47" s="209">
        <v>0</v>
      </c>
      <c r="L47" s="209">
        <v>0</v>
      </c>
      <c r="M47" s="209">
        <v>0</v>
      </c>
      <c r="N47" s="209">
        <v>0</v>
      </c>
      <c r="O47" s="209">
        <v>0</v>
      </c>
      <c r="P47" s="245">
        <f>GradeSheet!E36+GradeSheet!I36</f>
        <v>19</v>
      </c>
      <c r="Q47" s="245">
        <v>0</v>
      </c>
      <c r="R47" s="245">
        <v>0</v>
      </c>
      <c r="S47" s="245">
        <v>0</v>
      </c>
      <c r="T47" s="245">
        <v>0</v>
      </c>
      <c r="U47" s="245">
        <v>0</v>
      </c>
      <c r="V47" s="245">
        <v>6</v>
      </c>
      <c r="W47" s="245">
        <v>0</v>
      </c>
      <c r="X47" s="245">
        <v>0</v>
      </c>
      <c r="Y47" s="245">
        <v>0</v>
      </c>
      <c r="Z47" s="245">
        <v>0</v>
      </c>
      <c r="AA47" s="245">
        <v>0</v>
      </c>
      <c r="AB47" s="211">
        <f t="shared" si="7"/>
        <v>60</v>
      </c>
      <c r="AC47" s="212">
        <f t="shared" si="8"/>
        <v>0</v>
      </c>
      <c r="AD47" s="212">
        <f t="shared" si="9"/>
        <v>0</v>
      </c>
      <c r="AE47" s="212">
        <f t="shared" si="10"/>
        <v>0</v>
      </c>
      <c r="AF47" s="212">
        <f t="shared" si="11"/>
        <v>0</v>
      </c>
      <c r="AG47" s="213">
        <f t="shared" si="12"/>
        <v>0</v>
      </c>
      <c r="AH47" s="215">
        <f t="shared" si="13"/>
        <v>0.66666666666666663</v>
      </c>
      <c r="AI47" s="216">
        <f t="shared" si="14"/>
        <v>0</v>
      </c>
      <c r="AJ47" s="216">
        <f t="shared" si="15"/>
        <v>0</v>
      </c>
      <c r="AK47" s="216">
        <f t="shared" si="16"/>
        <v>0</v>
      </c>
      <c r="AL47" s="216">
        <f t="shared" si="17"/>
        <v>0</v>
      </c>
      <c r="AM47" s="218">
        <f t="shared" si="18"/>
        <v>0</v>
      </c>
      <c r="AN47" s="223">
        <f>IF(OR(GradeSheet!$M36="W (Withdrawn)", GradeSheet!$M36="I (Incomplete)"), 0, IF(AH47&gt;=65%, 1, 0))</f>
        <v>1</v>
      </c>
      <c r="AO47" s="134">
        <f>IF(OR(GradeSheet!$M36="W (Withdrawn)", GradeSheet!$M36="I (Incomplete)"), 0, IF(AI47&gt;=65%, 1, 0))</f>
        <v>0</v>
      </c>
      <c r="AP47" s="134">
        <f>IF(OR(GradeSheet!$M36="W (Withdrawn)", GradeSheet!$M36="I (Incomplete)"), 0, IF(AJ47&gt;=65%, 1, 0))</f>
        <v>0</v>
      </c>
      <c r="AQ47" s="134">
        <f>IF(OR(GradeSheet!$M36="W (Withdrawn)", GradeSheet!$M36="I (Incomplete)"), 0, IF(AK47&gt;=65%, 1, 0))</f>
        <v>0</v>
      </c>
      <c r="AR47" s="134">
        <f>IF(OR(GradeSheet!$M36="W (Withdrawn)", GradeSheet!$M36="I (Incomplete)"), 0, IF(AL47&gt;=65%, 1, 0))</f>
        <v>0</v>
      </c>
      <c r="AS47" s="224">
        <f>IF(OR(GradeSheet!$M36="W (Withdrawn)", GradeSheet!$M36="I (Incomplete)"), 0, IF(AM47&gt;=65%, 1, 0))</f>
        <v>0</v>
      </c>
      <c r="AT47" s="131"/>
      <c r="AU47" s="217">
        <f t="array" ref="AU47">IF($AT$15=0,0,MMULT($AH47:$AM47, AT$9:AT$14)/$AT$15)</f>
        <v>0.66666666666666663</v>
      </c>
      <c r="AV47" s="133">
        <f t="array" ref="AV47">IF($AU$15=0,0,MMULT($AH47:$AM47, AU$9:AU$14)/$AU$15)</f>
        <v>0</v>
      </c>
      <c r="AW47" s="133">
        <f t="array" ref="AW47">IF($AV$15=0,0,MMULT($AH47:$AM47, AV$9:AV$14)/$AV$15)</f>
        <v>0</v>
      </c>
      <c r="AX47" s="133">
        <f t="array" ref="AX47">IF($AW$15=0,0,MMULT($AH47:$AM47, AW$9:AW$14)/$AW$15)</f>
        <v>0</v>
      </c>
      <c r="AY47" s="133">
        <f t="array" ref="AY47">IF($AX$15=0,0,MMULT($AH47:$AM47, AX$9:AX$14)/$AX$15)</f>
        <v>0.66666666666666663</v>
      </c>
      <c r="AZ47" s="133">
        <f t="array" ref="AZ47">IF($AY$15=0,0,MMULT($AH47:$AM47, AY$9:AY$14)/$AY$15)</f>
        <v>0</v>
      </c>
      <c r="BA47" s="133">
        <f t="array" ref="BA47">IF($AZ$15=0,0,MMULT($AH47:$AM47, AZ$9:AZ$14)/$AZ$15)</f>
        <v>0</v>
      </c>
      <c r="BB47" s="133">
        <f t="array" ref="BB47">IF($BA$15=0,0,MMULT($AH47:$AM47, BA$9:BA$14)/$BA$15)</f>
        <v>0</v>
      </c>
      <c r="BC47" s="133">
        <f t="array" ref="BC47">IF($BB$15=0,0,MMULT($AH47:$AM47, BB$9:BB$14)/$BB$15)</f>
        <v>0.66666666666666663</v>
      </c>
      <c r="BD47" s="133">
        <f t="array" ref="BD47">IF($BC$15=0,0,MMULT($AH47:$AM47, BC$9:BC$14)/$BC$15)</f>
        <v>0.66666666666666663</v>
      </c>
      <c r="BE47" s="133">
        <f t="array" ref="BE47">IF($BD$15=0,0,MMULT($AH47:$AM47, BD$9:BD$14)/$BD$15)</f>
        <v>0</v>
      </c>
      <c r="BF47" s="241">
        <f t="array" ref="BF47">IF($BE$15=0,0,MMULT($AH47:$AM47, BE$9:BE$14)/$BE$15)</f>
        <v>0</v>
      </c>
      <c r="BG47" s="219">
        <f>IF(OR(GradeSheet!$M36="W (Withdrawn)", GradeSheet!$M36="I (Incomplete)"), 0, IF(AU47&gt;=65%, 1, 0))</f>
        <v>1</v>
      </c>
      <c r="BH47" s="134">
        <f>IF(OR(GradeSheet!$M36="W (Withdrawn)", GradeSheet!$M36="I (Incomplete)"), 0, IF(AV47&gt;=65%, 1, 0))</f>
        <v>0</v>
      </c>
      <c r="BI47" s="134">
        <f>IF(OR(GradeSheet!$M36="W (Withdrawn)", GradeSheet!$M36="I (Incomplete)"), 0, IF(AW47&gt;=65%, 1, 0))</f>
        <v>0</v>
      </c>
      <c r="BJ47" s="134">
        <f>IF(OR(GradeSheet!$M36="W (Withdrawn)", GradeSheet!$M36="I (Incomplete)"), 0, IF(AX47&gt;=65%, 1, 0))</f>
        <v>0</v>
      </c>
      <c r="BK47" s="134">
        <f>IF(OR(GradeSheet!$M36="W (Withdrawn)", GradeSheet!$M36="I (Incomplete)"), 0, IF(AY47&gt;=65%, 1, 0))</f>
        <v>1</v>
      </c>
      <c r="BL47" s="134">
        <f>IF(OR(GradeSheet!$M36="W (Withdrawn)", GradeSheet!$M36="I (Incomplete)"), 0, IF(AZ47&gt;=65%, 1, 0))</f>
        <v>0</v>
      </c>
      <c r="BM47" s="134">
        <f>IF(OR(GradeSheet!$M36="W (Withdrawn)", GradeSheet!$M36="I (Incomplete)"), 0, IF(BA47&gt;=65%, 1, 0))</f>
        <v>0</v>
      </c>
      <c r="BN47" s="134">
        <f>IF(OR(GradeSheet!$M36="W (Withdrawn)", GradeSheet!$M36="I (Incomplete)"), 0, IF(BB47&gt;=65%, 1, 0))</f>
        <v>0</v>
      </c>
      <c r="BO47" s="134">
        <f>IF(OR(GradeSheet!$M36="W (Withdrawn)", GradeSheet!$M36="I (Incomplete)"), 0, IF(BC47&gt;=65%, 1, 0))</f>
        <v>1</v>
      </c>
      <c r="BP47" s="134">
        <f>IF(OR(GradeSheet!$M36="W (Withdrawn)", GradeSheet!$M36="I (Incomplete)"), 0, IF(BD47&gt;=65%, 1, 0))</f>
        <v>1</v>
      </c>
      <c r="BQ47" s="134">
        <f>IF(OR(GradeSheet!$M36="W (Withdrawn)", GradeSheet!$M36="I (Incomplete)"), 0, IF(BE47&gt;=65%, 1, 0))</f>
        <v>0</v>
      </c>
      <c r="BR47" s="224">
        <f>IF(OR(GradeSheet!$M36="W (Withdrawn)", GradeSheet!$M36="I (Incomplete)"), 0, IF(BF47&gt;=65%, 1, 0))</f>
        <v>0</v>
      </c>
    </row>
    <row r="48" spans="1:70" s="196" customFormat="1" ht="15.75" customHeight="1" thickBot="1">
      <c r="A48" s="158">
        <v>28</v>
      </c>
      <c r="B48" s="143">
        <f>GradeSheet!B37</f>
        <v>192014033</v>
      </c>
      <c r="C48" s="163" t="str">
        <f>GradeSheet!C37</f>
        <v>Shajedul Islam</v>
      </c>
      <c r="D48" s="209">
        <v>10</v>
      </c>
      <c r="E48" s="209">
        <v>0</v>
      </c>
      <c r="F48" s="209">
        <v>0</v>
      </c>
      <c r="G48" s="209">
        <v>0</v>
      </c>
      <c r="H48" s="209">
        <v>0</v>
      </c>
      <c r="I48" s="209">
        <v>0</v>
      </c>
      <c r="J48" s="209">
        <v>22</v>
      </c>
      <c r="K48" s="209">
        <v>0</v>
      </c>
      <c r="L48" s="209">
        <v>0</v>
      </c>
      <c r="M48" s="209">
        <v>0</v>
      </c>
      <c r="N48" s="209">
        <v>0</v>
      </c>
      <c r="O48" s="209">
        <v>0</v>
      </c>
      <c r="P48" s="245">
        <f>GradeSheet!E37+GradeSheet!I37</f>
        <v>19</v>
      </c>
      <c r="Q48" s="245">
        <v>0</v>
      </c>
      <c r="R48" s="245">
        <v>0</v>
      </c>
      <c r="S48" s="245">
        <v>0</v>
      </c>
      <c r="T48" s="245">
        <v>0</v>
      </c>
      <c r="U48" s="245">
        <v>0</v>
      </c>
      <c r="V48" s="245">
        <v>10</v>
      </c>
      <c r="W48" s="245">
        <v>0</v>
      </c>
      <c r="X48" s="245">
        <v>0</v>
      </c>
      <c r="Y48" s="245">
        <v>0</v>
      </c>
      <c r="Z48" s="245">
        <v>0</v>
      </c>
      <c r="AA48" s="245">
        <v>0</v>
      </c>
      <c r="AB48" s="211">
        <f t="shared" si="7"/>
        <v>61</v>
      </c>
      <c r="AC48" s="212">
        <f t="shared" si="8"/>
        <v>0</v>
      </c>
      <c r="AD48" s="212">
        <f t="shared" si="9"/>
        <v>0</v>
      </c>
      <c r="AE48" s="212">
        <f t="shared" si="10"/>
        <v>0</v>
      </c>
      <c r="AF48" s="212">
        <f t="shared" si="11"/>
        <v>0</v>
      </c>
      <c r="AG48" s="213">
        <f t="shared" si="12"/>
        <v>0</v>
      </c>
      <c r="AH48" s="215">
        <f t="shared" si="13"/>
        <v>0.67777777777777781</v>
      </c>
      <c r="AI48" s="216">
        <f t="shared" si="14"/>
        <v>0</v>
      </c>
      <c r="AJ48" s="216">
        <f t="shared" si="15"/>
        <v>0</v>
      </c>
      <c r="AK48" s="216">
        <f t="shared" si="16"/>
        <v>0</v>
      </c>
      <c r="AL48" s="216">
        <f t="shared" si="17"/>
        <v>0</v>
      </c>
      <c r="AM48" s="218">
        <f t="shared" si="18"/>
        <v>0</v>
      </c>
      <c r="AN48" s="223">
        <f>IF(OR(GradeSheet!$M37="W (Withdrawn)", GradeSheet!$M37="I (Incomplete)"), 0, IF(AH48&gt;=65%, 1, 0))</f>
        <v>1</v>
      </c>
      <c r="AO48" s="134">
        <f>IF(OR(GradeSheet!$M37="W (Withdrawn)", GradeSheet!$M37="I (Incomplete)"), 0, IF(AI48&gt;=65%, 1, 0))</f>
        <v>0</v>
      </c>
      <c r="AP48" s="134">
        <f>IF(OR(GradeSheet!$M37="W (Withdrawn)", GradeSheet!$M37="I (Incomplete)"), 0, IF(AJ48&gt;=65%, 1, 0))</f>
        <v>0</v>
      </c>
      <c r="AQ48" s="134">
        <f>IF(OR(GradeSheet!$M37="W (Withdrawn)", GradeSheet!$M37="I (Incomplete)"), 0, IF(AK48&gt;=65%, 1, 0))</f>
        <v>0</v>
      </c>
      <c r="AR48" s="134">
        <f>IF(OR(GradeSheet!$M37="W (Withdrawn)", GradeSheet!$M37="I (Incomplete)"), 0, IF(AL48&gt;=65%, 1, 0))</f>
        <v>0</v>
      </c>
      <c r="AS48" s="224">
        <f>IF(OR(GradeSheet!$M37="W (Withdrawn)", GradeSheet!$M37="I (Incomplete)"), 0, IF(AM48&gt;=65%, 1, 0))</f>
        <v>0</v>
      </c>
      <c r="AT48" s="131"/>
      <c r="AU48" s="217">
        <f t="array" ref="AU48">IF($AT$15=0,0,MMULT($AH48:$AM48, AT$9:AT$14)/$AT$15)</f>
        <v>0.67777777777777781</v>
      </c>
      <c r="AV48" s="133">
        <f t="array" ref="AV48">IF($AU$15=0,0,MMULT($AH48:$AM48, AU$9:AU$14)/$AU$15)</f>
        <v>0</v>
      </c>
      <c r="AW48" s="133">
        <f t="array" ref="AW48">IF($AV$15=0,0,MMULT($AH48:$AM48, AV$9:AV$14)/$AV$15)</f>
        <v>0</v>
      </c>
      <c r="AX48" s="133">
        <f t="array" ref="AX48">IF($AW$15=0,0,MMULT($AH48:$AM48, AW$9:AW$14)/$AW$15)</f>
        <v>0</v>
      </c>
      <c r="AY48" s="133">
        <f t="array" ref="AY48">IF($AX$15=0,0,MMULT($AH48:$AM48, AX$9:AX$14)/$AX$15)</f>
        <v>0.67777777777777781</v>
      </c>
      <c r="AZ48" s="133">
        <f t="array" ref="AZ48">IF($AY$15=0,0,MMULT($AH48:$AM48, AY$9:AY$14)/$AY$15)</f>
        <v>0</v>
      </c>
      <c r="BA48" s="133">
        <f t="array" ref="BA48">IF($AZ$15=0,0,MMULT($AH48:$AM48, AZ$9:AZ$14)/$AZ$15)</f>
        <v>0</v>
      </c>
      <c r="BB48" s="133">
        <f t="array" ref="BB48">IF($BA$15=0,0,MMULT($AH48:$AM48, BA$9:BA$14)/$BA$15)</f>
        <v>0</v>
      </c>
      <c r="BC48" s="133">
        <f t="array" ref="BC48">IF($BB$15=0,0,MMULT($AH48:$AM48, BB$9:BB$14)/$BB$15)</f>
        <v>0.67777777777777781</v>
      </c>
      <c r="BD48" s="133">
        <f t="array" ref="BD48">IF($BC$15=0,0,MMULT($AH48:$AM48, BC$9:BC$14)/$BC$15)</f>
        <v>0.67777777777777781</v>
      </c>
      <c r="BE48" s="133">
        <f t="array" ref="BE48">IF($BD$15=0,0,MMULT($AH48:$AM48, BD$9:BD$14)/$BD$15)</f>
        <v>0</v>
      </c>
      <c r="BF48" s="241">
        <f t="array" ref="BF48">IF($BE$15=0,0,MMULT($AH48:$AM48, BE$9:BE$14)/$BE$15)</f>
        <v>0</v>
      </c>
      <c r="BG48" s="219">
        <f>IF(OR(GradeSheet!$M37="W (Withdrawn)", GradeSheet!$M37="I (Incomplete)"), 0, IF(AU48&gt;=65%, 1, 0))</f>
        <v>1</v>
      </c>
      <c r="BH48" s="134">
        <f>IF(OR(GradeSheet!$M37="W (Withdrawn)", GradeSheet!$M37="I (Incomplete)"), 0, IF(AV48&gt;=65%, 1, 0))</f>
        <v>0</v>
      </c>
      <c r="BI48" s="134">
        <f>IF(OR(GradeSheet!$M37="W (Withdrawn)", GradeSheet!$M37="I (Incomplete)"), 0, IF(AW48&gt;=65%, 1, 0))</f>
        <v>0</v>
      </c>
      <c r="BJ48" s="134">
        <f>IF(OR(GradeSheet!$M37="W (Withdrawn)", GradeSheet!$M37="I (Incomplete)"), 0, IF(AX48&gt;=65%, 1, 0))</f>
        <v>0</v>
      </c>
      <c r="BK48" s="134">
        <f>IF(OR(GradeSheet!$M37="W (Withdrawn)", GradeSheet!$M37="I (Incomplete)"), 0, IF(AY48&gt;=65%, 1, 0))</f>
        <v>1</v>
      </c>
      <c r="BL48" s="134">
        <f>IF(OR(GradeSheet!$M37="W (Withdrawn)", GradeSheet!$M37="I (Incomplete)"), 0, IF(AZ48&gt;=65%, 1, 0))</f>
        <v>0</v>
      </c>
      <c r="BM48" s="134">
        <f>IF(OR(GradeSheet!$M37="W (Withdrawn)", GradeSheet!$M37="I (Incomplete)"), 0, IF(BA48&gt;=65%, 1, 0))</f>
        <v>0</v>
      </c>
      <c r="BN48" s="134">
        <f>IF(OR(GradeSheet!$M37="W (Withdrawn)", GradeSheet!$M37="I (Incomplete)"), 0, IF(BB48&gt;=65%, 1, 0))</f>
        <v>0</v>
      </c>
      <c r="BO48" s="134">
        <f>IF(OR(GradeSheet!$M37="W (Withdrawn)", GradeSheet!$M37="I (Incomplete)"), 0, IF(BC48&gt;=65%, 1, 0))</f>
        <v>1</v>
      </c>
      <c r="BP48" s="134">
        <f>IF(OR(GradeSheet!$M37="W (Withdrawn)", GradeSheet!$M37="I (Incomplete)"), 0, IF(BD48&gt;=65%, 1, 0))</f>
        <v>1</v>
      </c>
      <c r="BQ48" s="134">
        <f>IF(OR(GradeSheet!$M37="W (Withdrawn)", GradeSheet!$M37="I (Incomplete)"), 0, IF(BE48&gt;=65%, 1, 0))</f>
        <v>0</v>
      </c>
      <c r="BR48" s="224">
        <f>IF(OR(GradeSheet!$M37="W (Withdrawn)", GradeSheet!$M37="I (Incomplete)"), 0, IF(BF48&gt;=65%, 1, 0))</f>
        <v>0</v>
      </c>
    </row>
    <row r="49" spans="1:70" s="196" customFormat="1" ht="15.75" customHeight="1" thickBot="1">
      <c r="A49" s="159">
        <v>29</v>
      </c>
      <c r="B49" s="143">
        <f>GradeSheet!B38</f>
        <v>192014034</v>
      </c>
      <c r="C49" s="163" t="str">
        <f>GradeSheet!C38</f>
        <v>*Md. Shajedul Islam Sumon</v>
      </c>
      <c r="D49" s="209">
        <v>0</v>
      </c>
      <c r="E49" s="209">
        <v>0</v>
      </c>
      <c r="F49" s="209">
        <v>0</v>
      </c>
      <c r="G49" s="209">
        <v>0</v>
      </c>
      <c r="H49" s="209">
        <v>0</v>
      </c>
      <c r="I49" s="209">
        <v>0</v>
      </c>
      <c r="J49" s="209">
        <v>7</v>
      </c>
      <c r="K49" s="209">
        <v>0</v>
      </c>
      <c r="L49" s="209">
        <v>0</v>
      </c>
      <c r="M49" s="209">
        <v>0</v>
      </c>
      <c r="N49" s="209">
        <v>0</v>
      </c>
      <c r="O49" s="209">
        <v>0</v>
      </c>
      <c r="P49" s="245">
        <f>GradeSheet!E38+GradeSheet!I38</f>
        <v>19</v>
      </c>
      <c r="Q49" s="245">
        <v>0</v>
      </c>
      <c r="R49" s="245">
        <v>0</v>
      </c>
      <c r="S49" s="245">
        <v>0</v>
      </c>
      <c r="T49" s="245">
        <v>0</v>
      </c>
      <c r="U49" s="245">
        <v>0</v>
      </c>
      <c r="V49" s="245">
        <v>3</v>
      </c>
      <c r="W49" s="245">
        <v>0</v>
      </c>
      <c r="X49" s="245">
        <v>0</v>
      </c>
      <c r="Y49" s="245">
        <v>0</v>
      </c>
      <c r="Z49" s="245">
        <v>0</v>
      </c>
      <c r="AA49" s="245">
        <v>0</v>
      </c>
      <c r="AB49" s="211">
        <f t="shared" si="7"/>
        <v>29</v>
      </c>
      <c r="AC49" s="212">
        <f t="shared" si="8"/>
        <v>0</v>
      </c>
      <c r="AD49" s="212">
        <f t="shared" si="9"/>
        <v>0</v>
      </c>
      <c r="AE49" s="212">
        <f t="shared" si="10"/>
        <v>0</v>
      </c>
      <c r="AF49" s="212">
        <f t="shared" si="11"/>
        <v>0</v>
      </c>
      <c r="AG49" s="213">
        <f t="shared" si="12"/>
        <v>0</v>
      </c>
      <c r="AH49" s="215">
        <f t="shared" si="13"/>
        <v>0.32222222222222224</v>
      </c>
      <c r="AI49" s="216">
        <f t="shared" si="14"/>
        <v>0</v>
      </c>
      <c r="AJ49" s="216">
        <f t="shared" si="15"/>
        <v>0</v>
      </c>
      <c r="AK49" s="216">
        <f t="shared" si="16"/>
        <v>0</v>
      </c>
      <c r="AL49" s="216">
        <f t="shared" si="17"/>
        <v>0</v>
      </c>
      <c r="AM49" s="218">
        <f t="shared" si="18"/>
        <v>0</v>
      </c>
      <c r="AN49" s="223">
        <f>IF(OR(GradeSheet!$M38="W (Withdrawn)", GradeSheet!$M38="I (Incomplete)"), 0, IF(AH49&gt;=65%, 1, 0))</f>
        <v>0</v>
      </c>
      <c r="AO49" s="134">
        <f>IF(OR(GradeSheet!$M38="W (Withdrawn)", GradeSheet!$M38="I (Incomplete)"), 0, IF(AI49&gt;=65%, 1, 0))</f>
        <v>0</v>
      </c>
      <c r="AP49" s="134">
        <f>IF(OR(GradeSheet!$M38="W (Withdrawn)", GradeSheet!$M38="I (Incomplete)"), 0, IF(AJ49&gt;=65%, 1, 0))</f>
        <v>0</v>
      </c>
      <c r="AQ49" s="134">
        <f>IF(OR(GradeSheet!$M38="W (Withdrawn)", GradeSheet!$M38="I (Incomplete)"), 0, IF(AK49&gt;=65%, 1, 0))</f>
        <v>0</v>
      </c>
      <c r="AR49" s="134">
        <f>IF(OR(GradeSheet!$M38="W (Withdrawn)", GradeSheet!$M38="I (Incomplete)"), 0, IF(AL49&gt;=65%, 1, 0))</f>
        <v>0</v>
      </c>
      <c r="AS49" s="224">
        <f>IF(OR(GradeSheet!$M38="W (Withdrawn)", GradeSheet!$M38="I (Incomplete)"), 0, IF(AM49&gt;=65%, 1, 0))</f>
        <v>0</v>
      </c>
      <c r="AT49" s="131"/>
      <c r="AU49" s="217">
        <f t="array" ref="AU49">IF($AT$15=0,0,MMULT($AH49:$AM49, AT$9:AT$14)/$AT$15)</f>
        <v>0.32222222222222224</v>
      </c>
      <c r="AV49" s="133">
        <f t="array" ref="AV49">IF($AU$15=0,0,MMULT($AH49:$AM49, AU$9:AU$14)/$AU$15)</f>
        <v>0</v>
      </c>
      <c r="AW49" s="133">
        <f t="array" ref="AW49">IF($AV$15=0,0,MMULT($AH49:$AM49, AV$9:AV$14)/$AV$15)</f>
        <v>0</v>
      </c>
      <c r="AX49" s="133">
        <f t="array" ref="AX49">IF($AW$15=0,0,MMULT($AH49:$AM49, AW$9:AW$14)/$AW$15)</f>
        <v>0</v>
      </c>
      <c r="AY49" s="133">
        <f t="array" ref="AY49">IF($AX$15=0,0,MMULT($AH49:$AM49, AX$9:AX$14)/$AX$15)</f>
        <v>0.32222222222222224</v>
      </c>
      <c r="AZ49" s="133">
        <f t="array" ref="AZ49">IF($AY$15=0,0,MMULT($AH49:$AM49, AY$9:AY$14)/$AY$15)</f>
        <v>0</v>
      </c>
      <c r="BA49" s="133">
        <f t="array" ref="BA49">IF($AZ$15=0,0,MMULT($AH49:$AM49, AZ$9:AZ$14)/$AZ$15)</f>
        <v>0</v>
      </c>
      <c r="BB49" s="133">
        <f t="array" ref="BB49">IF($BA$15=0,0,MMULT($AH49:$AM49, BA$9:BA$14)/$BA$15)</f>
        <v>0</v>
      </c>
      <c r="BC49" s="133">
        <f t="array" ref="BC49">IF($BB$15=0,0,MMULT($AH49:$AM49, BB$9:BB$14)/$BB$15)</f>
        <v>0.32222222222222224</v>
      </c>
      <c r="BD49" s="133">
        <f t="array" ref="BD49">IF($BC$15=0,0,MMULT($AH49:$AM49, BC$9:BC$14)/$BC$15)</f>
        <v>0.32222222222222224</v>
      </c>
      <c r="BE49" s="133">
        <f t="array" ref="BE49">IF($BD$15=0,0,MMULT($AH49:$AM49, BD$9:BD$14)/$BD$15)</f>
        <v>0</v>
      </c>
      <c r="BF49" s="241">
        <f t="array" ref="BF49">IF($BE$15=0,0,MMULT($AH49:$AM49, BE$9:BE$14)/$BE$15)</f>
        <v>0</v>
      </c>
      <c r="BG49" s="219">
        <f>IF(OR(GradeSheet!$M38="W (Withdrawn)", GradeSheet!$M38="I (Incomplete)"), 0, IF(AU49&gt;=65%, 1, 0))</f>
        <v>0</v>
      </c>
      <c r="BH49" s="134">
        <f>IF(OR(GradeSheet!$M38="W (Withdrawn)", GradeSheet!$M38="I (Incomplete)"), 0, IF(AV49&gt;=65%, 1, 0))</f>
        <v>0</v>
      </c>
      <c r="BI49" s="134">
        <f>IF(OR(GradeSheet!$M38="W (Withdrawn)", GradeSheet!$M38="I (Incomplete)"), 0, IF(AW49&gt;=65%, 1, 0))</f>
        <v>0</v>
      </c>
      <c r="BJ49" s="134">
        <f>IF(OR(GradeSheet!$M38="W (Withdrawn)", GradeSheet!$M38="I (Incomplete)"), 0, IF(AX49&gt;=65%, 1, 0))</f>
        <v>0</v>
      </c>
      <c r="BK49" s="134">
        <f>IF(OR(GradeSheet!$M38="W (Withdrawn)", GradeSheet!$M38="I (Incomplete)"), 0, IF(AY49&gt;=65%, 1, 0))</f>
        <v>0</v>
      </c>
      <c r="BL49" s="134">
        <f>IF(OR(GradeSheet!$M38="W (Withdrawn)", GradeSheet!$M38="I (Incomplete)"), 0, IF(AZ49&gt;=65%, 1, 0))</f>
        <v>0</v>
      </c>
      <c r="BM49" s="134">
        <f>IF(OR(GradeSheet!$M38="W (Withdrawn)", GradeSheet!$M38="I (Incomplete)"), 0, IF(BA49&gt;=65%, 1, 0))</f>
        <v>0</v>
      </c>
      <c r="BN49" s="134">
        <f>IF(OR(GradeSheet!$M38="W (Withdrawn)", GradeSheet!$M38="I (Incomplete)"), 0, IF(BB49&gt;=65%, 1, 0))</f>
        <v>0</v>
      </c>
      <c r="BO49" s="134">
        <f>IF(OR(GradeSheet!$M38="W (Withdrawn)", GradeSheet!$M38="I (Incomplete)"), 0, IF(BC49&gt;=65%, 1, 0))</f>
        <v>0</v>
      </c>
      <c r="BP49" s="134">
        <f>IF(OR(GradeSheet!$M38="W (Withdrawn)", GradeSheet!$M38="I (Incomplete)"), 0, IF(BD49&gt;=65%, 1, 0))</f>
        <v>0</v>
      </c>
      <c r="BQ49" s="134">
        <f>IF(OR(GradeSheet!$M38="W (Withdrawn)", GradeSheet!$M38="I (Incomplete)"), 0, IF(BE49&gt;=65%, 1, 0))</f>
        <v>0</v>
      </c>
      <c r="BR49" s="224">
        <f>IF(OR(GradeSheet!$M38="W (Withdrawn)", GradeSheet!$M38="I (Incomplete)"), 0, IF(BF49&gt;=65%, 1, 0))</f>
        <v>0</v>
      </c>
    </row>
    <row r="50" spans="1:70" s="196" customFormat="1" ht="15.75" customHeight="1" thickBot="1">
      <c r="A50" s="158">
        <v>30</v>
      </c>
      <c r="B50" s="143">
        <f>GradeSheet!B39</f>
        <v>192014035</v>
      </c>
      <c r="C50" s="163" t="str">
        <f>GradeSheet!C39</f>
        <v>Kamrun Nahar</v>
      </c>
      <c r="D50" s="209">
        <v>11</v>
      </c>
      <c r="E50" s="209">
        <v>0</v>
      </c>
      <c r="F50" s="209">
        <v>0</v>
      </c>
      <c r="G50" s="209">
        <v>0</v>
      </c>
      <c r="H50" s="209">
        <v>0</v>
      </c>
      <c r="I50" s="209">
        <v>0</v>
      </c>
      <c r="J50" s="209">
        <v>23</v>
      </c>
      <c r="K50" s="209">
        <v>0</v>
      </c>
      <c r="L50" s="209">
        <v>0</v>
      </c>
      <c r="M50" s="209">
        <v>0</v>
      </c>
      <c r="N50" s="209">
        <v>0</v>
      </c>
      <c r="O50" s="209">
        <v>0</v>
      </c>
      <c r="P50" s="245">
        <f>GradeSheet!E39+GradeSheet!I39</f>
        <v>16</v>
      </c>
      <c r="Q50" s="245">
        <v>0</v>
      </c>
      <c r="R50" s="245">
        <v>0</v>
      </c>
      <c r="S50" s="245">
        <v>0</v>
      </c>
      <c r="T50" s="245">
        <v>0</v>
      </c>
      <c r="U50" s="245">
        <v>0</v>
      </c>
      <c r="V50" s="245">
        <v>17</v>
      </c>
      <c r="W50" s="245">
        <v>0</v>
      </c>
      <c r="X50" s="245">
        <v>0</v>
      </c>
      <c r="Y50" s="245">
        <v>0</v>
      </c>
      <c r="Z50" s="245">
        <v>0</v>
      </c>
      <c r="AA50" s="245">
        <v>0</v>
      </c>
      <c r="AB50" s="211">
        <f t="shared" si="7"/>
        <v>67</v>
      </c>
      <c r="AC50" s="212">
        <f t="shared" si="8"/>
        <v>0</v>
      </c>
      <c r="AD50" s="212">
        <f t="shared" si="9"/>
        <v>0</v>
      </c>
      <c r="AE50" s="212">
        <f t="shared" si="10"/>
        <v>0</v>
      </c>
      <c r="AF50" s="212">
        <f t="shared" si="11"/>
        <v>0</v>
      </c>
      <c r="AG50" s="213">
        <f t="shared" si="12"/>
        <v>0</v>
      </c>
      <c r="AH50" s="215">
        <f t="shared" si="13"/>
        <v>0.74444444444444446</v>
      </c>
      <c r="AI50" s="216">
        <f t="shared" si="14"/>
        <v>0</v>
      </c>
      <c r="AJ50" s="216">
        <f t="shared" si="15"/>
        <v>0</v>
      </c>
      <c r="AK50" s="216">
        <f t="shared" si="16"/>
        <v>0</v>
      </c>
      <c r="AL50" s="216">
        <f t="shared" si="17"/>
        <v>0</v>
      </c>
      <c r="AM50" s="218">
        <f t="shared" si="18"/>
        <v>0</v>
      </c>
      <c r="AN50" s="223">
        <f>IF(OR(GradeSheet!$M39="W (Withdrawn)", GradeSheet!$M39="I (Incomplete)"), 0, IF(AH50&gt;=65%, 1, 0))</f>
        <v>1</v>
      </c>
      <c r="AO50" s="134">
        <f>IF(OR(GradeSheet!$M39="W (Withdrawn)", GradeSheet!$M39="I (Incomplete)"), 0, IF(AI50&gt;=65%, 1, 0))</f>
        <v>0</v>
      </c>
      <c r="AP50" s="134">
        <f>IF(OR(GradeSheet!$M39="W (Withdrawn)", GradeSheet!$M39="I (Incomplete)"), 0, IF(AJ50&gt;=65%, 1, 0))</f>
        <v>0</v>
      </c>
      <c r="AQ50" s="134">
        <f>IF(OR(GradeSheet!$M39="W (Withdrawn)", GradeSheet!$M39="I (Incomplete)"), 0, IF(AK50&gt;=65%, 1, 0))</f>
        <v>0</v>
      </c>
      <c r="AR50" s="134">
        <f>IF(OR(GradeSheet!$M39="W (Withdrawn)", GradeSheet!$M39="I (Incomplete)"), 0, IF(AL50&gt;=65%, 1, 0))</f>
        <v>0</v>
      </c>
      <c r="AS50" s="224">
        <f>IF(OR(GradeSheet!$M39="W (Withdrawn)", GradeSheet!$M39="I (Incomplete)"), 0, IF(AM50&gt;=65%, 1, 0))</f>
        <v>0</v>
      </c>
      <c r="AT50" s="131"/>
      <c r="AU50" s="217">
        <f t="array" ref="AU50">IF($AT$15=0,0,MMULT($AH50:$AM50, AT$9:AT$14)/$AT$15)</f>
        <v>0.74444444444444446</v>
      </c>
      <c r="AV50" s="133">
        <f t="array" ref="AV50">IF($AU$15=0,0,MMULT($AH50:$AM50, AU$9:AU$14)/$AU$15)</f>
        <v>0</v>
      </c>
      <c r="AW50" s="133">
        <f t="array" ref="AW50">IF($AV$15=0,0,MMULT($AH50:$AM50, AV$9:AV$14)/$AV$15)</f>
        <v>0</v>
      </c>
      <c r="AX50" s="133">
        <f t="array" ref="AX50">IF($AW$15=0,0,MMULT($AH50:$AM50, AW$9:AW$14)/$AW$15)</f>
        <v>0</v>
      </c>
      <c r="AY50" s="133">
        <f t="array" ref="AY50">IF($AX$15=0,0,MMULT($AH50:$AM50, AX$9:AX$14)/$AX$15)</f>
        <v>0.74444444444444446</v>
      </c>
      <c r="AZ50" s="133">
        <f t="array" ref="AZ50">IF($AY$15=0,0,MMULT($AH50:$AM50, AY$9:AY$14)/$AY$15)</f>
        <v>0</v>
      </c>
      <c r="BA50" s="133">
        <f t="array" ref="BA50">IF($AZ$15=0,0,MMULT($AH50:$AM50, AZ$9:AZ$14)/$AZ$15)</f>
        <v>0</v>
      </c>
      <c r="BB50" s="133">
        <f t="array" ref="BB50">IF($BA$15=0,0,MMULT($AH50:$AM50, BA$9:BA$14)/$BA$15)</f>
        <v>0</v>
      </c>
      <c r="BC50" s="133">
        <f t="array" ref="BC50">IF($BB$15=0,0,MMULT($AH50:$AM50, BB$9:BB$14)/$BB$15)</f>
        <v>0.74444444444444446</v>
      </c>
      <c r="BD50" s="133">
        <f t="array" ref="BD50">IF($BC$15=0,0,MMULT($AH50:$AM50, BC$9:BC$14)/$BC$15)</f>
        <v>0.74444444444444446</v>
      </c>
      <c r="BE50" s="133">
        <f t="array" ref="BE50">IF($BD$15=0,0,MMULT($AH50:$AM50, BD$9:BD$14)/$BD$15)</f>
        <v>0</v>
      </c>
      <c r="BF50" s="241">
        <f t="array" ref="BF50">IF($BE$15=0,0,MMULT($AH50:$AM50, BE$9:BE$14)/$BE$15)</f>
        <v>0</v>
      </c>
      <c r="BG50" s="219">
        <f>IF(OR(GradeSheet!$M39="W (Withdrawn)", GradeSheet!$M39="I (Incomplete)"), 0, IF(AU50&gt;=65%, 1, 0))</f>
        <v>1</v>
      </c>
      <c r="BH50" s="134">
        <f>IF(OR(GradeSheet!$M39="W (Withdrawn)", GradeSheet!$M39="I (Incomplete)"), 0, IF(AV50&gt;=65%, 1, 0))</f>
        <v>0</v>
      </c>
      <c r="BI50" s="134">
        <f>IF(OR(GradeSheet!$M39="W (Withdrawn)", GradeSheet!$M39="I (Incomplete)"), 0, IF(AW50&gt;=65%, 1, 0))</f>
        <v>0</v>
      </c>
      <c r="BJ50" s="134">
        <f>IF(OR(GradeSheet!$M39="W (Withdrawn)", GradeSheet!$M39="I (Incomplete)"), 0, IF(AX50&gt;=65%, 1, 0))</f>
        <v>0</v>
      </c>
      <c r="BK50" s="134">
        <f>IF(OR(GradeSheet!$M39="W (Withdrawn)", GradeSheet!$M39="I (Incomplete)"), 0, IF(AY50&gt;=65%, 1, 0))</f>
        <v>1</v>
      </c>
      <c r="BL50" s="134">
        <f>IF(OR(GradeSheet!$M39="W (Withdrawn)", GradeSheet!$M39="I (Incomplete)"), 0, IF(AZ50&gt;=65%, 1, 0))</f>
        <v>0</v>
      </c>
      <c r="BM50" s="134">
        <f>IF(OR(GradeSheet!$M39="W (Withdrawn)", GradeSheet!$M39="I (Incomplete)"), 0, IF(BA50&gt;=65%, 1, 0))</f>
        <v>0</v>
      </c>
      <c r="BN50" s="134">
        <f>IF(OR(GradeSheet!$M39="W (Withdrawn)", GradeSheet!$M39="I (Incomplete)"), 0, IF(BB50&gt;=65%, 1, 0))</f>
        <v>0</v>
      </c>
      <c r="BO50" s="134">
        <f>IF(OR(GradeSheet!$M39="W (Withdrawn)", GradeSheet!$M39="I (Incomplete)"), 0, IF(BC50&gt;=65%, 1, 0))</f>
        <v>1</v>
      </c>
      <c r="BP50" s="134">
        <f>IF(OR(GradeSheet!$M39="W (Withdrawn)", GradeSheet!$M39="I (Incomplete)"), 0, IF(BD50&gt;=65%, 1, 0))</f>
        <v>1</v>
      </c>
      <c r="BQ50" s="134">
        <f>IF(OR(GradeSheet!$M39="W (Withdrawn)", GradeSheet!$M39="I (Incomplete)"), 0, IF(BE50&gt;=65%, 1, 0))</f>
        <v>0</v>
      </c>
      <c r="BR50" s="224">
        <f>IF(OR(GradeSheet!$M39="W (Withdrawn)", GradeSheet!$M39="I (Incomplete)"), 0, IF(BF50&gt;=65%, 1, 0))</f>
        <v>0</v>
      </c>
    </row>
    <row r="51" spans="1:70" s="196" customFormat="1" ht="15.75" customHeight="1" thickBot="1">
      <c r="A51" s="159">
        <v>31</v>
      </c>
      <c r="B51" s="143">
        <f>GradeSheet!B40</f>
        <v>192014036</v>
      </c>
      <c r="C51" s="163" t="str">
        <f>GradeSheet!C40</f>
        <v>Md. Shafiqul Islam Suman</v>
      </c>
      <c r="D51" s="209">
        <v>7</v>
      </c>
      <c r="E51" s="209">
        <v>0</v>
      </c>
      <c r="F51" s="209">
        <v>0</v>
      </c>
      <c r="G51" s="209">
        <v>0</v>
      </c>
      <c r="H51" s="209">
        <v>0</v>
      </c>
      <c r="I51" s="209">
        <v>0</v>
      </c>
      <c r="J51" s="209">
        <v>12</v>
      </c>
      <c r="K51" s="209">
        <v>0</v>
      </c>
      <c r="L51" s="209">
        <v>0</v>
      </c>
      <c r="M51" s="209">
        <v>0</v>
      </c>
      <c r="N51" s="209">
        <v>0</v>
      </c>
      <c r="O51" s="209">
        <v>0</v>
      </c>
      <c r="P51" s="245">
        <f>GradeSheet!E40+GradeSheet!I40</f>
        <v>19</v>
      </c>
      <c r="Q51" s="245">
        <v>0</v>
      </c>
      <c r="R51" s="245">
        <v>0</v>
      </c>
      <c r="S51" s="245">
        <v>0</v>
      </c>
      <c r="T51" s="245">
        <v>0</v>
      </c>
      <c r="U51" s="245">
        <v>0</v>
      </c>
      <c r="V51" s="245">
        <v>11</v>
      </c>
      <c r="W51" s="245">
        <v>0</v>
      </c>
      <c r="X51" s="245">
        <v>0</v>
      </c>
      <c r="Y51" s="245">
        <v>0</v>
      </c>
      <c r="Z51" s="245">
        <v>0</v>
      </c>
      <c r="AA51" s="245">
        <v>0</v>
      </c>
      <c r="AB51" s="211">
        <f t="shared" si="7"/>
        <v>49</v>
      </c>
      <c r="AC51" s="212">
        <f t="shared" si="8"/>
        <v>0</v>
      </c>
      <c r="AD51" s="212">
        <f t="shared" si="9"/>
        <v>0</v>
      </c>
      <c r="AE51" s="212">
        <f t="shared" si="10"/>
        <v>0</v>
      </c>
      <c r="AF51" s="212">
        <f t="shared" si="11"/>
        <v>0</v>
      </c>
      <c r="AG51" s="213">
        <f t="shared" si="12"/>
        <v>0</v>
      </c>
      <c r="AH51" s="215">
        <f t="shared" si="13"/>
        <v>0.5444444444444444</v>
      </c>
      <c r="AI51" s="216">
        <f t="shared" si="14"/>
        <v>0</v>
      </c>
      <c r="AJ51" s="216">
        <f t="shared" si="15"/>
        <v>0</v>
      </c>
      <c r="AK51" s="216">
        <f t="shared" si="16"/>
        <v>0</v>
      </c>
      <c r="AL51" s="216">
        <f t="shared" si="17"/>
        <v>0</v>
      </c>
      <c r="AM51" s="218">
        <f t="shared" si="18"/>
        <v>0</v>
      </c>
      <c r="AN51" s="223">
        <f>IF(OR(GradeSheet!$M40="W (Withdrawn)", GradeSheet!$M40="I (Incomplete)"), 0, IF(AH51&gt;=65%, 1, 0))</f>
        <v>0</v>
      </c>
      <c r="AO51" s="134">
        <f>IF(OR(GradeSheet!$M40="W (Withdrawn)", GradeSheet!$M40="I (Incomplete)"), 0, IF(AI51&gt;=65%, 1, 0))</f>
        <v>0</v>
      </c>
      <c r="AP51" s="134">
        <f>IF(OR(GradeSheet!$M40="W (Withdrawn)", GradeSheet!$M40="I (Incomplete)"), 0, IF(AJ51&gt;=65%, 1, 0))</f>
        <v>0</v>
      </c>
      <c r="AQ51" s="134">
        <f>IF(OR(GradeSheet!$M40="W (Withdrawn)", GradeSheet!$M40="I (Incomplete)"), 0, IF(AK51&gt;=65%, 1, 0))</f>
        <v>0</v>
      </c>
      <c r="AR51" s="134">
        <f>IF(OR(GradeSheet!$M40="W (Withdrawn)", GradeSheet!$M40="I (Incomplete)"), 0, IF(AL51&gt;=65%, 1, 0))</f>
        <v>0</v>
      </c>
      <c r="AS51" s="224">
        <f>IF(OR(GradeSheet!$M40="W (Withdrawn)", GradeSheet!$M40="I (Incomplete)"), 0, IF(AM51&gt;=65%, 1, 0))</f>
        <v>0</v>
      </c>
      <c r="AT51" s="131"/>
      <c r="AU51" s="217">
        <f t="array" ref="AU51">IF($AT$15=0,0,MMULT($AH51:$AM51, AT$9:AT$14)/$AT$15)</f>
        <v>0.5444444444444444</v>
      </c>
      <c r="AV51" s="133">
        <f t="array" ref="AV51">IF($AU$15=0,0,MMULT($AH51:$AM51, AU$9:AU$14)/$AU$15)</f>
        <v>0</v>
      </c>
      <c r="AW51" s="133">
        <f t="array" ref="AW51">IF($AV$15=0,0,MMULT($AH51:$AM51, AV$9:AV$14)/$AV$15)</f>
        <v>0</v>
      </c>
      <c r="AX51" s="133">
        <f t="array" ref="AX51">IF($AW$15=0,0,MMULT($AH51:$AM51, AW$9:AW$14)/$AW$15)</f>
        <v>0</v>
      </c>
      <c r="AY51" s="133">
        <f t="array" ref="AY51">IF($AX$15=0,0,MMULT($AH51:$AM51, AX$9:AX$14)/$AX$15)</f>
        <v>0.5444444444444444</v>
      </c>
      <c r="AZ51" s="133">
        <f t="array" ref="AZ51">IF($AY$15=0,0,MMULT($AH51:$AM51, AY$9:AY$14)/$AY$15)</f>
        <v>0</v>
      </c>
      <c r="BA51" s="133">
        <f t="array" ref="BA51">IF($AZ$15=0,0,MMULT($AH51:$AM51, AZ$9:AZ$14)/$AZ$15)</f>
        <v>0</v>
      </c>
      <c r="BB51" s="133">
        <f t="array" ref="BB51">IF($BA$15=0,0,MMULT($AH51:$AM51, BA$9:BA$14)/$BA$15)</f>
        <v>0</v>
      </c>
      <c r="BC51" s="133">
        <f t="array" ref="BC51">IF($BB$15=0,0,MMULT($AH51:$AM51, BB$9:BB$14)/$BB$15)</f>
        <v>0.5444444444444444</v>
      </c>
      <c r="BD51" s="133">
        <f t="array" ref="BD51">IF($BC$15=0,0,MMULT($AH51:$AM51, BC$9:BC$14)/$BC$15)</f>
        <v>0.5444444444444444</v>
      </c>
      <c r="BE51" s="133">
        <f t="array" ref="BE51">IF($BD$15=0,0,MMULT($AH51:$AM51, BD$9:BD$14)/$BD$15)</f>
        <v>0</v>
      </c>
      <c r="BF51" s="241">
        <f t="array" ref="BF51">IF($BE$15=0,0,MMULT($AH51:$AM51, BE$9:BE$14)/$BE$15)</f>
        <v>0</v>
      </c>
      <c r="BG51" s="219">
        <f>IF(OR(GradeSheet!$M40="W (Withdrawn)", GradeSheet!$M40="I (Incomplete)"), 0, IF(AU51&gt;=65%, 1, 0))</f>
        <v>0</v>
      </c>
      <c r="BH51" s="134">
        <f>IF(OR(GradeSheet!$M40="W (Withdrawn)", GradeSheet!$M40="I (Incomplete)"), 0, IF(AV51&gt;=65%, 1, 0))</f>
        <v>0</v>
      </c>
      <c r="BI51" s="134">
        <f>IF(OR(GradeSheet!$M40="W (Withdrawn)", GradeSheet!$M40="I (Incomplete)"), 0, IF(AW51&gt;=65%, 1, 0))</f>
        <v>0</v>
      </c>
      <c r="BJ51" s="134">
        <f>IF(OR(GradeSheet!$M40="W (Withdrawn)", GradeSheet!$M40="I (Incomplete)"), 0, IF(AX51&gt;=65%, 1, 0))</f>
        <v>0</v>
      </c>
      <c r="BK51" s="134">
        <f>IF(OR(GradeSheet!$M40="W (Withdrawn)", GradeSheet!$M40="I (Incomplete)"), 0, IF(AY51&gt;=65%, 1, 0))</f>
        <v>0</v>
      </c>
      <c r="BL51" s="134">
        <f>IF(OR(GradeSheet!$M40="W (Withdrawn)", GradeSheet!$M40="I (Incomplete)"), 0, IF(AZ51&gt;=65%, 1, 0))</f>
        <v>0</v>
      </c>
      <c r="BM51" s="134">
        <f>IF(OR(GradeSheet!$M40="W (Withdrawn)", GradeSheet!$M40="I (Incomplete)"), 0, IF(BA51&gt;=65%, 1, 0))</f>
        <v>0</v>
      </c>
      <c r="BN51" s="134">
        <f>IF(OR(GradeSheet!$M40="W (Withdrawn)", GradeSheet!$M40="I (Incomplete)"), 0, IF(BB51&gt;=65%, 1, 0))</f>
        <v>0</v>
      </c>
      <c r="BO51" s="134">
        <f>IF(OR(GradeSheet!$M40="W (Withdrawn)", GradeSheet!$M40="I (Incomplete)"), 0, IF(BC51&gt;=65%, 1, 0))</f>
        <v>0</v>
      </c>
      <c r="BP51" s="134">
        <f>IF(OR(GradeSheet!$M40="W (Withdrawn)", GradeSheet!$M40="I (Incomplete)"), 0, IF(BD51&gt;=65%, 1, 0))</f>
        <v>0</v>
      </c>
      <c r="BQ51" s="134">
        <f>IF(OR(GradeSheet!$M40="W (Withdrawn)", GradeSheet!$M40="I (Incomplete)"), 0, IF(BE51&gt;=65%, 1, 0))</f>
        <v>0</v>
      </c>
      <c r="BR51" s="224">
        <f>IF(OR(GradeSheet!$M40="W (Withdrawn)", GradeSheet!$M40="I (Incomplete)"), 0, IF(BF51&gt;=65%, 1, 0))</f>
        <v>0</v>
      </c>
    </row>
    <row r="52" spans="1:70" ht="15.75" customHeight="1" thickBot="1">
      <c r="A52" s="158">
        <v>32</v>
      </c>
      <c r="B52" s="143">
        <f>GradeSheet!B41</f>
        <v>192014037</v>
      </c>
      <c r="C52" s="163" t="str">
        <f>GradeSheet!C41</f>
        <v>Arunangshu Mojumder Raatul</v>
      </c>
      <c r="D52" s="209">
        <v>13.5</v>
      </c>
      <c r="E52" s="209">
        <v>0</v>
      </c>
      <c r="F52" s="209">
        <v>0</v>
      </c>
      <c r="G52" s="209">
        <v>0</v>
      </c>
      <c r="H52" s="209">
        <v>0</v>
      </c>
      <c r="I52" s="209">
        <v>0</v>
      </c>
      <c r="J52" s="209">
        <v>22</v>
      </c>
      <c r="K52" s="209">
        <v>0</v>
      </c>
      <c r="L52" s="209">
        <v>0</v>
      </c>
      <c r="M52" s="209">
        <v>0</v>
      </c>
      <c r="N52" s="209">
        <v>0</v>
      </c>
      <c r="O52" s="209">
        <v>0</v>
      </c>
      <c r="P52" s="245">
        <f>GradeSheet!E41+GradeSheet!I41</f>
        <v>19</v>
      </c>
      <c r="Q52" s="245">
        <v>0</v>
      </c>
      <c r="R52" s="245">
        <v>0</v>
      </c>
      <c r="S52" s="245">
        <v>0</v>
      </c>
      <c r="T52" s="245">
        <v>0</v>
      </c>
      <c r="U52" s="245">
        <v>0</v>
      </c>
      <c r="V52" s="245">
        <v>19</v>
      </c>
      <c r="W52" s="245">
        <v>0</v>
      </c>
      <c r="X52" s="245">
        <v>0</v>
      </c>
      <c r="Y52" s="245">
        <v>0</v>
      </c>
      <c r="Z52" s="245">
        <v>0</v>
      </c>
      <c r="AA52" s="245">
        <v>0</v>
      </c>
      <c r="AB52" s="211">
        <f t="shared" si="7"/>
        <v>73.5</v>
      </c>
      <c r="AC52" s="212">
        <f t="shared" si="8"/>
        <v>0</v>
      </c>
      <c r="AD52" s="212">
        <f t="shared" si="9"/>
        <v>0</v>
      </c>
      <c r="AE52" s="212">
        <f t="shared" si="10"/>
        <v>0</v>
      </c>
      <c r="AF52" s="212">
        <f t="shared" si="11"/>
        <v>0</v>
      </c>
      <c r="AG52" s="213">
        <f t="shared" si="12"/>
        <v>0</v>
      </c>
      <c r="AH52" s="215">
        <f t="shared" si="13"/>
        <v>0.81666666666666665</v>
      </c>
      <c r="AI52" s="216">
        <f t="shared" si="14"/>
        <v>0</v>
      </c>
      <c r="AJ52" s="216">
        <f t="shared" si="15"/>
        <v>0</v>
      </c>
      <c r="AK52" s="216">
        <f t="shared" si="16"/>
        <v>0</v>
      </c>
      <c r="AL52" s="216">
        <f t="shared" si="17"/>
        <v>0</v>
      </c>
      <c r="AM52" s="218">
        <f t="shared" si="18"/>
        <v>0</v>
      </c>
      <c r="AN52" s="223">
        <f>IF(OR(GradeSheet!$M41="W (Withdrawn)", GradeSheet!$M41="I (Incomplete)"), 0, IF(AH52&gt;=65%, 1, 0))</f>
        <v>1</v>
      </c>
      <c r="AO52" s="134">
        <f>IF(OR(GradeSheet!$M41="W (Withdrawn)", GradeSheet!$M41="I (Incomplete)"), 0, IF(AI52&gt;=65%, 1, 0))</f>
        <v>0</v>
      </c>
      <c r="AP52" s="134">
        <f>IF(OR(GradeSheet!$M41="W (Withdrawn)", GradeSheet!$M41="I (Incomplete)"), 0, IF(AJ52&gt;=65%, 1, 0))</f>
        <v>0</v>
      </c>
      <c r="AQ52" s="134">
        <f>IF(OR(GradeSheet!$M41="W (Withdrawn)", GradeSheet!$M41="I (Incomplete)"), 0, IF(AK52&gt;=65%, 1, 0))</f>
        <v>0</v>
      </c>
      <c r="AR52" s="134">
        <f>IF(OR(GradeSheet!$M41="W (Withdrawn)", GradeSheet!$M41="I (Incomplete)"), 0, IF(AL52&gt;=65%, 1, 0))</f>
        <v>0</v>
      </c>
      <c r="AS52" s="224">
        <f>IF(OR(GradeSheet!$M41="W (Withdrawn)", GradeSheet!$M41="I (Incomplete)"), 0, IF(AM52&gt;=65%, 1, 0))</f>
        <v>0</v>
      </c>
      <c r="AT52" s="131"/>
      <c r="AU52" s="217">
        <f t="array" ref="AU52">IF($AT$15=0,0,MMULT($AH52:$AM52, AT$9:AT$14)/$AT$15)</f>
        <v>0.81666666666666665</v>
      </c>
      <c r="AV52" s="133">
        <f t="array" ref="AV52">IF($AU$15=0,0,MMULT($AH52:$AM52, AU$9:AU$14)/$AU$15)</f>
        <v>0</v>
      </c>
      <c r="AW52" s="133">
        <f t="array" ref="AW52">IF($AV$15=0,0,MMULT($AH52:$AM52, AV$9:AV$14)/$AV$15)</f>
        <v>0</v>
      </c>
      <c r="AX52" s="133">
        <f t="array" ref="AX52">IF($AW$15=0,0,MMULT($AH52:$AM52, AW$9:AW$14)/$AW$15)</f>
        <v>0</v>
      </c>
      <c r="AY52" s="133">
        <f t="array" ref="AY52">IF($AX$15=0,0,MMULT($AH52:$AM52, AX$9:AX$14)/$AX$15)</f>
        <v>0.81666666666666665</v>
      </c>
      <c r="AZ52" s="133">
        <f t="array" ref="AZ52">IF($AY$15=0,0,MMULT($AH52:$AM52, AY$9:AY$14)/$AY$15)</f>
        <v>0</v>
      </c>
      <c r="BA52" s="133">
        <f t="array" ref="BA52">IF($AZ$15=0,0,MMULT($AH52:$AM52, AZ$9:AZ$14)/$AZ$15)</f>
        <v>0</v>
      </c>
      <c r="BB52" s="133">
        <f t="array" ref="BB52">IF($BA$15=0,0,MMULT($AH52:$AM52, BA$9:BA$14)/$BA$15)</f>
        <v>0</v>
      </c>
      <c r="BC52" s="133">
        <f t="array" ref="BC52">IF($BB$15=0,0,MMULT($AH52:$AM52, BB$9:BB$14)/$BB$15)</f>
        <v>0.81666666666666665</v>
      </c>
      <c r="BD52" s="133">
        <f t="array" ref="BD52">IF($BC$15=0,0,MMULT($AH52:$AM52, BC$9:BC$14)/$BC$15)</f>
        <v>0.81666666666666665</v>
      </c>
      <c r="BE52" s="133">
        <f t="array" ref="BE52">IF($BD$15=0,0,MMULT($AH52:$AM52, BD$9:BD$14)/$BD$15)</f>
        <v>0</v>
      </c>
      <c r="BF52" s="241">
        <f t="array" ref="BF52">IF($BE$15=0,0,MMULT($AH52:$AM52, BE$9:BE$14)/$BE$15)</f>
        <v>0</v>
      </c>
      <c r="BG52" s="219">
        <f>IF(OR(GradeSheet!$M41="W (Withdrawn)", GradeSheet!$M41="I (Incomplete)"), 0, IF(AU52&gt;=65%, 1, 0))</f>
        <v>1</v>
      </c>
      <c r="BH52" s="134">
        <f>IF(OR(GradeSheet!$M41="W (Withdrawn)", GradeSheet!$M41="I (Incomplete)"), 0, IF(AV52&gt;=65%, 1, 0))</f>
        <v>0</v>
      </c>
      <c r="BI52" s="134">
        <f>IF(OR(GradeSheet!$M41="W (Withdrawn)", GradeSheet!$M41="I (Incomplete)"), 0, IF(AW52&gt;=65%, 1, 0))</f>
        <v>0</v>
      </c>
      <c r="BJ52" s="134">
        <f>IF(OR(GradeSheet!$M41="W (Withdrawn)", GradeSheet!$M41="I (Incomplete)"), 0, IF(AX52&gt;=65%, 1, 0))</f>
        <v>0</v>
      </c>
      <c r="BK52" s="134">
        <f>IF(OR(GradeSheet!$M41="W (Withdrawn)", GradeSheet!$M41="I (Incomplete)"), 0, IF(AY52&gt;=65%, 1, 0))</f>
        <v>1</v>
      </c>
      <c r="BL52" s="134">
        <f>IF(OR(GradeSheet!$M41="W (Withdrawn)", GradeSheet!$M41="I (Incomplete)"), 0, IF(AZ52&gt;=65%, 1, 0))</f>
        <v>0</v>
      </c>
      <c r="BM52" s="134">
        <f>IF(OR(GradeSheet!$M41="W (Withdrawn)", GradeSheet!$M41="I (Incomplete)"), 0, IF(BA52&gt;=65%, 1, 0))</f>
        <v>0</v>
      </c>
      <c r="BN52" s="134">
        <f>IF(OR(GradeSheet!$M41="W (Withdrawn)", GradeSheet!$M41="I (Incomplete)"), 0, IF(BB52&gt;=65%, 1, 0))</f>
        <v>0</v>
      </c>
      <c r="BO52" s="134">
        <f>IF(OR(GradeSheet!$M41="W (Withdrawn)", GradeSheet!$M41="I (Incomplete)"), 0, IF(BC52&gt;=65%, 1, 0))</f>
        <v>1</v>
      </c>
      <c r="BP52" s="134">
        <f>IF(OR(GradeSheet!$M41="W (Withdrawn)", GradeSheet!$M41="I (Incomplete)"), 0, IF(BD52&gt;=65%, 1, 0))</f>
        <v>1</v>
      </c>
      <c r="BQ52" s="134">
        <f>IF(OR(GradeSheet!$M41="W (Withdrawn)", GradeSheet!$M41="I (Incomplete)"), 0, IF(BE52&gt;=65%, 1, 0))</f>
        <v>0</v>
      </c>
      <c r="BR52" s="224">
        <f>IF(OR(GradeSheet!$M41="W (Withdrawn)", GradeSheet!$M41="I (Incomplete)"), 0, IF(BF52&gt;=65%, 1, 0))</f>
        <v>0</v>
      </c>
    </row>
    <row r="53" spans="1:70" ht="15.75" customHeight="1" thickBot="1">
      <c r="A53" s="159">
        <v>33</v>
      </c>
      <c r="B53" s="143">
        <f>GradeSheet!B42</f>
        <v>192014038</v>
      </c>
      <c r="C53" s="163" t="str">
        <f>GradeSheet!C42</f>
        <v>Md. Mutasim Billah Abu Noman Akanda</v>
      </c>
      <c r="D53" s="209">
        <v>18</v>
      </c>
      <c r="E53" s="209">
        <v>0</v>
      </c>
      <c r="F53" s="209">
        <v>0</v>
      </c>
      <c r="G53" s="209">
        <v>0</v>
      </c>
      <c r="H53" s="209">
        <v>0</v>
      </c>
      <c r="I53" s="209">
        <v>0</v>
      </c>
      <c r="J53" s="209">
        <v>23</v>
      </c>
      <c r="K53" s="209">
        <v>0</v>
      </c>
      <c r="L53" s="209">
        <v>0</v>
      </c>
      <c r="M53" s="209">
        <v>0</v>
      </c>
      <c r="N53" s="209">
        <v>0</v>
      </c>
      <c r="O53" s="209">
        <v>0</v>
      </c>
      <c r="P53" s="245">
        <f>GradeSheet!E42+GradeSheet!I42</f>
        <v>19</v>
      </c>
      <c r="Q53" s="245">
        <v>0</v>
      </c>
      <c r="R53" s="245">
        <v>0</v>
      </c>
      <c r="S53" s="245">
        <v>0</v>
      </c>
      <c r="T53" s="245">
        <v>0</v>
      </c>
      <c r="U53" s="245">
        <v>0</v>
      </c>
      <c r="V53" s="245">
        <v>19</v>
      </c>
      <c r="W53" s="245">
        <v>0</v>
      </c>
      <c r="X53" s="245">
        <v>0</v>
      </c>
      <c r="Y53" s="245">
        <v>0</v>
      </c>
      <c r="Z53" s="245">
        <v>0</v>
      </c>
      <c r="AA53" s="245">
        <v>0</v>
      </c>
      <c r="AB53" s="211">
        <f t="shared" si="7"/>
        <v>79</v>
      </c>
      <c r="AC53" s="212">
        <f t="shared" si="8"/>
        <v>0</v>
      </c>
      <c r="AD53" s="212">
        <f t="shared" si="9"/>
        <v>0</v>
      </c>
      <c r="AE53" s="212">
        <f t="shared" si="10"/>
        <v>0</v>
      </c>
      <c r="AF53" s="212">
        <f t="shared" si="11"/>
        <v>0</v>
      </c>
      <c r="AG53" s="213">
        <f t="shared" si="12"/>
        <v>0</v>
      </c>
      <c r="AH53" s="215">
        <f t="shared" si="13"/>
        <v>0.87777777777777777</v>
      </c>
      <c r="AI53" s="216">
        <f t="shared" si="14"/>
        <v>0</v>
      </c>
      <c r="AJ53" s="216">
        <f t="shared" si="15"/>
        <v>0</v>
      </c>
      <c r="AK53" s="216">
        <f t="shared" si="16"/>
        <v>0</v>
      </c>
      <c r="AL53" s="216">
        <f t="shared" si="17"/>
        <v>0</v>
      </c>
      <c r="AM53" s="218">
        <f t="shared" si="18"/>
        <v>0</v>
      </c>
      <c r="AN53" s="223">
        <f>IF(OR(GradeSheet!$M42="W (Withdrawn)", GradeSheet!$M42="I (Incomplete)"), 0, IF(AH53&gt;=65%, 1, 0))</f>
        <v>1</v>
      </c>
      <c r="AO53" s="134">
        <f>IF(OR(GradeSheet!$M42="W (Withdrawn)", GradeSheet!$M42="I (Incomplete)"), 0, IF(AI53&gt;=65%, 1, 0))</f>
        <v>0</v>
      </c>
      <c r="AP53" s="134">
        <f>IF(OR(GradeSheet!$M42="W (Withdrawn)", GradeSheet!$M42="I (Incomplete)"), 0, IF(AJ53&gt;=65%, 1, 0))</f>
        <v>0</v>
      </c>
      <c r="AQ53" s="134">
        <f>IF(OR(GradeSheet!$M42="W (Withdrawn)", GradeSheet!$M42="I (Incomplete)"), 0, IF(AK53&gt;=65%, 1, 0))</f>
        <v>0</v>
      </c>
      <c r="AR53" s="134">
        <f>IF(OR(GradeSheet!$M42="W (Withdrawn)", GradeSheet!$M42="I (Incomplete)"), 0, IF(AL53&gt;=65%, 1, 0))</f>
        <v>0</v>
      </c>
      <c r="AS53" s="224">
        <f>IF(OR(GradeSheet!$M42="W (Withdrawn)", GradeSheet!$M42="I (Incomplete)"), 0, IF(AM53&gt;=65%, 1, 0))</f>
        <v>0</v>
      </c>
      <c r="AT53" s="131"/>
      <c r="AU53" s="217">
        <f t="array" ref="AU53">IF($AT$15=0,0,MMULT($AH53:$AM53, AT$9:AT$14)/$AT$15)</f>
        <v>0.87777777777777777</v>
      </c>
      <c r="AV53" s="133">
        <f t="array" ref="AV53">IF($AU$15=0,0,MMULT($AH53:$AM53, AU$9:AU$14)/$AU$15)</f>
        <v>0</v>
      </c>
      <c r="AW53" s="133">
        <f t="array" ref="AW53">IF($AV$15=0,0,MMULT($AH53:$AM53, AV$9:AV$14)/$AV$15)</f>
        <v>0</v>
      </c>
      <c r="AX53" s="133">
        <f t="array" ref="AX53">IF($AW$15=0,0,MMULT($AH53:$AM53, AW$9:AW$14)/$AW$15)</f>
        <v>0</v>
      </c>
      <c r="AY53" s="133">
        <f t="array" ref="AY53">IF($AX$15=0,0,MMULT($AH53:$AM53, AX$9:AX$14)/$AX$15)</f>
        <v>0.87777777777777777</v>
      </c>
      <c r="AZ53" s="133">
        <f t="array" ref="AZ53">IF($AY$15=0,0,MMULT($AH53:$AM53, AY$9:AY$14)/$AY$15)</f>
        <v>0</v>
      </c>
      <c r="BA53" s="133">
        <f t="array" ref="BA53">IF($AZ$15=0,0,MMULT($AH53:$AM53, AZ$9:AZ$14)/$AZ$15)</f>
        <v>0</v>
      </c>
      <c r="BB53" s="133">
        <f t="array" ref="BB53">IF($BA$15=0,0,MMULT($AH53:$AM53, BA$9:BA$14)/$BA$15)</f>
        <v>0</v>
      </c>
      <c r="BC53" s="133">
        <f t="array" ref="BC53">IF($BB$15=0,0,MMULT($AH53:$AM53, BB$9:BB$14)/$BB$15)</f>
        <v>0.87777777777777777</v>
      </c>
      <c r="BD53" s="133">
        <f t="array" ref="BD53">IF($BC$15=0,0,MMULT($AH53:$AM53, BC$9:BC$14)/$BC$15)</f>
        <v>0.87777777777777777</v>
      </c>
      <c r="BE53" s="133">
        <f t="array" ref="BE53">IF($BD$15=0,0,MMULT($AH53:$AM53, BD$9:BD$14)/$BD$15)</f>
        <v>0</v>
      </c>
      <c r="BF53" s="241">
        <f t="array" ref="BF53">IF($BE$15=0,0,MMULT($AH53:$AM53, BE$9:BE$14)/$BE$15)</f>
        <v>0</v>
      </c>
      <c r="BG53" s="219">
        <f>IF(OR(GradeSheet!$M42="W (Withdrawn)", GradeSheet!$M42="I (Incomplete)"), 0, IF(AU53&gt;=65%, 1, 0))</f>
        <v>1</v>
      </c>
      <c r="BH53" s="134">
        <f>IF(OR(GradeSheet!$M42="W (Withdrawn)", GradeSheet!$M42="I (Incomplete)"), 0, IF(AV53&gt;=65%, 1, 0))</f>
        <v>0</v>
      </c>
      <c r="BI53" s="134">
        <f>IF(OR(GradeSheet!$M42="W (Withdrawn)", GradeSheet!$M42="I (Incomplete)"), 0, IF(AW53&gt;=65%, 1, 0))</f>
        <v>0</v>
      </c>
      <c r="BJ53" s="134">
        <f>IF(OR(GradeSheet!$M42="W (Withdrawn)", GradeSheet!$M42="I (Incomplete)"), 0, IF(AX53&gt;=65%, 1, 0))</f>
        <v>0</v>
      </c>
      <c r="BK53" s="134">
        <f>IF(OR(GradeSheet!$M42="W (Withdrawn)", GradeSheet!$M42="I (Incomplete)"), 0, IF(AY53&gt;=65%, 1, 0))</f>
        <v>1</v>
      </c>
      <c r="BL53" s="134">
        <f>IF(OR(GradeSheet!$M42="W (Withdrawn)", GradeSheet!$M42="I (Incomplete)"), 0, IF(AZ53&gt;=65%, 1, 0))</f>
        <v>0</v>
      </c>
      <c r="BM53" s="134">
        <f>IF(OR(GradeSheet!$M42="W (Withdrawn)", GradeSheet!$M42="I (Incomplete)"), 0, IF(BA53&gt;=65%, 1, 0))</f>
        <v>0</v>
      </c>
      <c r="BN53" s="134">
        <f>IF(OR(GradeSheet!$M42="W (Withdrawn)", GradeSheet!$M42="I (Incomplete)"), 0, IF(BB53&gt;=65%, 1, 0))</f>
        <v>0</v>
      </c>
      <c r="BO53" s="134">
        <f>IF(OR(GradeSheet!$M42="W (Withdrawn)", GradeSheet!$M42="I (Incomplete)"), 0, IF(BC53&gt;=65%, 1, 0))</f>
        <v>1</v>
      </c>
      <c r="BP53" s="134">
        <f>IF(OR(GradeSheet!$M42="W (Withdrawn)", GradeSheet!$M42="I (Incomplete)"), 0, IF(BD53&gt;=65%, 1, 0))</f>
        <v>1</v>
      </c>
      <c r="BQ53" s="134">
        <f>IF(OR(GradeSheet!$M42="W (Withdrawn)", GradeSheet!$M42="I (Incomplete)"), 0, IF(BE53&gt;=65%, 1, 0))</f>
        <v>0</v>
      </c>
      <c r="BR53" s="224">
        <f>IF(OR(GradeSheet!$M42="W (Withdrawn)", GradeSheet!$M42="I (Incomplete)"), 0, IF(BF53&gt;=65%, 1, 0))</f>
        <v>0</v>
      </c>
    </row>
    <row r="54" spans="1:70" ht="15.75" customHeight="1" thickBot="1">
      <c r="A54" s="158">
        <v>34</v>
      </c>
      <c r="B54" s="143">
        <f>GradeSheet!B43</f>
        <v>192014040</v>
      </c>
      <c r="C54" s="163" t="str">
        <f>GradeSheet!C43</f>
        <v>Shah Newaz Alam</v>
      </c>
      <c r="D54" s="209">
        <v>7</v>
      </c>
      <c r="E54" s="209">
        <v>0</v>
      </c>
      <c r="F54" s="209">
        <v>0</v>
      </c>
      <c r="G54" s="209">
        <v>0</v>
      </c>
      <c r="H54" s="209">
        <v>0</v>
      </c>
      <c r="I54" s="209">
        <v>0</v>
      </c>
      <c r="J54" s="209">
        <v>12</v>
      </c>
      <c r="K54" s="209">
        <v>0</v>
      </c>
      <c r="L54" s="209">
        <v>0</v>
      </c>
      <c r="M54" s="209">
        <v>0</v>
      </c>
      <c r="N54" s="209">
        <v>0</v>
      </c>
      <c r="O54" s="209">
        <v>0</v>
      </c>
      <c r="P54" s="245">
        <f>GradeSheet!E43+GradeSheet!I43</f>
        <v>17</v>
      </c>
      <c r="Q54" s="245">
        <v>0</v>
      </c>
      <c r="R54" s="245">
        <v>0</v>
      </c>
      <c r="S54" s="245">
        <v>0</v>
      </c>
      <c r="T54" s="245">
        <v>0</v>
      </c>
      <c r="U54" s="245">
        <v>0</v>
      </c>
      <c r="V54" s="245">
        <v>7</v>
      </c>
      <c r="W54" s="245">
        <v>0</v>
      </c>
      <c r="X54" s="245">
        <v>0</v>
      </c>
      <c r="Y54" s="245">
        <v>0</v>
      </c>
      <c r="Z54" s="245">
        <v>0</v>
      </c>
      <c r="AA54" s="245">
        <v>0</v>
      </c>
      <c r="AB54" s="211">
        <f t="shared" si="7"/>
        <v>43</v>
      </c>
      <c r="AC54" s="212">
        <f t="shared" si="8"/>
        <v>0</v>
      </c>
      <c r="AD54" s="212">
        <f t="shared" si="9"/>
        <v>0</v>
      </c>
      <c r="AE54" s="212">
        <f t="shared" si="10"/>
        <v>0</v>
      </c>
      <c r="AF54" s="212">
        <f t="shared" si="11"/>
        <v>0</v>
      </c>
      <c r="AG54" s="213">
        <f t="shared" si="12"/>
        <v>0</v>
      </c>
      <c r="AH54" s="215">
        <f t="shared" si="13"/>
        <v>0.4777777777777778</v>
      </c>
      <c r="AI54" s="216">
        <f t="shared" si="14"/>
        <v>0</v>
      </c>
      <c r="AJ54" s="216">
        <f t="shared" si="15"/>
        <v>0</v>
      </c>
      <c r="AK54" s="216">
        <f t="shared" si="16"/>
        <v>0</v>
      </c>
      <c r="AL54" s="216">
        <f t="shared" si="17"/>
        <v>0</v>
      </c>
      <c r="AM54" s="218">
        <f t="shared" si="18"/>
        <v>0</v>
      </c>
      <c r="AN54" s="223">
        <f>IF(OR(GradeSheet!$M43="W (Withdrawn)", GradeSheet!$M43="I (Incomplete)"), 0, IF(AH54&gt;=65%, 1, 0))</f>
        <v>0</v>
      </c>
      <c r="AO54" s="134">
        <f>IF(OR(GradeSheet!$M43="W (Withdrawn)", GradeSheet!$M43="I (Incomplete)"), 0, IF(AI54&gt;=65%, 1, 0))</f>
        <v>0</v>
      </c>
      <c r="AP54" s="134">
        <f>IF(OR(GradeSheet!$M43="W (Withdrawn)", GradeSheet!$M43="I (Incomplete)"), 0, IF(AJ54&gt;=65%, 1, 0))</f>
        <v>0</v>
      </c>
      <c r="AQ54" s="134">
        <f>IF(OR(GradeSheet!$M43="W (Withdrawn)", GradeSheet!$M43="I (Incomplete)"), 0, IF(AK54&gt;=65%, 1, 0))</f>
        <v>0</v>
      </c>
      <c r="AR54" s="134">
        <f>IF(OR(GradeSheet!$M43="W (Withdrawn)", GradeSheet!$M43="I (Incomplete)"), 0, IF(AL54&gt;=65%, 1, 0))</f>
        <v>0</v>
      </c>
      <c r="AS54" s="224">
        <f>IF(OR(GradeSheet!$M43="W (Withdrawn)", GradeSheet!$M43="I (Incomplete)"), 0, IF(AM54&gt;=65%, 1, 0))</f>
        <v>0</v>
      </c>
      <c r="AT54" s="131"/>
      <c r="AU54" s="217">
        <f t="array" ref="AU54">IF($AT$15=0,0,MMULT($AH54:$AM54, AT$9:AT$14)/$AT$15)</f>
        <v>0.4777777777777778</v>
      </c>
      <c r="AV54" s="133">
        <f t="array" ref="AV54">IF($AU$15=0,0,MMULT($AH54:$AM54, AU$9:AU$14)/$AU$15)</f>
        <v>0</v>
      </c>
      <c r="AW54" s="133">
        <f t="array" ref="AW54">IF($AV$15=0,0,MMULT($AH54:$AM54, AV$9:AV$14)/$AV$15)</f>
        <v>0</v>
      </c>
      <c r="AX54" s="133">
        <f t="array" ref="AX54">IF($AW$15=0,0,MMULT($AH54:$AM54, AW$9:AW$14)/$AW$15)</f>
        <v>0</v>
      </c>
      <c r="AY54" s="133">
        <f t="array" ref="AY54">IF($AX$15=0,0,MMULT($AH54:$AM54, AX$9:AX$14)/$AX$15)</f>
        <v>0.4777777777777778</v>
      </c>
      <c r="AZ54" s="133">
        <f t="array" ref="AZ54">IF($AY$15=0,0,MMULT($AH54:$AM54, AY$9:AY$14)/$AY$15)</f>
        <v>0</v>
      </c>
      <c r="BA54" s="133">
        <f t="array" ref="BA54">IF($AZ$15=0,0,MMULT($AH54:$AM54, AZ$9:AZ$14)/$AZ$15)</f>
        <v>0</v>
      </c>
      <c r="BB54" s="133">
        <f t="array" ref="BB54">IF($BA$15=0,0,MMULT($AH54:$AM54, BA$9:BA$14)/$BA$15)</f>
        <v>0</v>
      </c>
      <c r="BC54" s="133">
        <f t="array" ref="BC54">IF($BB$15=0,0,MMULT($AH54:$AM54, BB$9:BB$14)/$BB$15)</f>
        <v>0.4777777777777778</v>
      </c>
      <c r="BD54" s="133">
        <f t="array" ref="BD54">IF($BC$15=0,0,MMULT($AH54:$AM54, BC$9:BC$14)/$BC$15)</f>
        <v>0.4777777777777778</v>
      </c>
      <c r="BE54" s="133">
        <f t="array" ref="BE54">IF($BD$15=0,0,MMULT($AH54:$AM54, BD$9:BD$14)/$BD$15)</f>
        <v>0</v>
      </c>
      <c r="BF54" s="241">
        <f t="array" ref="BF54">IF($BE$15=0,0,MMULT($AH54:$AM54, BE$9:BE$14)/$BE$15)</f>
        <v>0</v>
      </c>
      <c r="BG54" s="219">
        <f>IF(OR(GradeSheet!$M43="W (Withdrawn)", GradeSheet!$M43="I (Incomplete)"), 0, IF(AU54&gt;=65%, 1, 0))</f>
        <v>0</v>
      </c>
      <c r="BH54" s="134">
        <f>IF(OR(GradeSheet!$M43="W (Withdrawn)", GradeSheet!$M43="I (Incomplete)"), 0, IF(AV54&gt;=65%, 1, 0))</f>
        <v>0</v>
      </c>
      <c r="BI54" s="134">
        <f>IF(OR(GradeSheet!$M43="W (Withdrawn)", GradeSheet!$M43="I (Incomplete)"), 0, IF(AW54&gt;=65%, 1, 0))</f>
        <v>0</v>
      </c>
      <c r="BJ54" s="134">
        <f>IF(OR(GradeSheet!$M43="W (Withdrawn)", GradeSheet!$M43="I (Incomplete)"), 0, IF(AX54&gt;=65%, 1, 0))</f>
        <v>0</v>
      </c>
      <c r="BK54" s="134">
        <f>IF(OR(GradeSheet!$M43="W (Withdrawn)", GradeSheet!$M43="I (Incomplete)"), 0, IF(AY54&gt;=65%, 1, 0))</f>
        <v>0</v>
      </c>
      <c r="BL54" s="134">
        <f>IF(OR(GradeSheet!$M43="W (Withdrawn)", GradeSheet!$M43="I (Incomplete)"), 0, IF(AZ54&gt;=65%, 1, 0))</f>
        <v>0</v>
      </c>
      <c r="BM54" s="134">
        <f>IF(OR(GradeSheet!$M43="W (Withdrawn)", GradeSheet!$M43="I (Incomplete)"), 0, IF(BA54&gt;=65%, 1, 0))</f>
        <v>0</v>
      </c>
      <c r="BN54" s="134">
        <f>IF(OR(GradeSheet!$M43="W (Withdrawn)", GradeSheet!$M43="I (Incomplete)"), 0, IF(BB54&gt;=65%, 1, 0))</f>
        <v>0</v>
      </c>
      <c r="BO54" s="134">
        <f>IF(OR(GradeSheet!$M43="W (Withdrawn)", GradeSheet!$M43="I (Incomplete)"), 0, IF(BC54&gt;=65%, 1, 0))</f>
        <v>0</v>
      </c>
      <c r="BP54" s="134">
        <f>IF(OR(GradeSheet!$M43="W (Withdrawn)", GradeSheet!$M43="I (Incomplete)"), 0, IF(BD54&gt;=65%, 1, 0))</f>
        <v>0</v>
      </c>
      <c r="BQ54" s="134">
        <f>IF(OR(GradeSheet!$M43="W (Withdrawn)", GradeSheet!$M43="I (Incomplete)"), 0, IF(BE54&gt;=65%, 1, 0))</f>
        <v>0</v>
      </c>
      <c r="BR54" s="224">
        <f>IF(OR(GradeSheet!$M43="W (Withdrawn)", GradeSheet!$M43="I (Incomplete)"), 0, IF(BF54&gt;=65%, 1, 0))</f>
        <v>0</v>
      </c>
    </row>
    <row r="55" spans="1:70" ht="15.75" customHeight="1" thickBot="1">
      <c r="A55" s="159">
        <v>35</v>
      </c>
      <c r="B55" s="143">
        <f>GradeSheet!B44</f>
        <v>192014041</v>
      </c>
      <c r="C55" s="163" t="str">
        <f>GradeSheet!C44</f>
        <v>Tarak Hossain</v>
      </c>
      <c r="D55" s="209">
        <v>9</v>
      </c>
      <c r="E55" s="209">
        <v>0</v>
      </c>
      <c r="F55" s="209">
        <v>0</v>
      </c>
      <c r="G55" s="209">
        <v>0</v>
      </c>
      <c r="H55" s="209">
        <v>0</v>
      </c>
      <c r="I55" s="209">
        <v>0</v>
      </c>
      <c r="J55" s="209">
        <v>12</v>
      </c>
      <c r="K55" s="209">
        <v>0</v>
      </c>
      <c r="L55" s="209">
        <v>0</v>
      </c>
      <c r="M55" s="209">
        <v>0</v>
      </c>
      <c r="N55" s="209">
        <v>0</v>
      </c>
      <c r="O55" s="209">
        <v>0</v>
      </c>
      <c r="P55" s="245">
        <f>GradeSheet!E44+GradeSheet!I44</f>
        <v>19</v>
      </c>
      <c r="Q55" s="245">
        <v>0</v>
      </c>
      <c r="R55" s="245">
        <v>0</v>
      </c>
      <c r="S55" s="245">
        <v>0</v>
      </c>
      <c r="T55" s="245">
        <v>0</v>
      </c>
      <c r="U55" s="245">
        <v>0</v>
      </c>
      <c r="V55" s="245">
        <v>9</v>
      </c>
      <c r="W55" s="245">
        <v>0</v>
      </c>
      <c r="X55" s="245">
        <v>0</v>
      </c>
      <c r="Y55" s="245">
        <v>0</v>
      </c>
      <c r="Z55" s="245">
        <v>0</v>
      </c>
      <c r="AA55" s="245">
        <v>0</v>
      </c>
      <c r="AB55" s="211">
        <f t="shared" si="7"/>
        <v>49</v>
      </c>
      <c r="AC55" s="212">
        <f t="shared" si="8"/>
        <v>0</v>
      </c>
      <c r="AD55" s="212">
        <f t="shared" si="9"/>
        <v>0</v>
      </c>
      <c r="AE55" s="212">
        <f t="shared" si="10"/>
        <v>0</v>
      </c>
      <c r="AF55" s="212">
        <f t="shared" si="11"/>
        <v>0</v>
      </c>
      <c r="AG55" s="213">
        <f t="shared" si="12"/>
        <v>0</v>
      </c>
      <c r="AH55" s="215">
        <f t="shared" si="13"/>
        <v>0.5444444444444444</v>
      </c>
      <c r="AI55" s="216">
        <f t="shared" si="14"/>
        <v>0</v>
      </c>
      <c r="AJ55" s="216">
        <f t="shared" si="15"/>
        <v>0</v>
      </c>
      <c r="AK55" s="216">
        <f t="shared" si="16"/>
        <v>0</v>
      </c>
      <c r="AL55" s="216">
        <f t="shared" si="17"/>
        <v>0</v>
      </c>
      <c r="AM55" s="218">
        <f t="shared" si="18"/>
        <v>0</v>
      </c>
      <c r="AN55" s="223">
        <f>IF(OR(GradeSheet!$M44="W (Withdrawn)", GradeSheet!$M44="I (Incomplete)"), 0, IF(AH55&gt;=65%, 1, 0))</f>
        <v>0</v>
      </c>
      <c r="AO55" s="134">
        <f>IF(OR(GradeSheet!$M44="W (Withdrawn)", GradeSheet!$M44="I (Incomplete)"), 0, IF(AI55&gt;=65%, 1, 0))</f>
        <v>0</v>
      </c>
      <c r="AP55" s="134">
        <f>IF(OR(GradeSheet!$M44="W (Withdrawn)", GradeSheet!$M44="I (Incomplete)"), 0, IF(AJ55&gt;=65%, 1, 0))</f>
        <v>0</v>
      </c>
      <c r="AQ55" s="134">
        <f>IF(OR(GradeSheet!$M44="W (Withdrawn)", GradeSheet!$M44="I (Incomplete)"), 0, IF(AK55&gt;=65%, 1, 0))</f>
        <v>0</v>
      </c>
      <c r="AR55" s="134">
        <f>IF(OR(GradeSheet!$M44="W (Withdrawn)", GradeSheet!$M44="I (Incomplete)"), 0, IF(AL55&gt;=65%, 1, 0))</f>
        <v>0</v>
      </c>
      <c r="AS55" s="224">
        <f>IF(OR(GradeSheet!$M44="W (Withdrawn)", GradeSheet!$M44="I (Incomplete)"), 0, IF(AM55&gt;=65%, 1, 0))</f>
        <v>0</v>
      </c>
      <c r="AT55" s="238"/>
      <c r="AU55" s="217">
        <f t="array" ref="AU55">IF($AT$15=0,0,MMULT($AH55:$AM55, AT$9:AT$14)/$AT$15)</f>
        <v>0.5444444444444444</v>
      </c>
      <c r="AV55" s="133">
        <f t="array" ref="AV55">IF($AU$15=0,0,MMULT($AH55:$AM55, AU$9:AU$14)/$AU$15)</f>
        <v>0</v>
      </c>
      <c r="AW55" s="133">
        <f t="array" ref="AW55">IF($AV$15=0,0,MMULT($AH55:$AM55, AV$9:AV$14)/$AV$15)</f>
        <v>0</v>
      </c>
      <c r="AX55" s="133">
        <f t="array" ref="AX55">IF($AW$15=0,0,MMULT($AH55:$AM55, AW$9:AW$14)/$AW$15)</f>
        <v>0</v>
      </c>
      <c r="AY55" s="133">
        <f t="array" ref="AY55">IF($AX$15=0,0,MMULT($AH55:$AM55, AX$9:AX$14)/$AX$15)</f>
        <v>0.5444444444444444</v>
      </c>
      <c r="AZ55" s="133">
        <f t="array" ref="AZ55">IF($AY$15=0,0,MMULT($AH55:$AM55, AY$9:AY$14)/$AY$15)</f>
        <v>0</v>
      </c>
      <c r="BA55" s="133">
        <f t="array" ref="BA55">IF($AZ$15=0,0,MMULT($AH55:$AM55, AZ$9:AZ$14)/$AZ$15)</f>
        <v>0</v>
      </c>
      <c r="BB55" s="133">
        <f t="array" ref="BB55">IF($BA$15=0,0,MMULT($AH55:$AM55, BA$9:BA$14)/$BA$15)</f>
        <v>0</v>
      </c>
      <c r="BC55" s="133">
        <f t="array" ref="BC55">IF($BB$15=0,0,MMULT($AH55:$AM55, BB$9:BB$14)/$BB$15)</f>
        <v>0.5444444444444444</v>
      </c>
      <c r="BD55" s="133">
        <f t="array" ref="BD55">IF($BC$15=0,0,MMULT($AH55:$AM55, BC$9:BC$14)/$BC$15)</f>
        <v>0.5444444444444444</v>
      </c>
      <c r="BE55" s="133">
        <f t="array" ref="BE55">IF($BD$15=0,0,MMULT($AH55:$AM55, BD$9:BD$14)/$BD$15)</f>
        <v>0</v>
      </c>
      <c r="BF55" s="241">
        <f t="array" ref="BF55">IF($BE$15=0,0,MMULT($AH55:$AM55, BE$9:BE$14)/$BE$15)</f>
        <v>0</v>
      </c>
      <c r="BG55" s="219">
        <f>IF(OR(GradeSheet!$M44="W (Withdrawn)", GradeSheet!$M44="I (Incomplete)"), 0, IF(AU55&gt;=65%, 1, 0))</f>
        <v>0</v>
      </c>
      <c r="BH55" s="134">
        <f>IF(OR(GradeSheet!$M44="W (Withdrawn)", GradeSheet!$M44="I (Incomplete)"), 0, IF(AV55&gt;=65%, 1, 0))</f>
        <v>0</v>
      </c>
      <c r="BI55" s="134">
        <f>IF(OR(GradeSheet!$M44="W (Withdrawn)", GradeSheet!$M44="I (Incomplete)"), 0, IF(AW55&gt;=65%, 1, 0))</f>
        <v>0</v>
      </c>
      <c r="BJ55" s="134">
        <f>IF(OR(GradeSheet!$M44="W (Withdrawn)", GradeSheet!$M44="I (Incomplete)"), 0, IF(AX55&gt;=65%, 1, 0))</f>
        <v>0</v>
      </c>
      <c r="BK55" s="134">
        <f>IF(OR(GradeSheet!$M44="W (Withdrawn)", GradeSheet!$M44="I (Incomplete)"), 0, IF(AY55&gt;=65%, 1, 0))</f>
        <v>0</v>
      </c>
      <c r="BL55" s="134">
        <f>IF(OR(GradeSheet!$M44="W (Withdrawn)", GradeSheet!$M44="I (Incomplete)"), 0, IF(AZ55&gt;=65%, 1, 0))</f>
        <v>0</v>
      </c>
      <c r="BM55" s="134">
        <f>IF(OR(GradeSheet!$M44="W (Withdrawn)", GradeSheet!$M44="I (Incomplete)"), 0, IF(BA55&gt;=65%, 1, 0))</f>
        <v>0</v>
      </c>
      <c r="BN55" s="134">
        <f>IF(OR(GradeSheet!$M44="W (Withdrawn)", GradeSheet!$M44="I (Incomplete)"), 0, IF(BB55&gt;=65%, 1, 0))</f>
        <v>0</v>
      </c>
      <c r="BO55" s="134">
        <f>IF(OR(GradeSheet!$M44="W (Withdrawn)", GradeSheet!$M44="I (Incomplete)"), 0, IF(BC55&gt;=65%, 1, 0))</f>
        <v>0</v>
      </c>
      <c r="BP55" s="134">
        <f>IF(OR(GradeSheet!$M44="W (Withdrawn)", GradeSheet!$M44="I (Incomplete)"), 0, IF(BD55&gt;=65%, 1, 0))</f>
        <v>0</v>
      </c>
      <c r="BQ55" s="134">
        <f>IF(OR(GradeSheet!$M44="W (Withdrawn)", GradeSheet!$M44="I (Incomplete)"), 0, IF(BE55&gt;=65%, 1, 0))</f>
        <v>0</v>
      </c>
      <c r="BR55" s="224">
        <f>IF(OR(GradeSheet!$M44="W (Withdrawn)", GradeSheet!$M44="I (Incomplete)"), 0, IF(BF55&gt;=65%, 1, 0))</f>
        <v>0</v>
      </c>
    </row>
    <row r="56" spans="1:70" s="249" customFormat="1" ht="15.75" customHeight="1" thickBot="1">
      <c r="A56" s="158">
        <v>36</v>
      </c>
      <c r="B56" s="143">
        <f>GradeSheet!B45</f>
        <v>192014044</v>
      </c>
      <c r="C56" s="163" t="str">
        <f>GradeSheet!C45</f>
        <v>Maisha Tasnim</v>
      </c>
      <c r="D56" s="209">
        <v>0</v>
      </c>
      <c r="E56" s="209">
        <v>0</v>
      </c>
      <c r="F56" s="209">
        <v>0</v>
      </c>
      <c r="G56" s="209">
        <v>0</v>
      </c>
      <c r="H56" s="209">
        <v>0</v>
      </c>
      <c r="I56" s="209">
        <v>0</v>
      </c>
      <c r="J56" s="209">
        <v>14</v>
      </c>
      <c r="K56" s="209">
        <v>0</v>
      </c>
      <c r="L56" s="209">
        <v>0</v>
      </c>
      <c r="M56" s="209">
        <v>0</v>
      </c>
      <c r="N56" s="209">
        <v>0</v>
      </c>
      <c r="O56" s="209">
        <v>0</v>
      </c>
      <c r="P56" s="245">
        <f>GradeSheet!E45+GradeSheet!I45</f>
        <v>19</v>
      </c>
      <c r="Q56" s="245">
        <v>0</v>
      </c>
      <c r="R56" s="245">
        <v>0</v>
      </c>
      <c r="S56" s="245">
        <v>0</v>
      </c>
      <c r="T56" s="245">
        <v>0</v>
      </c>
      <c r="U56" s="245">
        <v>0</v>
      </c>
      <c r="V56" s="245">
        <v>14</v>
      </c>
      <c r="W56" s="245">
        <v>0</v>
      </c>
      <c r="X56" s="245">
        <v>0</v>
      </c>
      <c r="Y56" s="245">
        <v>0</v>
      </c>
      <c r="Z56" s="245">
        <v>0</v>
      </c>
      <c r="AA56" s="245">
        <v>0</v>
      </c>
      <c r="AB56" s="211">
        <f t="shared" si="7"/>
        <v>47</v>
      </c>
      <c r="AC56" s="212">
        <f t="shared" si="8"/>
        <v>0</v>
      </c>
      <c r="AD56" s="212">
        <f t="shared" si="9"/>
        <v>0</v>
      </c>
      <c r="AE56" s="212">
        <f t="shared" si="10"/>
        <v>0</v>
      </c>
      <c r="AF56" s="212">
        <f t="shared" si="11"/>
        <v>0</v>
      </c>
      <c r="AG56" s="213">
        <f t="shared" si="12"/>
        <v>0</v>
      </c>
      <c r="AH56" s="215">
        <f t="shared" si="13"/>
        <v>0.52222222222222225</v>
      </c>
      <c r="AI56" s="216">
        <f t="shared" si="14"/>
        <v>0</v>
      </c>
      <c r="AJ56" s="216">
        <f t="shared" si="15"/>
        <v>0</v>
      </c>
      <c r="AK56" s="216">
        <f t="shared" si="16"/>
        <v>0</v>
      </c>
      <c r="AL56" s="216">
        <f t="shared" si="17"/>
        <v>0</v>
      </c>
      <c r="AM56" s="218">
        <f t="shared" si="18"/>
        <v>0</v>
      </c>
      <c r="AN56" s="223">
        <f>IF(OR(GradeSheet!$M45="W (Withdrawn)", GradeSheet!$M45="I (Incomplete)"), 0, IF(AH56&gt;=65%, 1, 0))</f>
        <v>0</v>
      </c>
      <c r="AO56" s="134">
        <f>IF(OR(GradeSheet!$M45="W (Withdrawn)", GradeSheet!$M45="I (Incomplete)"), 0, IF(AI56&gt;=65%, 1, 0))</f>
        <v>0</v>
      </c>
      <c r="AP56" s="134">
        <f>IF(OR(GradeSheet!$M45="W (Withdrawn)", GradeSheet!$M45="I (Incomplete)"), 0, IF(AJ56&gt;=65%, 1, 0))</f>
        <v>0</v>
      </c>
      <c r="AQ56" s="134">
        <f>IF(OR(GradeSheet!$M45="W (Withdrawn)", GradeSheet!$M45="I (Incomplete)"), 0, IF(AK56&gt;=65%, 1, 0))</f>
        <v>0</v>
      </c>
      <c r="AR56" s="134">
        <f>IF(OR(GradeSheet!$M45="W (Withdrawn)", GradeSheet!$M45="I (Incomplete)"), 0, IF(AL56&gt;=65%, 1, 0))</f>
        <v>0</v>
      </c>
      <c r="AS56" s="224">
        <f>IF(OR(GradeSheet!$M45="W (Withdrawn)", GradeSheet!$M45="I (Incomplete)"), 0, IF(AM56&gt;=65%, 1, 0))</f>
        <v>0</v>
      </c>
      <c r="AT56" s="238"/>
      <c r="AU56" s="217">
        <f t="array" ref="AU56">IF($AT$15=0,0,MMULT($AH56:$AM56, AT$9:AT$14)/$AT$15)</f>
        <v>0.52222222222222225</v>
      </c>
      <c r="AV56" s="133">
        <f t="array" ref="AV56">IF($AU$15=0,0,MMULT($AH56:$AM56, AU$9:AU$14)/$AU$15)</f>
        <v>0</v>
      </c>
      <c r="AW56" s="133">
        <f t="array" ref="AW56">IF($AV$15=0,0,MMULT($AH56:$AM56, AV$9:AV$14)/$AV$15)</f>
        <v>0</v>
      </c>
      <c r="AX56" s="133">
        <f t="array" ref="AX56">IF($AW$15=0,0,MMULT($AH56:$AM56, AW$9:AW$14)/$AW$15)</f>
        <v>0</v>
      </c>
      <c r="AY56" s="133">
        <f t="array" ref="AY56">IF($AX$15=0,0,MMULT($AH56:$AM56, AX$9:AX$14)/$AX$15)</f>
        <v>0.52222222222222225</v>
      </c>
      <c r="AZ56" s="133">
        <f t="array" ref="AZ56">IF($AY$15=0,0,MMULT($AH56:$AM56, AY$9:AY$14)/$AY$15)</f>
        <v>0</v>
      </c>
      <c r="BA56" s="133">
        <f t="array" ref="BA56">IF($AZ$15=0,0,MMULT($AH56:$AM56, AZ$9:AZ$14)/$AZ$15)</f>
        <v>0</v>
      </c>
      <c r="BB56" s="133">
        <f t="array" ref="BB56">IF($BA$15=0,0,MMULT($AH56:$AM56, BA$9:BA$14)/$BA$15)</f>
        <v>0</v>
      </c>
      <c r="BC56" s="133">
        <f t="array" ref="BC56">IF($BB$15=0,0,MMULT($AH56:$AM56, BB$9:BB$14)/$BB$15)</f>
        <v>0.52222222222222225</v>
      </c>
      <c r="BD56" s="133">
        <f t="array" ref="BD56">IF($BC$15=0,0,MMULT($AH56:$AM56, BC$9:BC$14)/$BC$15)</f>
        <v>0.52222222222222225</v>
      </c>
      <c r="BE56" s="133">
        <f t="array" ref="BE56">IF($BD$15=0,0,MMULT($AH56:$AM56, BD$9:BD$14)/$BD$15)</f>
        <v>0</v>
      </c>
      <c r="BF56" s="241">
        <f t="array" ref="BF56">IF($BE$15=0,0,MMULT($AH56:$AM56, BE$9:BE$14)/$BE$15)</f>
        <v>0</v>
      </c>
      <c r="BG56" s="219">
        <f>IF(OR(GradeSheet!$M45="W (Withdrawn)", GradeSheet!$M45="I (Incomplete)"), 0, IF(AU56&gt;=65%, 1, 0))</f>
        <v>0</v>
      </c>
      <c r="BH56" s="134">
        <f>IF(OR(GradeSheet!$M45="W (Withdrawn)", GradeSheet!$M45="I (Incomplete)"), 0, IF(AV56&gt;=65%, 1, 0))</f>
        <v>0</v>
      </c>
      <c r="BI56" s="134">
        <f>IF(OR(GradeSheet!$M45="W (Withdrawn)", GradeSheet!$M45="I (Incomplete)"), 0, IF(AW56&gt;=65%, 1, 0))</f>
        <v>0</v>
      </c>
      <c r="BJ56" s="134">
        <f>IF(OR(GradeSheet!$M45="W (Withdrawn)", GradeSheet!$M45="I (Incomplete)"), 0, IF(AX56&gt;=65%, 1, 0))</f>
        <v>0</v>
      </c>
      <c r="BK56" s="134">
        <f>IF(OR(GradeSheet!$M45="W (Withdrawn)", GradeSheet!$M45="I (Incomplete)"), 0, IF(AY56&gt;=65%, 1, 0))</f>
        <v>0</v>
      </c>
      <c r="BL56" s="134">
        <f>IF(OR(GradeSheet!$M45="W (Withdrawn)", GradeSheet!$M45="I (Incomplete)"), 0, IF(AZ56&gt;=65%, 1, 0))</f>
        <v>0</v>
      </c>
      <c r="BM56" s="134">
        <f>IF(OR(GradeSheet!$M45="W (Withdrawn)", GradeSheet!$M45="I (Incomplete)"), 0, IF(BA56&gt;=65%, 1, 0))</f>
        <v>0</v>
      </c>
      <c r="BN56" s="134">
        <f>IF(OR(GradeSheet!$M45="W (Withdrawn)", GradeSheet!$M45="I (Incomplete)"), 0, IF(BB56&gt;=65%, 1, 0))</f>
        <v>0</v>
      </c>
      <c r="BO56" s="134">
        <f>IF(OR(GradeSheet!$M45="W (Withdrawn)", GradeSheet!$M45="I (Incomplete)"), 0, IF(BC56&gt;=65%, 1, 0))</f>
        <v>0</v>
      </c>
      <c r="BP56" s="134">
        <f>IF(OR(GradeSheet!$M45="W (Withdrawn)", GradeSheet!$M45="I (Incomplete)"), 0, IF(BD56&gt;=65%, 1, 0))</f>
        <v>0</v>
      </c>
      <c r="BQ56" s="134">
        <f>IF(OR(GradeSheet!$M45="W (Withdrawn)", GradeSheet!$M45="I (Incomplete)"), 0, IF(BE56&gt;=65%, 1, 0))</f>
        <v>0</v>
      </c>
      <c r="BR56" s="224">
        <f>IF(OR(GradeSheet!$M45="W (Withdrawn)", GradeSheet!$M45="I (Incomplete)"), 0, IF(BF56&gt;=65%, 1, 0))</f>
        <v>0</v>
      </c>
    </row>
    <row r="57" spans="1:70" s="249" customFormat="1" ht="15.75" customHeight="1" thickBot="1">
      <c r="A57" s="159">
        <v>37</v>
      </c>
      <c r="B57" s="143">
        <f>GradeSheet!B46</f>
        <v>192014045</v>
      </c>
      <c r="C57" s="163" t="str">
        <f>GradeSheet!C46</f>
        <v>Sakib Ahmed Pathan Taif</v>
      </c>
      <c r="D57" s="209">
        <v>5</v>
      </c>
      <c r="E57" s="209">
        <v>0</v>
      </c>
      <c r="F57" s="209">
        <v>0</v>
      </c>
      <c r="G57" s="209">
        <v>0</v>
      </c>
      <c r="H57" s="209">
        <v>0</v>
      </c>
      <c r="I57" s="209">
        <v>0</v>
      </c>
      <c r="J57" s="209">
        <v>4</v>
      </c>
      <c r="K57" s="209">
        <v>0</v>
      </c>
      <c r="L57" s="209">
        <v>0</v>
      </c>
      <c r="M57" s="209">
        <v>0</v>
      </c>
      <c r="N57" s="209">
        <v>0</v>
      </c>
      <c r="O57" s="209">
        <v>0</v>
      </c>
      <c r="P57" s="245">
        <f>GradeSheet!E46+GradeSheet!I46</f>
        <v>15</v>
      </c>
      <c r="Q57" s="245">
        <v>0</v>
      </c>
      <c r="R57" s="245">
        <v>0</v>
      </c>
      <c r="S57" s="245">
        <v>0</v>
      </c>
      <c r="T57" s="245">
        <v>0</v>
      </c>
      <c r="U57" s="245">
        <v>0</v>
      </c>
      <c r="V57" s="245">
        <v>11</v>
      </c>
      <c r="W57" s="245">
        <v>0</v>
      </c>
      <c r="X57" s="245">
        <v>0</v>
      </c>
      <c r="Y57" s="245">
        <v>0</v>
      </c>
      <c r="Z57" s="245">
        <v>0</v>
      </c>
      <c r="AA57" s="245">
        <v>0</v>
      </c>
      <c r="AB57" s="211">
        <f t="shared" si="7"/>
        <v>35</v>
      </c>
      <c r="AC57" s="212">
        <f t="shared" si="8"/>
        <v>0</v>
      </c>
      <c r="AD57" s="212">
        <f t="shared" si="9"/>
        <v>0</v>
      </c>
      <c r="AE57" s="212">
        <f t="shared" si="10"/>
        <v>0</v>
      </c>
      <c r="AF57" s="212">
        <f t="shared" si="11"/>
        <v>0</v>
      </c>
      <c r="AG57" s="213">
        <f t="shared" si="12"/>
        <v>0</v>
      </c>
      <c r="AH57" s="215">
        <f t="shared" si="13"/>
        <v>0.3888888888888889</v>
      </c>
      <c r="AI57" s="216">
        <f t="shared" si="14"/>
        <v>0</v>
      </c>
      <c r="AJ57" s="216">
        <f t="shared" si="15"/>
        <v>0</v>
      </c>
      <c r="AK57" s="216">
        <f t="shared" si="16"/>
        <v>0</v>
      </c>
      <c r="AL57" s="216">
        <f t="shared" si="17"/>
        <v>0</v>
      </c>
      <c r="AM57" s="218">
        <f t="shared" si="18"/>
        <v>0</v>
      </c>
      <c r="AN57" s="223">
        <f>IF(OR(GradeSheet!$M46="W (Withdrawn)", GradeSheet!$M46="I (Incomplete)"), 0, IF(AH57&gt;=65%, 1, 0))</f>
        <v>0</v>
      </c>
      <c r="AO57" s="134">
        <f>IF(OR(GradeSheet!$M46="W (Withdrawn)", GradeSheet!$M46="I (Incomplete)"), 0, IF(AI57&gt;=65%, 1, 0))</f>
        <v>0</v>
      </c>
      <c r="AP57" s="134">
        <f>IF(OR(GradeSheet!$M46="W (Withdrawn)", GradeSheet!$M46="I (Incomplete)"), 0, IF(AJ57&gt;=65%, 1, 0))</f>
        <v>0</v>
      </c>
      <c r="AQ57" s="134">
        <f>IF(OR(GradeSheet!$M46="W (Withdrawn)", GradeSheet!$M46="I (Incomplete)"), 0, IF(AK57&gt;=65%, 1, 0))</f>
        <v>0</v>
      </c>
      <c r="AR57" s="134">
        <f>IF(OR(GradeSheet!$M46="W (Withdrawn)", GradeSheet!$M46="I (Incomplete)"), 0, IF(AL57&gt;=65%, 1, 0))</f>
        <v>0</v>
      </c>
      <c r="AS57" s="224">
        <f>IF(OR(GradeSheet!$M46="W (Withdrawn)", GradeSheet!$M46="I (Incomplete)"), 0, IF(AM57&gt;=65%, 1, 0))</f>
        <v>0</v>
      </c>
      <c r="AT57" s="238"/>
      <c r="AU57" s="217">
        <f t="array" ref="AU57">IF($AT$15=0,0,MMULT($AH57:$AM57, AT$9:AT$14)/$AT$15)</f>
        <v>0.3888888888888889</v>
      </c>
      <c r="AV57" s="133">
        <f t="array" ref="AV57">IF($AU$15=0,0,MMULT($AH57:$AM57, AU$9:AU$14)/$AU$15)</f>
        <v>0</v>
      </c>
      <c r="AW57" s="133">
        <f t="array" ref="AW57">IF($AV$15=0,0,MMULT($AH57:$AM57, AV$9:AV$14)/$AV$15)</f>
        <v>0</v>
      </c>
      <c r="AX57" s="133">
        <f t="array" ref="AX57">IF($AW$15=0,0,MMULT($AH57:$AM57, AW$9:AW$14)/$AW$15)</f>
        <v>0</v>
      </c>
      <c r="AY57" s="133">
        <f t="array" ref="AY57">IF($AX$15=0,0,MMULT($AH57:$AM57, AX$9:AX$14)/$AX$15)</f>
        <v>0.3888888888888889</v>
      </c>
      <c r="AZ57" s="133">
        <f t="array" ref="AZ57">IF($AY$15=0,0,MMULT($AH57:$AM57, AY$9:AY$14)/$AY$15)</f>
        <v>0</v>
      </c>
      <c r="BA57" s="133">
        <f t="array" ref="BA57">IF($AZ$15=0,0,MMULT($AH57:$AM57, AZ$9:AZ$14)/$AZ$15)</f>
        <v>0</v>
      </c>
      <c r="BB57" s="133">
        <f t="array" ref="BB57">IF($BA$15=0,0,MMULT($AH57:$AM57, BA$9:BA$14)/$BA$15)</f>
        <v>0</v>
      </c>
      <c r="BC57" s="133">
        <f t="array" ref="BC57">IF($BB$15=0,0,MMULT($AH57:$AM57, BB$9:BB$14)/$BB$15)</f>
        <v>0.3888888888888889</v>
      </c>
      <c r="BD57" s="133">
        <f t="array" ref="BD57">IF($BC$15=0,0,MMULT($AH57:$AM57, BC$9:BC$14)/$BC$15)</f>
        <v>0.3888888888888889</v>
      </c>
      <c r="BE57" s="133">
        <f t="array" ref="BE57">IF($BD$15=0,0,MMULT($AH57:$AM57, BD$9:BD$14)/$BD$15)</f>
        <v>0</v>
      </c>
      <c r="BF57" s="241">
        <f t="array" ref="BF57">IF($BE$15=0,0,MMULT($AH57:$AM57, BE$9:BE$14)/$BE$15)</f>
        <v>0</v>
      </c>
      <c r="BG57" s="219">
        <f>IF(OR(GradeSheet!$M46="W (Withdrawn)", GradeSheet!$M46="I (Incomplete)"), 0, IF(AU57&gt;=65%, 1, 0))</f>
        <v>0</v>
      </c>
      <c r="BH57" s="134">
        <f>IF(OR(GradeSheet!$M46="W (Withdrawn)", GradeSheet!$M46="I (Incomplete)"), 0, IF(AV57&gt;=65%, 1, 0))</f>
        <v>0</v>
      </c>
      <c r="BI57" s="134">
        <f>IF(OR(GradeSheet!$M46="W (Withdrawn)", GradeSheet!$M46="I (Incomplete)"), 0, IF(AW57&gt;=65%, 1, 0))</f>
        <v>0</v>
      </c>
      <c r="BJ57" s="134">
        <f>IF(OR(GradeSheet!$M46="W (Withdrawn)", GradeSheet!$M46="I (Incomplete)"), 0, IF(AX57&gt;=65%, 1, 0))</f>
        <v>0</v>
      </c>
      <c r="BK57" s="134">
        <f>IF(OR(GradeSheet!$M46="W (Withdrawn)", GradeSheet!$M46="I (Incomplete)"), 0, IF(AY57&gt;=65%, 1, 0))</f>
        <v>0</v>
      </c>
      <c r="BL57" s="134">
        <f>IF(OR(GradeSheet!$M46="W (Withdrawn)", GradeSheet!$M46="I (Incomplete)"), 0, IF(AZ57&gt;=65%, 1, 0))</f>
        <v>0</v>
      </c>
      <c r="BM57" s="134">
        <f>IF(OR(GradeSheet!$M46="W (Withdrawn)", GradeSheet!$M46="I (Incomplete)"), 0, IF(BA57&gt;=65%, 1, 0))</f>
        <v>0</v>
      </c>
      <c r="BN57" s="134">
        <f>IF(OR(GradeSheet!$M46="W (Withdrawn)", GradeSheet!$M46="I (Incomplete)"), 0, IF(BB57&gt;=65%, 1, 0))</f>
        <v>0</v>
      </c>
      <c r="BO57" s="134">
        <f>IF(OR(GradeSheet!$M46="W (Withdrawn)", GradeSheet!$M46="I (Incomplete)"), 0, IF(BC57&gt;=65%, 1, 0))</f>
        <v>0</v>
      </c>
      <c r="BP57" s="134">
        <f>IF(OR(GradeSheet!$M46="W (Withdrawn)", GradeSheet!$M46="I (Incomplete)"), 0, IF(BD57&gt;=65%, 1, 0))</f>
        <v>0</v>
      </c>
      <c r="BQ57" s="134">
        <f>IF(OR(GradeSheet!$M46="W (Withdrawn)", GradeSheet!$M46="I (Incomplete)"), 0, IF(BE57&gt;=65%, 1, 0))</f>
        <v>0</v>
      </c>
      <c r="BR57" s="224">
        <f>IF(OR(GradeSheet!$M46="W (Withdrawn)", GradeSheet!$M46="I (Incomplete)"), 0, IF(BF57&gt;=65%, 1, 0))</f>
        <v>0</v>
      </c>
    </row>
    <row r="58" spans="1:70" s="249" customFormat="1" ht="15.75" customHeight="1" thickBot="1">
      <c r="A58" s="158">
        <v>38</v>
      </c>
      <c r="B58" s="143">
        <f>GradeSheet!B47</f>
        <v>192014047</v>
      </c>
      <c r="C58" s="163" t="str">
        <f>GradeSheet!C47</f>
        <v>Saima Jahan Nithia</v>
      </c>
      <c r="D58" s="209">
        <v>9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17</v>
      </c>
      <c r="K58" s="209">
        <v>0</v>
      </c>
      <c r="L58" s="209">
        <v>0</v>
      </c>
      <c r="M58" s="209">
        <v>0</v>
      </c>
      <c r="N58" s="209">
        <v>0</v>
      </c>
      <c r="O58" s="209">
        <v>0</v>
      </c>
      <c r="P58" s="245">
        <f>GradeSheet!E47+GradeSheet!I47</f>
        <v>16</v>
      </c>
      <c r="Q58" s="245">
        <v>0</v>
      </c>
      <c r="R58" s="245">
        <v>0</v>
      </c>
      <c r="S58" s="245">
        <v>0</v>
      </c>
      <c r="T58" s="245">
        <v>0</v>
      </c>
      <c r="U58" s="245">
        <v>0</v>
      </c>
      <c r="V58" s="245">
        <v>14</v>
      </c>
      <c r="W58" s="245">
        <v>0</v>
      </c>
      <c r="X58" s="245">
        <v>0</v>
      </c>
      <c r="Y58" s="245">
        <v>0</v>
      </c>
      <c r="Z58" s="245">
        <v>0</v>
      </c>
      <c r="AA58" s="245">
        <v>0</v>
      </c>
      <c r="AB58" s="211">
        <f t="shared" si="7"/>
        <v>56</v>
      </c>
      <c r="AC58" s="212">
        <f t="shared" si="8"/>
        <v>0</v>
      </c>
      <c r="AD58" s="212">
        <f t="shared" si="9"/>
        <v>0</v>
      </c>
      <c r="AE58" s="212">
        <f t="shared" si="10"/>
        <v>0</v>
      </c>
      <c r="AF58" s="212">
        <f t="shared" si="11"/>
        <v>0</v>
      </c>
      <c r="AG58" s="213">
        <f t="shared" si="12"/>
        <v>0</v>
      </c>
      <c r="AH58" s="215">
        <f t="shared" si="13"/>
        <v>0.62222222222222223</v>
      </c>
      <c r="AI58" s="216">
        <f t="shared" si="14"/>
        <v>0</v>
      </c>
      <c r="AJ58" s="216">
        <f t="shared" si="15"/>
        <v>0</v>
      </c>
      <c r="AK58" s="216">
        <f t="shared" si="16"/>
        <v>0</v>
      </c>
      <c r="AL58" s="216">
        <f t="shared" si="17"/>
        <v>0</v>
      </c>
      <c r="AM58" s="218">
        <f t="shared" si="18"/>
        <v>0</v>
      </c>
      <c r="AN58" s="223">
        <f>IF(OR(GradeSheet!$M47="W (Withdrawn)", GradeSheet!$M47="I (Incomplete)"), 0, IF(AH58&gt;=65%, 1, 0))</f>
        <v>0</v>
      </c>
      <c r="AO58" s="134">
        <f>IF(OR(GradeSheet!$M47="W (Withdrawn)", GradeSheet!$M47="I (Incomplete)"), 0, IF(AI58&gt;=65%, 1, 0))</f>
        <v>0</v>
      </c>
      <c r="AP58" s="134">
        <f>IF(OR(GradeSheet!$M47="W (Withdrawn)", GradeSheet!$M47="I (Incomplete)"), 0, IF(AJ58&gt;=65%, 1, 0))</f>
        <v>0</v>
      </c>
      <c r="AQ58" s="134">
        <f>IF(OR(GradeSheet!$M47="W (Withdrawn)", GradeSheet!$M47="I (Incomplete)"), 0, IF(AK58&gt;=65%, 1, 0))</f>
        <v>0</v>
      </c>
      <c r="AR58" s="134">
        <f>IF(OR(GradeSheet!$M47="W (Withdrawn)", GradeSheet!$M47="I (Incomplete)"), 0, IF(AL58&gt;=65%, 1, 0))</f>
        <v>0</v>
      </c>
      <c r="AS58" s="224">
        <f>IF(OR(GradeSheet!$M47="W (Withdrawn)", GradeSheet!$M47="I (Incomplete)"), 0, IF(AM58&gt;=65%, 1, 0))</f>
        <v>0</v>
      </c>
      <c r="AT58" s="238"/>
      <c r="AU58" s="217">
        <f t="array" ref="AU58">IF($AT$15=0,0,MMULT($AH58:$AM58, AT$9:AT$14)/$AT$15)</f>
        <v>0.62222222222222223</v>
      </c>
      <c r="AV58" s="133">
        <f t="array" ref="AV58">IF($AU$15=0,0,MMULT($AH58:$AM58, AU$9:AU$14)/$AU$15)</f>
        <v>0</v>
      </c>
      <c r="AW58" s="133">
        <f t="array" ref="AW58">IF($AV$15=0,0,MMULT($AH58:$AM58, AV$9:AV$14)/$AV$15)</f>
        <v>0</v>
      </c>
      <c r="AX58" s="133">
        <f t="array" ref="AX58">IF($AW$15=0,0,MMULT($AH58:$AM58, AW$9:AW$14)/$AW$15)</f>
        <v>0</v>
      </c>
      <c r="AY58" s="133">
        <f t="array" ref="AY58">IF($AX$15=0,0,MMULT($AH58:$AM58, AX$9:AX$14)/$AX$15)</f>
        <v>0.62222222222222223</v>
      </c>
      <c r="AZ58" s="133">
        <f t="array" ref="AZ58">IF($AY$15=0,0,MMULT($AH58:$AM58, AY$9:AY$14)/$AY$15)</f>
        <v>0</v>
      </c>
      <c r="BA58" s="133">
        <f t="array" ref="BA58">IF($AZ$15=0,0,MMULT($AH58:$AM58, AZ$9:AZ$14)/$AZ$15)</f>
        <v>0</v>
      </c>
      <c r="BB58" s="133">
        <f t="array" ref="BB58">IF($BA$15=0,0,MMULT($AH58:$AM58, BA$9:BA$14)/$BA$15)</f>
        <v>0</v>
      </c>
      <c r="BC58" s="133">
        <f t="array" ref="BC58">IF($BB$15=0,0,MMULT($AH58:$AM58, BB$9:BB$14)/$BB$15)</f>
        <v>0.62222222222222223</v>
      </c>
      <c r="BD58" s="133">
        <f t="array" ref="BD58">IF($BC$15=0,0,MMULT($AH58:$AM58, BC$9:BC$14)/$BC$15)</f>
        <v>0.62222222222222223</v>
      </c>
      <c r="BE58" s="133">
        <f t="array" ref="BE58">IF($BD$15=0,0,MMULT($AH58:$AM58, BD$9:BD$14)/$BD$15)</f>
        <v>0</v>
      </c>
      <c r="BF58" s="241">
        <f t="array" ref="BF58">IF($BE$15=0,0,MMULT($AH58:$AM58, BE$9:BE$14)/$BE$15)</f>
        <v>0</v>
      </c>
      <c r="BG58" s="219">
        <f>IF(OR(GradeSheet!$M47="W (Withdrawn)", GradeSheet!$M47="I (Incomplete)"), 0, IF(AU58&gt;=65%, 1, 0))</f>
        <v>0</v>
      </c>
      <c r="BH58" s="134">
        <f>IF(OR(GradeSheet!$M47="W (Withdrawn)", GradeSheet!$M47="I (Incomplete)"), 0, IF(AV58&gt;=65%, 1, 0))</f>
        <v>0</v>
      </c>
      <c r="BI58" s="134">
        <f>IF(OR(GradeSheet!$M47="W (Withdrawn)", GradeSheet!$M47="I (Incomplete)"), 0, IF(AW58&gt;=65%, 1, 0))</f>
        <v>0</v>
      </c>
      <c r="BJ58" s="134">
        <f>IF(OR(GradeSheet!$M47="W (Withdrawn)", GradeSheet!$M47="I (Incomplete)"), 0, IF(AX58&gt;=65%, 1, 0))</f>
        <v>0</v>
      </c>
      <c r="BK58" s="134">
        <f>IF(OR(GradeSheet!$M47="W (Withdrawn)", GradeSheet!$M47="I (Incomplete)"), 0, IF(AY58&gt;=65%, 1, 0))</f>
        <v>0</v>
      </c>
      <c r="BL58" s="134">
        <f>IF(OR(GradeSheet!$M47="W (Withdrawn)", GradeSheet!$M47="I (Incomplete)"), 0, IF(AZ58&gt;=65%, 1, 0))</f>
        <v>0</v>
      </c>
      <c r="BM58" s="134">
        <f>IF(OR(GradeSheet!$M47="W (Withdrawn)", GradeSheet!$M47="I (Incomplete)"), 0, IF(BA58&gt;=65%, 1, 0))</f>
        <v>0</v>
      </c>
      <c r="BN58" s="134">
        <f>IF(OR(GradeSheet!$M47="W (Withdrawn)", GradeSheet!$M47="I (Incomplete)"), 0, IF(BB58&gt;=65%, 1, 0))</f>
        <v>0</v>
      </c>
      <c r="BO58" s="134">
        <f>IF(OR(GradeSheet!$M47="W (Withdrawn)", GradeSheet!$M47="I (Incomplete)"), 0, IF(BC58&gt;=65%, 1, 0))</f>
        <v>0</v>
      </c>
      <c r="BP58" s="134">
        <f>IF(OR(GradeSheet!$M47="W (Withdrawn)", GradeSheet!$M47="I (Incomplete)"), 0, IF(BD58&gt;=65%, 1, 0))</f>
        <v>0</v>
      </c>
      <c r="BQ58" s="134">
        <f>IF(OR(GradeSheet!$M47="W (Withdrawn)", GradeSheet!$M47="I (Incomplete)"), 0, IF(BE58&gt;=65%, 1, 0))</f>
        <v>0</v>
      </c>
      <c r="BR58" s="224">
        <f>IF(OR(GradeSheet!$M47="W (Withdrawn)", GradeSheet!$M47="I (Incomplete)"), 0, IF(BF58&gt;=65%, 1, 0))</f>
        <v>0</v>
      </c>
    </row>
    <row r="59" spans="1:70" s="249" customFormat="1" ht="15.75" customHeight="1" thickBot="1">
      <c r="A59" s="159">
        <v>39</v>
      </c>
      <c r="B59" s="143">
        <f>GradeSheet!B48</f>
        <v>193014075</v>
      </c>
      <c r="C59" s="163" t="str">
        <f>GradeSheet!C48</f>
        <v>*Md. Faysal Ahmmed</v>
      </c>
      <c r="D59" s="209">
        <v>9</v>
      </c>
      <c r="E59" s="209">
        <v>0</v>
      </c>
      <c r="F59" s="209">
        <v>0</v>
      </c>
      <c r="G59" s="209">
        <v>0</v>
      </c>
      <c r="H59" s="209">
        <v>0</v>
      </c>
      <c r="I59" s="209">
        <v>0</v>
      </c>
      <c r="J59" s="209">
        <v>19</v>
      </c>
      <c r="K59" s="209">
        <v>0</v>
      </c>
      <c r="L59" s="209">
        <v>0</v>
      </c>
      <c r="M59" s="209">
        <v>0</v>
      </c>
      <c r="N59" s="209">
        <v>0</v>
      </c>
      <c r="O59" s="209">
        <v>0</v>
      </c>
      <c r="P59" s="245">
        <f>GradeSheet!E48+GradeSheet!I48</f>
        <v>16</v>
      </c>
      <c r="Q59" s="245">
        <v>0</v>
      </c>
      <c r="R59" s="245">
        <v>0</v>
      </c>
      <c r="S59" s="245">
        <v>0</v>
      </c>
      <c r="T59" s="245">
        <v>0</v>
      </c>
      <c r="U59" s="245">
        <v>0</v>
      </c>
      <c r="V59" s="245">
        <v>14</v>
      </c>
      <c r="W59" s="245">
        <v>0</v>
      </c>
      <c r="X59" s="245">
        <v>0</v>
      </c>
      <c r="Y59" s="245">
        <v>0</v>
      </c>
      <c r="Z59" s="245">
        <v>0</v>
      </c>
      <c r="AA59" s="245">
        <v>0</v>
      </c>
      <c r="AB59" s="211">
        <f t="shared" si="7"/>
        <v>58</v>
      </c>
      <c r="AC59" s="212">
        <f t="shared" si="8"/>
        <v>0</v>
      </c>
      <c r="AD59" s="212">
        <f t="shared" si="9"/>
        <v>0</v>
      </c>
      <c r="AE59" s="212">
        <f t="shared" si="10"/>
        <v>0</v>
      </c>
      <c r="AF59" s="212">
        <f t="shared" si="11"/>
        <v>0</v>
      </c>
      <c r="AG59" s="213">
        <f t="shared" si="12"/>
        <v>0</v>
      </c>
      <c r="AH59" s="215">
        <f t="shared" si="13"/>
        <v>0.64444444444444449</v>
      </c>
      <c r="AI59" s="216">
        <f t="shared" si="14"/>
        <v>0</v>
      </c>
      <c r="AJ59" s="216">
        <f t="shared" si="15"/>
        <v>0</v>
      </c>
      <c r="AK59" s="216">
        <f t="shared" si="16"/>
        <v>0</v>
      </c>
      <c r="AL59" s="216">
        <f t="shared" si="17"/>
        <v>0</v>
      </c>
      <c r="AM59" s="218">
        <f t="shared" si="18"/>
        <v>0</v>
      </c>
      <c r="AN59" s="223">
        <f>IF(OR(GradeSheet!$M48="W (Withdrawn)", GradeSheet!$M48="I (Incomplete)"), 0, IF(AH59&gt;=65%, 1, 0))</f>
        <v>0</v>
      </c>
      <c r="AO59" s="134">
        <f>IF(OR(GradeSheet!$M48="W (Withdrawn)", GradeSheet!$M48="I (Incomplete)"), 0, IF(AI59&gt;=65%, 1, 0))</f>
        <v>0</v>
      </c>
      <c r="AP59" s="134">
        <f>IF(OR(GradeSheet!$M48="W (Withdrawn)", GradeSheet!$M48="I (Incomplete)"), 0, IF(AJ59&gt;=65%, 1, 0))</f>
        <v>0</v>
      </c>
      <c r="AQ59" s="134">
        <f>IF(OR(GradeSheet!$M48="W (Withdrawn)", GradeSheet!$M48="I (Incomplete)"), 0, IF(AK59&gt;=65%, 1, 0))</f>
        <v>0</v>
      </c>
      <c r="AR59" s="134">
        <f>IF(OR(GradeSheet!$M48="W (Withdrawn)", GradeSheet!$M48="I (Incomplete)"), 0, IF(AL59&gt;=65%, 1, 0))</f>
        <v>0</v>
      </c>
      <c r="AS59" s="224">
        <f>IF(OR(GradeSheet!$M48="W (Withdrawn)", GradeSheet!$M48="I (Incomplete)"), 0, IF(AM59&gt;=65%, 1, 0))</f>
        <v>0</v>
      </c>
      <c r="AT59" s="238"/>
      <c r="AU59" s="217">
        <f t="array" ref="AU59">IF($AT$15=0,0,MMULT($AH59:$AM59, AT$9:AT$14)/$AT$15)</f>
        <v>0.64444444444444449</v>
      </c>
      <c r="AV59" s="133">
        <f t="array" ref="AV59">IF($AU$15=0,0,MMULT($AH59:$AM59, AU$9:AU$14)/$AU$15)</f>
        <v>0</v>
      </c>
      <c r="AW59" s="133">
        <f t="array" ref="AW59">IF($AV$15=0,0,MMULT($AH59:$AM59, AV$9:AV$14)/$AV$15)</f>
        <v>0</v>
      </c>
      <c r="AX59" s="133">
        <f t="array" ref="AX59">IF($AW$15=0,0,MMULT($AH59:$AM59, AW$9:AW$14)/$AW$15)</f>
        <v>0</v>
      </c>
      <c r="AY59" s="133">
        <f t="array" ref="AY59">IF($AX$15=0,0,MMULT($AH59:$AM59, AX$9:AX$14)/$AX$15)</f>
        <v>0.64444444444444449</v>
      </c>
      <c r="AZ59" s="133">
        <f t="array" ref="AZ59">IF($AY$15=0,0,MMULT($AH59:$AM59, AY$9:AY$14)/$AY$15)</f>
        <v>0</v>
      </c>
      <c r="BA59" s="133">
        <f t="array" ref="BA59">IF($AZ$15=0,0,MMULT($AH59:$AM59, AZ$9:AZ$14)/$AZ$15)</f>
        <v>0</v>
      </c>
      <c r="BB59" s="133">
        <f t="array" ref="BB59">IF($BA$15=0,0,MMULT($AH59:$AM59, BA$9:BA$14)/$BA$15)</f>
        <v>0</v>
      </c>
      <c r="BC59" s="133">
        <f t="array" ref="BC59">IF($BB$15=0,0,MMULT($AH59:$AM59, BB$9:BB$14)/$BB$15)</f>
        <v>0.64444444444444449</v>
      </c>
      <c r="BD59" s="133">
        <f t="array" ref="BD59">IF($BC$15=0,0,MMULT($AH59:$AM59, BC$9:BC$14)/$BC$15)</f>
        <v>0.64444444444444449</v>
      </c>
      <c r="BE59" s="133">
        <f t="array" ref="BE59">IF($BD$15=0,0,MMULT($AH59:$AM59, BD$9:BD$14)/$BD$15)</f>
        <v>0</v>
      </c>
      <c r="BF59" s="241">
        <f t="array" ref="BF59">IF($BE$15=0,0,MMULT($AH59:$AM59, BE$9:BE$14)/$BE$15)</f>
        <v>0</v>
      </c>
      <c r="BG59" s="219">
        <f>IF(OR(GradeSheet!$M48="W (Withdrawn)", GradeSheet!$M48="I (Incomplete)"), 0, IF(AU59&gt;=65%, 1, 0))</f>
        <v>0</v>
      </c>
      <c r="BH59" s="134">
        <f>IF(OR(GradeSheet!$M48="W (Withdrawn)", GradeSheet!$M48="I (Incomplete)"), 0, IF(AV59&gt;=65%, 1, 0))</f>
        <v>0</v>
      </c>
      <c r="BI59" s="134">
        <f>IF(OR(GradeSheet!$M48="W (Withdrawn)", GradeSheet!$M48="I (Incomplete)"), 0, IF(AW59&gt;=65%, 1, 0))</f>
        <v>0</v>
      </c>
      <c r="BJ59" s="134">
        <f>IF(OR(GradeSheet!$M48="W (Withdrawn)", GradeSheet!$M48="I (Incomplete)"), 0, IF(AX59&gt;=65%, 1, 0))</f>
        <v>0</v>
      </c>
      <c r="BK59" s="134">
        <f>IF(OR(GradeSheet!$M48="W (Withdrawn)", GradeSheet!$M48="I (Incomplete)"), 0, IF(AY59&gt;=65%, 1, 0))</f>
        <v>0</v>
      </c>
      <c r="BL59" s="134">
        <f>IF(OR(GradeSheet!$M48="W (Withdrawn)", GradeSheet!$M48="I (Incomplete)"), 0, IF(AZ59&gt;=65%, 1, 0))</f>
        <v>0</v>
      </c>
      <c r="BM59" s="134">
        <f>IF(OR(GradeSheet!$M48="W (Withdrawn)", GradeSheet!$M48="I (Incomplete)"), 0, IF(BA59&gt;=65%, 1, 0))</f>
        <v>0</v>
      </c>
      <c r="BN59" s="134">
        <f>IF(OR(GradeSheet!$M48="W (Withdrawn)", GradeSheet!$M48="I (Incomplete)"), 0, IF(BB59&gt;=65%, 1, 0))</f>
        <v>0</v>
      </c>
      <c r="BO59" s="134">
        <f>IF(OR(GradeSheet!$M48="W (Withdrawn)", GradeSheet!$M48="I (Incomplete)"), 0, IF(BC59&gt;=65%, 1, 0))</f>
        <v>0</v>
      </c>
      <c r="BP59" s="134">
        <f>IF(OR(GradeSheet!$M48="W (Withdrawn)", GradeSheet!$M48="I (Incomplete)"), 0, IF(BD59&gt;=65%, 1, 0))</f>
        <v>0</v>
      </c>
      <c r="BQ59" s="134">
        <f>IF(OR(GradeSheet!$M48="W (Withdrawn)", GradeSheet!$M48="I (Incomplete)"), 0, IF(BE59&gt;=65%, 1, 0))</f>
        <v>0</v>
      </c>
      <c r="BR59" s="224">
        <f>IF(OR(GradeSheet!$M48="W (Withdrawn)", GradeSheet!$M48="I (Incomplete)"), 0, IF(BF59&gt;=65%, 1, 0))</f>
        <v>0</v>
      </c>
    </row>
    <row r="60" spans="1:70" s="249" customFormat="1" ht="15.75" customHeight="1">
      <c r="A60" s="158">
        <v>40</v>
      </c>
      <c r="B60" s="143">
        <f>GradeSheet!B49</f>
        <v>181016002</v>
      </c>
      <c r="C60" s="163" t="str">
        <f>GradeSheet!C49</f>
        <v>S.M. Al-Amin Shohag</v>
      </c>
      <c r="D60" s="209">
        <v>13</v>
      </c>
      <c r="E60" s="209">
        <v>0</v>
      </c>
      <c r="F60" s="209">
        <v>0</v>
      </c>
      <c r="G60" s="209">
        <v>0</v>
      </c>
      <c r="H60" s="209">
        <v>0</v>
      </c>
      <c r="I60" s="209">
        <v>0</v>
      </c>
      <c r="J60" s="209">
        <v>0</v>
      </c>
      <c r="K60" s="209">
        <v>0</v>
      </c>
      <c r="L60" s="209">
        <v>0</v>
      </c>
      <c r="M60" s="209">
        <v>0</v>
      </c>
      <c r="N60" s="209">
        <v>0</v>
      </c>
      <c r="O60" s="209">
        <v>0</v>
      </c>
      <c r="P60" s="245">
        <f>GradeSheet!E49+GradeSheet!I49</f>
        <v>19</v>
      </c>
      <c r="Q60" s="245">
        <v>0</v>
      </c>
      <c r="R60" s="245">
        <v>0</v>
      </c>
      <c r="S60" s="245">
        <v>0</v>
      </c>
      <c r="T60" s="245">
        <v>0</v>
      </c>
      <c r="U60" s="245">
        <v>0</v>
      </c>
      <c r="V60" s="245">
        <v>5</v>
      </c>
      <c r="W60" s="245">
        <v>0</v>
      </c>
      <c r="X60" s="245">
        <v>0</v>
      </c>
      <c r="Y60" s="245">
        <v>0</v>
      </c>
      <c r="Z60" s="245">
        <v>0</v>
      </c>
      <c r="AA60" s="245">
        <v>0</v>
      </c>
      <c r="AB60" s="211">
        <f t="shared" si="7"/>
        <v>37</v>
      </c>
      <c r="AC60" s="212">
        <f t="shared" si="8"/>
        <v>0</v>
      </c>
      <c r="AD60" s="212">
        <f t="shared" si="9"/>
        <v>0</v>
      </c>
      <c r="AE60" s="212">
        <f t="shared" si="10"/>
        <v>0</v>
      </c>
      <c r="AF60" s="212">
        <f t="shared" si="11"/>
        <v>0</v>
      </c>
      <c r="AG60" s="213">
        <f t="shared" si="12"/>
        <v>0</v>
      </c>
      <c r="AH60" s="215">
        <f t="shared" si="13"/>
        <v>0.41111111111111109</v>
      </c>
      <c r="AI60" s="216">
        <f t="shared" si="14"/>
        <v>0</v>
      </c>
      <c r="AJ60" s="216">
        <f t="shared" si="15"/>
        <v>0</v>
      </c>
      <c r="AK60" s="216">
        <f t="shared" si="16"/>
        <v>0</v>
      </c>
      <c r="AL60" s="216">
        <f t="shared" si="17"/>
        <v>0</v>
      </c>
      <c r="AM60" s="218">
        <f t="shared" si="18"/>
        <v>0</v>
      </c>
      <c r="AN60" s="223">
        <f>IF(OR(GradeSheet!$M49="W (Withdrawn)", GradeSheet!$M49="I (Incomplete)"), 0, IF(AH60&gt;=65%, 1, 0))</f>
        <v>0</v>
      </c>
      <c r="AO60" s="134">
        <f>IF(OR(GradeSheet!$M49="W (Withdrawn)", GradeSheet!$M49="I (Incomplete)"), 0, IF(AI60&gt;=65%, 1, 0))</f>
        <v>0</v>
      </c>
      <c r="AP60" s="134">
        <f>IF(OR(GradeSheet!$M49="W (Withdrawn)", GradeSheet!$M49="I (Incomplete)"), 0, IF(AJ60&gt;=65%, 1, 0))</f>
        <v>0</v>
      </c>
      <c r="AQ60" s="134">
        <f>IF(OR(GradeSheet!$M49="W (Withdrawn)", GradeSheet!$M49="I (Incomplete)"), 0, IF(AK60&gt;=65%, 1, 0))</f>
        <v>0</v>
      </c>
      <c r="AR60" s="134">
        <f>IF(OR(GradeSheet!$M49="W (Withdrawn)", GradeSheet!$M49="I (Incomplete)"), 0, IF(AL60&gt;=65%, 1, 0))</f>
        <v>0</v>
      </c>
      <c r="AS60" s="224">
        <f>IF(OR(GradeSheet!$M49="W (Withdrawn)", GradeSheet!$M49="I (Incomplete)"), 0, IF(AM60&gt;=65%, 1, 0))</f>
        <v>0</v>
      </c>
      <c r="AT60" s="238"/>
      <c r="AU60" s="217">
        <f t="array" ref="AU60">IF($AT$15=0,0,MMULT($AH60:$AM60, AT$9:AT$14)/$AT$15)</f>
        <v>0.41111111111111109</v>
      </c>
      <c r="AV60" s="133">
        <f t="array" ref="AV60">IF($AU$15=0,0,MMULT($AH60:$AM60, AU$9:AU$14)/$AU$15)</f>
        <v>0</v>
      </c>
      <c r="AW60" s="133">
        <f t="array" ref="AW60">IF($AV$15=0,0,MMULT($AH60:$AM60, AV$9:AV$14)/$AV$15)</f>
        <v>0</v>
      </c>
      <c r="AX60" s="133">
        <f t="array" ref="AX60">IF($AW$15=0,0,MMULT($AH60:$AM60, AW$9:AW$14)/$AW$15)</f>
        <v>0</v>
      </c>
      <c r="AY60" s="133">
        <f t="array" ref="AY60">IF($AX$15=0,0,MMULT($AH60:$AM60, AX$9:AX$14)/$AX$15)</f>
        <v>0.41111111111111109</v>
      </c>
      <c r="AZ60" s="133">
        <f t="array" ref="AZ60">IF($AY$15=0,0,MMULT($AH60:$AM60, AY$9:AY$14)/$AY$15)</f>
        <v>0</v>
      </c>
      <c r="BA60" s="133">
        <f t="array" ref="BA60">IF($AZ$15=0,0,MMULT($AH60:$AM60, AZ$9:AZ$14)/$AZ$15)</f>
        <v>0</v>
      </c>
      <c r="BB60" s="133">
        <f t="array" ref="BB60">IF($BA$15=0,0,MMULT($AH60:$AM60, BA$9:BA$14)/$BA$15)</f>
        <v>0</v>
      </c>
      <c r="BC60" s="133">
        <f t="array" ref="BC60">IF($BB$15=0,0,MMULT($AH60:$AM60, BB$9:BB$14)/$BB$15)</f>
        <v>0.41111111111111109</v>
      </c>
      <c r="BD60" s="133">
        <f t="array" ref="BD60">IF($BC$15=0,0,MMULT($AH60:$AM60, BC$9:BC$14)/$BC$15)</f>
        <v>0.41111111111111109</v>
      </c>
      <c r="BE60" s="133">
        <f t="array" ref="BE60">IF($BD$15=0,0,MMULT($AH60:$AM60, BD$9:BD$14)/$BD$15)</f>
        <v>0</v>
      </c>
      <c r="BF60" s="241">
        <f t="array" ref="BF60">IF($BE$15=0,0,MMULT($AH60:$AM60, BE$9:BE$14)/$BE$15)</f>
        <v>0</v>
      </c>
      <c r="BG60" s="219">
        <f>IF(OR(GradeSheet!$M49="W (Withdrawn)", GradeSheet!$M49="I (Incomplete)"), 0, IF(AU60&gt;=65%, 1, 0))</f>
        <v>0</v>
      </c>
      <c r="BH60" s="134">
        <f>IF(OR(GradeSheet!$M49="W (Withdrawn)", GradeSheet!$M49="I (Incomplete)"), 0, IF(AV60&gt;=65%, 1, 0))</f>
        <v>0</v>
      </c>
      <c r="BI60" s="134">
        <f>IF(OR(GradeSheet!$M49="W (Withdrawn)", GradeSheet!$M49="I (Incomplete)"), 0, IF(AW60&gt;=65%, 1, 0))</f>
        <v>0</v>
      </c>
      <c r="BJ60" s="134">
        <f>IF(OR(GradeSheet!$M49="W (Withdrawn)", GradeSheet!$M49="I (Incomplete)"), 0, IF(AX60&gt;=65%, 1, 0))</f>
        <v>0</v>
      </c>
      <c r="BK60" s="134">
        <f>IF(OR(GradeSheet!$M49="W (Withdrawn)", GradeSheet!$M49="I (Incomplete)"), 0, IF(AY60&gt;=65%, 1, 0))</f>
        <v>0</v>
      </c>
      <c r="BL60" s="134">
        <f>IF(OR(GradeSheet!$M49="W (Withdrawn)", GradeSheet!$M49="I (Incomplete)"), 0, IF(AZ60&gt;=65%, 1, 0))</f>
        <v>0</v>
      </c>
      <c r="BM60" s="134">
        <f>IF(OR(GradeSheet!$M49="W (Withdrawn)", GradeSheet!$M49="I (Incomplete)"), 0, IF(BA60&gt;=65%, 1, 0))</f>
        <v>0</v>
      </c>
      <c r="BN60" s="134">
        <f>IF(OR(GradeSheet!$M49="W (Withdrawn)", GradeSheet!$M49="I (Incomplete)"), 0, IF(BB60&gt;=65%, 1, 0))</f>
        <v>0</v>
      </c>
      <c r="BO60" s="134">
        <f>IF(OR(GradeSheet!$M49="W (Withdrawn)", GradeSheet!$M49="I (Incomplete)"), 0, IF(BC60&gt;=65%, 1, 0))</f>
        <v>0</v>
      </c>
      <c r="BP60" s="134">
        <f>IF(OR(GradeSheet!$M49="W (Withdrawn)", GradeSheet!$M49="I (Incomplete)"), 0, IF(BD60&gt;=65%, 1, 0))</f>
        <v>0</v>
      </c>
      <c r="BQ60" s="134">
        <f>IF(OR(GradeSheet!$M49="W (Withdrawn)", GradeSheet!$M49="I (Incomplete)"), 0, IF(BE60&gt;=65%, 1, 0))</f>
        <v>0</v>
      </c>
      <c r="BR60" s="224">
        <f>IF(OR(GradeSheet!$M49="W (Withdrawn)", GradeSheet!$M49="I (Incomplete)"), 0, IF(BF60&gt;=65%, 1, 0))</f>
        <v>0</v>
      </c>
    </row>
    <row r="61" spans="1:70" ht="15.75" customHeight="1" thickBot="1">
      <c r="A61" s="12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280" t="s">
        <v>153</v>
      </c>
      <c r="AO61" s="285"/>
      <c r="AP61" s="285"/>
      <c r="AQ61" s="285"/>
      <c r="AR61" s="285"/>
      <c r="AS61" s="286"/>
      <c r="AT61" s="33"/>
      <c r="AU61" s="122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280" t="s">
        <v>154</v>
      </c>
      <c r="BH61" s="281"/>
      <c r="BI61" s="281"/>
      <c r="BJ61" s="281"/>
      <c r="BK61" s="281"/>
      <c r="BL61" s="281"/>
      <c r="BM61" s="281"/>
      <c r="BN61" s="281"/>
      <c r="BO61" s="281"/>
      <c r="BP61" s="281"/>
      <c r="BQ61" s="281"/>
      <c r="BR61" s="282"/>
    </row>
    <row r="62" spans="1:70" ht="15.75" customHeight="1" thickBot="1">
      <c r="A62" s="123">
        <f>COUNTA(A21:A60)</f>
        <v>40</v>
      </c>
      <c r="B62" s="263" t="s">
        <v>155</v>
      </c>
      <c r="C62" s="264"/>
      <c r="D62" s="124">
        <f>AVERAGE(D21:D60)</f>
        <v>7.5250000000000004</v>
      </c>
      <c r="E62" s="124">
        <f>AVERAGE(E21:E60)</f>
        <v>0</v>
      </c>
      <c r="F62" s="124">
        <f>AVERAGE(F21:F60)</f>
        <v>0</v>
      </c>
      <c r="G62" s="124">
        <f>AVERAGE(G21:G60)</f>
        <v>0</v>
      </c>
      <c r="H62" s="124">
        <f>AVERAGE(H21:H60)</f>
        <v>0</v>
      </c>
      <c r="I62" s="125">
        <f>AVERAGE(I21:I60)</f>
        <v>0</v>
      </c>
      <c r="J62" s="124">
        <f>AVERAGE(J21:J60)</f>
        <v>13.4</v>
      </c>
      <c r="K62" s="124">
        <f>AVERAGE(K21:K60)</f>
        <v>0</v>
      </c>
      <c r="L62" s="124">
        <f>AVERAGE(L21:L60)</f>
        <v>0</v>
      </c>
      <c r="M62" s="124">
        <f>AVERAGE(M21:M60)</f>
        <v>0</v>
      </c>
      <c r="N62" s="124">
        <f>AVERAGE(N21:N60)</f>
        <v>0</v>
      </c>
      <c r="O62" s="124">
        <f>AVERAGE(O21:O60)</f>
        <v>0</v>
      </c>
      <c r="P62" s="124">
        <f>AVERAGE(P21:P60)</f>
        <v>17.125</v>
      </c>
      <c r="Q62" s="124">
        <f>AVERAGE(Q21:Q60)</f>
        <v>0</v>
      </c>
      <c r="R62" s="124">
        <f>AVERAGE(R21:R60)</f>
        <v>0</v>
      </c>
      <c r="S62" s="124">
        <f>AVERAGE(S21:S60)</f>
        <v>0</v>
      </c>
      <c r="T62" s="124">
        <f>AVERAGE(T21:T60)</f>
        <v>0</v>
      </c>
      <c r="U62" s="124">
        <f>AVERAGE(U21:U60)</f>
        <v>0</v>
      </c>
      <c r="V62" s="124">
        <f>AVERAGE(V21:V60)</f>
        <v>9.8249999999999993</v>
      </c>
      <c r="W62" s="124">
        <f>AVERAGE(W21:W60)</f>
        <v>0</v>
      </c>
      <c r="X62" s="124">
        <f>AVERAGE(X21:X60)</f>
        <v>0</v>
      </c>
      <c r="Y62" s="124">
        <f>AVERAGE(Y21:Y60)</f>
        <v>0</v>
      </c>
      <c r="Z62" s="124">
        <f>AVERAGE(Z21:Z60)</f>
        <v>0</v>
      </c>
      <c r="AA62" s="124">
        <f>AVERAGE(AA21:AA60)</f>
        <v>0</v>
      </c>
      <c r="AB62" s="124">
        <f>AVERAGE(AB21:AB60)</f>
        <v>47.875</v>
      </c>
      <c r="AC62" s="124">
        <f>AVERAGE(AC21:AC60)</f>
        <v>0</v>
      </c>
      <c r="AD62" s="124">
        <f t="shared" ref="AD62:AG62" si="19">AVERAGE(AD21:AD60)</f>
        <v>0</v>
      </c>
      <c r="AE62" s="124">
        <f t="shared" si="19"/>
        <v>0</v>
      </c>
      <c r="AF62" s="124">
        <f t="shared" si="19"/>
        <v>0</v>
      </c>
      <c r="AG62" s="124">
        <f t="shared" si="19"/>
        <v>0</v>
      </c>
      <c r="AH62" s="61">
        <f>(SUMIFS(AH21:AH60,GradeSheet!$M$10:'GradeSheet'!$M$49,"&lt;&gt;W (Withdrawn)",GradeSheet!$M$10:'GradeSheet'!$M$49,"&lt;&gt;I (Incomplete)"))/($A$62-GradeSheet!$H$63-GradeSheet!$H$64)</f>
        <v>0.53194444444444444</v>
      </c>
      <c r="AI62" s="61">
        <f>(SUMIFS(AI21:AI60,GradeSheet!$M$10:'GradeSheet'!$M$49,"&lt;&gt;W (Withdrawn)",GradeSheet!$M$10:'GradeSheet'!$M$49,"&lt;&gt;I (Incomplete)"))/($A$62-GradeSheet!$H$63-GradeSheet!$H$64)</f>
        <v>0</v>
      </c>
      <c r="AJ62" s="61">
        <f>(SUMIFS(AJ21:AJ60,GradeSheet!$M$10:'GradeSheet'!$M$49,"&lt;&gt;W (Withdrawn)",GradeSheet!$M$10:'GradeSheet'!$M$49,"&lt;&gt;I (Incomplete)"))/($A$62-GradeSheet!$H$63-GradeSheet!$H$64)</f>
        <v>0</v>
      </c>
      <c r="AK62" s="61">
        <f>(SUMIFS(AK21:AK60,GradeSheet!$M$10:'GradeSheet'!$M$49,"&lt;&gt;W (Withdrawn)",GradeSheet!$M$10:'GradeSheet'!$M$49,"&lt;&gt;I (Incomplete)"))/($A$62-GradeSheet!$H$63-GradeSheet!$H$64)</f>
        <v>0</v>
      </c>
      <c r="AL62" s="61">
        <f>(SUMIFS(AL21:AL60,GradeSheet!$M$10:'GradeSheet'!$M$49,"&lt;&gt;W (Withdrawn)",GradeSheet!$M$10:'GradeSheet'!$M$49,"&lt;&gt;I (Incomplete)"))/($A$62-GradeSheet!$H$63-GradeSheet!$H$64)</f>
        <v>0</v>
      </c>
      <c r="AM62" s="61">
        <f>(SUMIFS(AM21:AM60,GradeSheet!$M$10:'GradeSheet'!$M$49,"&lt;&gt;W (Withdrawn)",GradeSheet!$M$10:'GradeSheet'!$M$49,"&lt;&gt;I (Incomplete)"))/($A$62-GradeSheet!$H$63-GradeSheet!$H$64)</f>
        <v>0</v>
      </c>
      <c r="AN62" s="57">
        <f>SUM(AN21:AN60)</f>
        <v>8</v>
      </c>
      <c r="AO62" s="57">
        <f>SUM(AO21:AO60)</f>
        <v>0</v>
      </c>
      <c r="AP62" s="57">
        <f>SUM(AP21:AP60)</f>
        <v>0</v>
      </c>
      <c r="AQ62" s="57">
        <f>SUM(AQ21:AQ60)</f>
        <v>0</v>
      </c>
      <c r="AR62" s="58">
        <f>SUM(AR21:AR55)</f>
        <v>0</v>
      </c>
      <c r="AS62" s="58">
        <f>SUM(AS21:AS55)</f>
        <v>0</v>
      </c>
      <c r="AT62" s="56"/>
      <c r="AU62" s="61">
        <f>(SUMIFS(AU21:AU60,GradeSheet!$M$10:'GradeSheet'!$M$49,"&lt;&gt;W (Withdrawn)",GradeSheet!$M$10:'GradeSheet'!$M$49,"&lt;&gt;I (Incomplete)"))/($A$62-GradeSheet!$H$63-GradeSheet!$H$64)</f>
        <v>0.53194444444444444</v>
      </c>
      <c r="AV62" s="61">
        <f>(SUMIFS(AV21:AV60,GradeSheet!$M$10:'GradeSheet'!$M$49,"&lt;&gt;W (Withdrawn)",GradeSheet!$M$10:'GradeSheet'!$M$49,"&lt;&gt;I (Incomplete)"))/($A$62-GradeSheet!$H$63-GradeSheet!$H$64)</f>
        <v>0</v>
      </c>
      <c r="AW62" s="61">
        <f>(SUMIFS(AW21:AW60,GradeSheet!$M$10:'GradeSheet'!$M$49,"&lt;&gt;W (Withdrawn)",GradeSheet!$M$10:'GradeSheet'!$M$49,"&lt;&gt;I (Incomplete)"))/($A$62-GradeSheet!$H$63-GradeSheet!$H$64)</f>
        <v>0</v>
      </c>
      <c r="AX62" s="61">
        <f>(SUMIFS(AX21:AX60,GradeSheet!$M$10:'GradeSheet'!$M$49,"&lt;&gt;W (Withdrawn)",GradeSheet!$M$10:'GradeSheet'!$M$49,"&lt;&gt;I (Incomplete)"))/($A$62-GradeSheet!$H$63-GradeSheet!$H$64)</f>
        <v>0</v>
      </c>
      <c r="AY62" s="61">
        <f>(SUMIFS(AY21:AY60,GradeSheet!$M$10:'GradeSheet'!$M$49,"&lt;&gt;W (Withdrawn)",GradeSheet!$M$10:'GradeSheet'!$M$49,"&lt;&gt;I (Incomplete)"))/($A$62-GradeSheet!$H$63-GradeSheet!$H$64)</f>
        <v>0.53194444444444444</v>
      </c>
      <c r="AZ62" s="61">
        <f>(SUMIFS(AZ21:AZ60,GradeSheet!$M$10:'GradeSheet'!$M$49,"&lt;&gt;W (Withdrawn)",GradeSheet!$M$10:'GradeSheet'!$M$49,"&lt;&gt;I (Incomplete)"))/($A$62-GradeSheet!$H$63-GradeSheet!$H$64)</f>
        <v>0</v>
      </c>
      <c r="BA62" s="61">
        <f>(SUMIFS(BA21:BA60,GradeSheet!$M$10:'GradeSheet'!$M$49,"&lt;&gt;W (Withdrawn)",GradeSheet!$M$10:'GradeSheet'!$M$49,"&lt;&gt;I (Incomplete)"))/($A$62-GradeSheet!$H$63-GradeSheet!$H$64)</f>
        <v>0</v>
      </c>
      <c r="BB62" s="61">
        <f>(SUMIFS(BB21:BB60,GradeSheet!$M$10:'GradeSheet'!$M$49,"&lt;&gt;W (Withdrawn)",GradeSheet!$M$10:'GradeSheet'!$M$49,"&lt;&gt;I (Incomplete)"))/($A$62-GradeSheet!$H$63-GradeSheet!$H$64)</f>
        <v>0</v>
      </c>
      <c r="BC62" s="61">
        <f>(SUMIFS(BC21:BC60,GradeSheet!$M$10:'GradeSheet'!$M$49,"&lt;&gt;W (Withdrawn)",GradeSheet!$M$10:'GradeSheet'!$M$49,"&lt;&gt;I (Incomplete)"))/($A$62-GradeSheet!$H$63-GradeSheet!$H$64)</f>
        <v>0.53194444444444444</v>
      </c>
      <c r="BD62" s="61">
        <f>(SUMIFS(BD21:BD60,GradeSheet!$M$10:'GradeSheet'!$M$49,"&lt;&gt;W (Withdrawn)",GradeSheet!$M$10:'GradeSheet'!$M$49,"&lt;&gt;I (Incomplete)"))/($A$62-GradeSheet!$H$63-GradeSheet!$H$64)</f>
        <v>0.53194444444444444</v>
      </c>
      <c r="BE62" s="61">
        <f>(SUMIFS(BE21:BE60,GradeSheet!$M$10:'GradeSheet'!$M$49,"&lt;&gt;W (Withdrawn)",GradeSheet!$M$10:'GradeSheet'!$M$49,"&lt;&gt;I (Incomplete)"))/($A$62-GradeSheet!$H$63-GradeSheet!$H$64)</f>
        <v>0</v>
      </c>
      <c r="BF62" s="61">
        <f>(SUMIFS(BF21:BF60,GradeSheet!$M$10:'GradeSheet'!$M$49,"&lt;&gt;W (Withdrawn)",GradeSheet!$M$10:'GradeSheet'!$M$49,"&lt;&gt;I (Incomplete)"))/($A$62-GradeSheet!$H$63-GradeSheet!$H$64)</f>
        <v>0</v>
      </c>
      <c r="BG62" s="57">
        <f>SUM(BG21:BG60)</f>
        <v>8</v>
      </c>
      <c r="BH62" s="57">
        <f>SUM(BH21:BH60)</f>
        <v>0</v>
      </c>
      <c r="BI62" s="57">
        <f>SUM(BI21:BI60)</f>
        <v>0</v>
      </c>
      <c r="BJ62" s="57">
        <f>SUM(BJ21:BJ60)</f>
        <v>0</v>
      </c>
      <c r="BK62" s="58">
        <f>SUM(BK21:BK55)</f>
        <v>8</v>
      </c>
      <c r="BL62" s="58">
        <f>SUM(BL21:BL55)</f>
        <v>0</v>
      </c>
      <c r="BM62" s="58">
        <f>SUM(BM21:BM55)</f>
        <v>0</v>
      </c>
      <c r="BN62" s="58">
        <f>SUM(BN21:BN55)</f>
        <v>0</v>
      </c>
      <c r="BO62" s="58">
        <f>SUM(BO21:BO55)</f>
        <v>8</v>
      </c>
      <c r="BP62" s="58">
        <f>SUM(BP21:BP55)</f>
        <v>8</v>
      </c>
      <c r="BQ62" s="58">
        <f>SUM(BQ21:BQ55)</f>
        <v>0</v>
      </c>
      <c r="BR62" s="126">
        <f>SUM(BR21:BR55)</f>
        <v>0</v>
      </c>
    </row>
    <row r="63" spans="1:70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1:7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127"/>
      <c r="AI64" s="127"/>
      <c r="AJ64" s="127"/>
      <c r="AK64" s="127"/>
      <c r="AL64" s="127"/>
      <c r="AM64" s="127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1:7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127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1:70" ht="15.75" customHeight="1">
      <c r="A66" s="3"/>
      <c r="B66" s="200" t="s">
        <v>162</v>
      </c>
      <c r="C66" s="201" t="str">
        <f>GradeSheet!$H$5</f>
        <v>Satyaki Das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1:70" ht="15.75" customHeight="1">
      <c r="A67" s="3"/>
      <c r="B67" s="257" t="str">
        <f>GradeSheet!$B$65</f>
        <v>Lecturer</v>
      </c>
      <c r="C67" s="25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185"/>
      <c r="BG67" s="186"/>
      <c r="BH67" s="187"/>
      <c r="BI67" s="187"/>
      <c r="BJ67" s="187"/>
      <c r="BK67" s="187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B68" s="257" t="str">
        <f>GradeSheet!$B$66</f>
        <v>Department of CSE, ULAB</v>
      </c>
      <c r="C68" s="25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188"/>
      <c r="BG68" s="188"/>
      <c r="BH68" s="187"/>
      <c r="BI68" s="187"/>
      <c r="BJ68" s="187"/>
      <c r="BK68" s="187"/>
      <c r="BL68" s="3"/>
      <c r="BM68" s="3"/>
      <c r="BN68" s="3"/>
      <c r="BO68" s="3"/>
      <c r="BP68" s="3"/>
      <c r="BQ68" s="3"/>
      <c r="BR68" s="3"/>
    </row>
    <row r="69" spans="1:70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127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188"/>
      <c r="BG69" s="188"/>
      <c r="BH69" s="187"/>
      <c r="BI69" s="187"/>
      <c r="BJ69" s="187"/>
      <c r="BK69" s="187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127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188"/>
      <c r="BG70" s="188"/>
      <c r="BH70" s="187"/>
      <c r="BI70" s="187"/>
      <c r="BJ70" s="187"/>
      <c r="BK70" s="187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188"/>
      <c r="BG71" s="188"/>
      <c r="BH71" s="187"/>
      <c r="BI71" s="187"/>
      <c r="BJ71" s="187"/>
      <c r="BK71" s="187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189"/>
      <c r="BG72" s="186"/>
      <c r="BH72" s="187"/>
      <c r="BI72" s="187"/>
      <c r="BJ72" s="187"/>
      <c r="BK72" s="187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128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189"/>
      <c r="BG73" s="186"/>
      <c r="BH73" s="187"/>
      <c r="BI73" s="187"/>
      <c r="BJ73" s="187"/>
      <c r="BK73" s="187"/>
      <c r="BM73" s="3"/>
      <c r="BN73" s="3"/>
      <c r="BO73" s="3"/>
      <c r="BP73" s="3"/>
      <c r="BQ73" s="3"/>
      <c r="BR73" s="3"/>
    </row>
    <row r="74" spans="1:70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90"/>
      <c r="BG74" s="186"/>
      <c r="BH74" s="187"/>
      <c r="BI74" s="187"/>
      <c r="BJ74" s="187"/>
      <c r="BK74" s="187"/>
      <c r="BM74" s="3"/>
      <c r="BN74" s="3"/>
      <c r="BO74" s="3"/>
      <c r="BP74" s="3"/>
      <c r="BQ74" s="3"/>
      <c r="BR74" s="3"/>
    </row>
    <row r="75" spans="1:70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8"/>
      <c r="BG75" s="188"/>
      <c r="BH75" s="188"/>
      <c r="BI75" s="188"/>
      <c r="BJ75" s="188"/>
      <c r="BK75" s="188"/>
      <c r="BM75" s="3"/>
      <c r="BN75" s="3"/>
      <c r="BO75" s="3"/>
      <c r="BP75" s="3"/>
      <c r="BQ75" s="3"/>
      <c r="BR75" s="3"/>
    </row>
    <row r="76" spans="1:70" s="165" customFormat="1" ht="15.75" customHeight="1">
      <c r="A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M76" s="3"/>
      <c r="BN76" s="3"/>
      <c r="BO76" s="3"/>
      <c r="BP76" s="3"/>
      <c r="BQ76" s="3"/>
      <c r="BR76" s="3"/>
    </row>
    <row r="77" spans="1:70" s="165" customFormat="1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M77" s="3"/>
      <c r="BN77" s="3"/>
      <c r="BO77" s="3"/>
      <c r="BP77" s="3"/>
      <c r="BQ77" s="3"/>
      <c r="BR77" s="3"/>
    </row>
    <row r="78" spans="1:70" s="165" customFormat="1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M78" s="3"/>
      <c r="BN78" s="3"/>
      <c r="BO78" s="3"/>
      <c r="BP78" s="3"/>
      <c r="BQ78" s="3"/>
      <c r="BR78" s="3"/>
    </row>
    <row r="79" spans="1:70" s="165" customFormat="1" ht="15.75" customHeight="1">
      <c r="A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M79" s="3"/>
      <c r="BN79" s="3"/>
      <c r="BO79" s="3"/>
      <c r="BP79" s="3"/>
      <c r="BQ79" s="3"/>
      <c r="BR79" s="3"/>
    </row>
    <row r="80" spans="1:70" s="165" customFormat="1" ht="15.75" customHeight="1">
      <c r="A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M80" s="3"/>
      <c r="BN80" s="3"/>
      <c r="BO80" s="3"/>
      <c r="BP80" s="3"/>
      <c r="BQ80" s="3"/>
      <c r="BR80" s="3"/>
    </row>
    <row r="81" spans="1:70" s="165" customFormat="1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M81" s="3"/>
      <c r="BN81" s="3"/>
      <c r="BO81" s="3"/>
      <c r="BP81" s="3"/>
      <c r="BQ81" s="3"/>
      <c r="BR81" s="3"/>
    </row>
    <row r="82" spans="1:70" s="165" customFormat="1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M82" s="3"/>
      <c r="BN82" s="3"/>
      <c r="BO82" s="3"/>
      <c r="BP82" s="3"/>
      <c r="BQ82" s="3"/>
      <c r="BR82" s="3"/>
    </row>
    <row r="83" spans="1:70" s="165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5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5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5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5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ht="15.75" customHeight="1">
      <c r="A90" s="3"/>
      <c r="D90" s="167"/>
      <c r="E90" s="167"/>
      <c r="F90" s="104"/>
      <c r="G90" s="8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M90" s="3"/>
      <c r="BN90" s="3"/>
      <c r="BO90" s="3"/>
      <c r="BP90" s="3"/>
      <c r="BQ90" s="3"/>
      <c r="BR90" s="3"/>
    </row>
    <row r="91" spans="1:70" ht="15.75" customHeight="1">
      <c r="A91" s="3"/>
      <c r="D91" s="164"/>
      <c r="E91" s="164"/>
      <c r="F91" s="164"/>
      <c r="G91" s="16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M91" s="3"/>
      <c r="BN91" s="3"/>
      <c r="BO91" s="3"/>
      <c r="BP91" s="3"/>
      <c r="BQ91" s="3"/>
      <c r="BR91" s="3"/>
    </row>
    <row r="92" spans="1:70" ht="15.75" customHeight="1">
      <c r="A92" s="3"/>
      <c r="D92" s="164"/>
      <c r="E92" s="164"/>
      <c r="F92" s="164"/>
      <c r="G92" s="16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M92" s="3"/>
      <c r="BN92" s="3"/>
      <c r="BO92" s="3"/>
      <c r="BP92" s="3"/>
      <c r="BQ92" s="3"/>
      <c r="BR92" s="3"/>
    </row>
    <row r="93" spans="1:70" ht="15.75" customHeight="1">
      <c r="A93" s="3"/>
      <c r="D93" s="164"/>
      <c r="E93" s="164"/>
      <c r="F93" s="164"/>
      <c r="G93" s="16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D94" s="164"/>
      <c r="E94" s="164"/>
      <c r="F94" s="164"/>
      <c r="G94" s="16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76" t="s">
        <v>157</v>
      </c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76" t="s">
        <v>161</v>
      </c>
      <c r="BO94" s="3"/>
      <c r="BP94" s="3"/>
      <c r="BQ94" s="3"/>
      <c r="BR94" s="3"/>
    </row>
    <row r="95" spans="1:70" ht="15.75" customHeight="1">
      <c r="A95" s="3"/>
      <c r="D95" s="167"/>
      <c r="E95" s="167"/>
      <c r="F95" s="104"/>
      <c r="G95" s="8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167"/>
      <c r="E96" s="167"/>
      <c r="F96" s="104"/>
      <c r="G96" s="8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7"/>
      <c r="E97" s="167"/>
      <c r="F97" s="104"/>
      <c r="G97" s="8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164"/>
      <c r="C98" s="164"/>
      <c r="D98" s="164"/>
      <c r="E98" s="164"/>
      <c r="F98" s="87"/>
      <c r="G98" s="8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/>
    <row r="287" spans="1:70" ht="15.75" customHeight="1"/>
    <row r="288" spans="1:7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mergeCells count="21">
    <mergeCell ref="AN20:AS20"/>
    <mergeCell ref="AU18:BF18"/>
    <mergeCell ref="BG18:BR18"/>
    <mergeCell ref="AN61:AS61"/>
    <mergeCell ref="AN18:AS18"/>
    <mergeCell ref="AS7:BE7"/>
    <mergeCell ref="C1:I1"/>
    <mergeCell ref="B67:C67"/>
    <mergeCell ref="B68:C68"/>
    <mergeCell ref="B62:C62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1:BR61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topLeftCell="A37" zoomScaleNormal="100" zoomScaleSheetLayoutView="100" workbookViewId="0">
      <selection activeCell="AI11" sqref="AI11:AP11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7" t="s">
        <v>49</v>
      </c>
      <c r="C2" s="252"/>
      <c r="D2" s="253"/>
      <c r="E2" s="309" t="str">
        <f>GradeSheet!$H$2</f>
        <v>CSE 104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  <c r="Q2" s="307" t="str">
        <f>CONCATENATE("Section ", GradeSheet!$L$2,)</f>
        <v>Section 1</v>
      </c>
      <c r="R2" s="252"/>
      <c r="S2" s="253"/>
      <c r="T2" s="79"/>
      <c r="U2" s="78"/>
      <c r="V2" s="298" t="s">
        <v>97</v>
      </c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3"/>
      <c r="AQ2" s="80"/>
      <c r="AR2" s="80"/>
      <c r="AS2" s="80"/>
      <c r="AT2" s="78"/>
    </row>
    <row r="3" spans="1:46" ht="16.5" customHeight="1">
      <c r="A3" s="78"/>
      <c r="B3" s="306" t="s">
        <v>52</v>
      </c>
      <c r="C3" s="252"/>
      <c r="D3" s="253"/>
      <c r="E3" s="308" t="str">
        <f>GradeSheet!$H$3</f>
        <v>Structured Programming LAB</v>
      </c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3"/>
      <c r="Q3" s="306" t="str">
        <f>CONCATENATE(GradeSheet!$H$65," students")</f>
        <v>40 students</v>
      </c>
      <c r="R3" s="252"/>
      <c r="S3" s="253"/>
      <c r="T3" s="79"/>
      <c r="U3" s="78"/>
      <c r="V3" s="289" t="s">
        <v>98</v>
      </c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3"/>
      <c r="AI3" s="289" t="s">
        <v>99</v>
      </c>
      <c r="AJ3" s="252"/>
      <c r="AK3" s="252"/>
      <c r="AL3" s="252"/>
      <c r="AM3" s="252"/>
      <c r="AN3" s="252"/>
      <c r="AO3" s="252"/>
      <c r="AP3" s="253"/>
      <c r="AQ3" s="80"/>
      <c r="AR3" s="80"/>
      <c r="AS3" s="80"/>
      <c r="AT3" s="78"/>
    </row>
    <row r="4" spans="1:46" ht="16.5" customHeight="1">
      <c r="A4" s="78"/>
      <c r="B4" s="305" t="s">
        <v>54</v>
      </c>
      <c r="C4" s="252"/>
      <c r="D4" s="253"/>
      <c r="E4" s="304">
        <f>GradeSheet!$H$4</f>
        <v>3</v>
      </c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3"/>
      <c r="Q4" s="304" t="str">
        <f>GradeSheet!$L$3</f>
        <v>Fall 2019</v>
      </c>
      <c r="R4" s="252"/>
      <c r="S4" s="253"/>
      <c r="T4" s="79"/>
      <c r="U4" s="78"/>
      <c r="V4" s="310">
        <v>1</v>
      </c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3"/>
      <c r="AI4" s="288">
        <v>2</v>
      </c>
      <c r="AJ4" s="252"/>
      <c r="AK4" s="252"/>
      <c r="AL4" s="252"/>
      <c r="AM4" s="252"/>
      <c r="AN4" s="252"/>
      <c r="AO4" s="252"/>
      <c r="AP4" s="253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10">
        <v>2</v>
      </c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3"/>
      <c r="AI5" s="288">
        <v>2</v>
      </c>
      <c r="AJ5" s="252"/>
      <c r="AK5" s="252"/>
      <c r="AL5" s="252"/>
      <c r="AM5" s="252"/>
      <c r="AN5" s="252"/>
      <c r="AO5" s="252"/>
      <c r="AP5" s="253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88">
        <v>3</v>
      </c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3"/>
      <c r="AI6" s="288">
        <v>6</v>
      </c>
      <c r="AJ6" s="252"/>
      <c r="AK6" s="252"/>
      <c r="AL6" s="252"/>
      <c r="AM6" s="252"/>
      <c r="AN6" s="252"/>
      <c r="AO6" s="252"/>
      <c r="AP6" s="253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288">
        <v>4</v>
      </c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3"/>
      <c r="AI7" s="288">
        <v>4</v>
      </c>
      <c r="AJ7" s="252"/>
      <c r="AK7" s="252"/>
      <c r="AL7" s="252"/>
      <c r="AM7" s="252"/>
      <c r="AN7" s="252"/>
      <c r="AO7" s="252"/>
      <c r="AP7" s="253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288">
        <v>5</v>
      </c>
      <c r="W8" s="252"/>
      <c r="X8" s="252"/>
      <c r="Y8" s="252"/>
      <c r="Z8" s="252"/>
      <c r="AA8" s="252"/>
      <c r="AB8" s="252"/>
      <c r="AC8" s="252"/>
      <c r="AD8" s="252"/>
      <c r="AE8" s="252"/>
      <c r="AF8" s="252"/>
      <c r="AG8" s="252"/>
      <c r="AH8" s="253"/>
      <c r="AI8" s="288">
        <v>4</v>
      </c>
      <c r="AJ8" s="252"/>
      <c r="AK8" s="252"/>
      <c r="AL8" s="252"/>
      <c r="AM8" s="252"/>
      <c r="AN8" s="252"/>
      <c r="AO8" s="252"/>
      <c r="AP8" s="253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288">
        <v>6</v>
      </c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3"/>
      <c r="AI9" s="288">
        <v>5</v>
      </c>
      <c r="AJ9" s="252"/>
      <c r="AK9" s="252"/>
      <c r="AL9" s="252"/>
      <c r="AM9" s="252"/>
      <c r="AN9" s="252"/>
      <c r="AO9" s="252"/>
      <c r="AP9" s="253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288">
        <v>7</v>
      </c>
      <c r="W10" s="252"/>
      <c r="X10" s="252"/>
      <c r="Y10" s="252"/>
      <c r="Z10" s="252"/>
      <c r="AA10" s="252"/>
      <c r="AB10" s="252"/>
      <c r="AC10" s="252"/>
      <c r="AD10" s="252"/>
      <c r="AE10" s="252"/>
      <c r="AF10" s="252"/>
      <c r="AG10" s="252"/>
      <c r="AH10" s="253"/>
      <c r="AI10" s="288">
        <v>1</v>
      </c>
      <c r="AJ10" s="252"/>
      <c r="AK10" s="252"/>
      <c r="AL10" s="252"/>
      <c r="AM10" s="252"/>
      <c r="AN10" s="252"/>
      <c r="AO10" s="252"/>
      <c r="AP10" s="253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288"/>
      <c r="W11" s="252"/>
      <c r="X11" s="252"/>
      <c r="Y11" s="252"/>
      <c r="Z11" s="252"/>
      <c r="AA11" s="252"/>
      <c r="AB11" s="252"/>
      <c r="AC11" s="252"/>
      <c r="AD11" s="252"/>
      <c r="AE11" s="252"/>
      <c r="AF11" s="252"/>
      <c r="AG11" s="252"/>
      <c r="AH11" s="253"/>
      <c r="AI11" s="288"/>
      <c r="AJ11" s="252"/>
      <c r="AK11" s="252"/>
      <c r="AL11" s="252"/>
      <c r="AM11" s="252"/>
      <c r="AN11" s="252"/>
      <c r="AO11" s="252"/>
      <c r="AP11" s="253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288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3"/>
      <c r="AI12" s="288"/>
      <c r="AJ12" s="252"/>
      <c r="AK12" s="252"/>
      <c r="AL12" s="252"/>
      <c r="AM12" s="252"/>
      <c r="AN12" s="252"/>
      <c r="AO12" s="252"/>
      <c r="AP12" s="253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300" t="s">
        <v>100</v>
      </c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300" t="s">
        <v>102</v>
      </c>
      <c r="Y15" s="258"/>
      <c r="Z15" s="258"/>
      <c r="AA15" s="321" t="s">
        <v>103</v>
      </c>
      <c r="AB15" s="253"/>
      <c r="AC15" s="84"/>
      <c r="AD15" s="84" t="s">
        <v>104</v>
      </c>
      <c r="AE15" s="300" t="s">
        <v>105</v>
      </c>
      <c r="AF15" s="258"/>
      <c r="AG15" s="258"/>
      <c r="AH15" s="289"/>
      <c r="AI15" s="252"/>
      <c r="AJ15" s="253"/>
      <c r="AK15" s="82"/>
      <c r="AL15" s="84" t="s">
        <v>106</v>
      </c>
      <c r="AM15" s="85" t="s">
        <v>107</v>
      </c>
      <c r="AN15" s="289"/>
      <c r="AO15" s="253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300" t="s">
        <v>108</v>
      </c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314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315"/>
      <c r="AR17" s="315"/>
      <c r="AS17" s="316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317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318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319"/>
      <c r="W19" s="320"/>
      <c r="X19" s="320"/>
      <c r="Y19" s="320"/>
      <c r="Z19" s="320"/>
      <c r="AA19" s="320"/>
      <c r="AB19" s="320"/>
      <c r="AC19" s="320"/>
      <c r="AD19" s="320"/>
      <c r="AE19" s="320"/>
      <c r="AF19" s="320"/>
      <c r="AG19" s="320"/>
      <c r="AH19" s="320"/>
      <c r="AI19" s="320"/>
      <c r="AJ19" s="320"/>
      <c r="AK19" s="320"/>
      <c r="AL19" s="320"/>
      <c r="AM19" s="320"/>
      <c r="AN19" s="320"/>
      <c r="AO19" s="320"/>
      <c r="AP19" s="320"/>
      <c r="AQ19" s="320"/>
      <c r="AR19" s="320"/>
      <c r="AS19" s="296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2"/>
      <c r="Q21" s="202"/>
      <c r="R21" s="82"/>
      <c r="S21" s="82"/>
      <c r="T21" s="82"/>
      <c r="U21" s="82"/>
      <c r="V21" s="298" t="s">
        <v>109</v>
      </c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3"/>
      <c r="AT21" s="82"/>
    </row>
    <row r="22" spans="1:46" ht="16.5" customHeight="1">
      <c r="A22" s="82"/>
      <c r="B22" s="287" t="s">
        <v>110</v>
      </c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  <c r="O22" s="287"/>
      <c r="P22" s="203"/>
      <c r="Q22" s="203"/>
      <c r="R22" s="82"/>
      <c r="S22" s="82"/>
      <c r="T22" s="82"/>
      <c r="U22" s="82"/>
      <c r="V22" s="289" t="s">
        <v>111</v>
      </c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3"/>
      <c r="AI22" s="289" t="s">
        <v>99</v>
      </c>
      <c r="AJ22" s="252"/>
      <c r="AK22" s="252"/>
      <c r="AL22" s="252"/>
      <c r="AM22" s="253"/>
      <c r="AN22" s="289" t="s">
        <v>113</v>
      </c>
      <c r="AO22" s="252"/>
      <c r="AP22" s="252"/>
      <c r="AQ22" s="252"/>
      <c r="AR22" s="252"/>
      <c r="AS22" s="253"/>
      <c r="AT22" s="82"/>
    </row>
    <row r="23" spans="1:46" ht="16.5" customHeight="1">
      <c r="A23" s="82"/>
      <c r="B23" s="205" t="s">
        <v>78</v>
      </c>
      <c r="C23" s="205" t="s">
        <v>80</v>
      </c>
      <c r="D23" s="205" t="s">
        <v>83</v>
      </c>
      <c r="E23" s="205" t="s">
        <v>85</v>
      </c>
      <c r="F23" s="205" t="s">
        <v>86</v>
      </c>
      <c r="G23" s="205" t="s">
        <v>87</v>
      </c>
      <c r="H23" s="205" t="s">
        <v>88</v>
      </c>
      <c r="I23" s="205" t="s">
        <v>89</v>
      </c>
      <c r="J23" s="205" t="s">
        <v>90</v>
      </c>
      <c r="K23" s="205" t="s">
        <v>91</v>
      </c>
      <c r="L23" s="205" t="s">
        <v>93</v>
      </c>
      <c r="M23" s="205" t="s">
        <v>95</v>
      </c>
      <c r="N23" s="311" t="s">
        <v>47</v>
      </c>
      <c r="O23" s="312"/>
      <c r="R23" s="82"/>
      <c r="S23" s="82"/>
      <c r="T23" s="82"/>
      <c r="U23" s="82"/>
      <c r="V23" s="288" t="s">
        <v>114</v>
      </c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3"/>
      <c r="AI23" s="288">
        <v>22</v>
      </c>
      <c r="AJ23" s="252"/>
      <c r="AK23" s="252"/>
      <c r="AL23" s="252"/>
      <c r="AM23" s="253"/>
      <c r="AN23" s="299">
        <f>AI23/R33</f>
        <v>1</v>
      </c>
      <c r="AO23" s="252"/>
      <c r="AP23" s="252"/>
      <c r="AQ23" s="252"/>
      <c r="AR23" s="252"/>
      <c r="AS23" s="253"/>
      <c r="AT23" s="79"/>
    </row>
    <row r="24" spans="1:46" ht="16.5" customHeight="1">
      <c r="A24" s="82"/>
      <c r="B24" s="204">
        <f>GradeSheet!$H$53</f>
        <v>0</v>
      </c>
      <c r="C24" s="204">
        <f>GradeSheet!$H$54</f>
        <v>1</v>
      </c>
      <c r="D24" s="204">
        <f>GradeSheet!$H$55</f>
        <v>2</v>
      </c>
      <c r="E24" s="204">
        <f>GradeSheet!$H$56</f>
        <v>1</v>
      </c>
      <c r="F24" s="204">
        <f>GradeSheet!$H$57</f>
        <v>2</v>
      </c>
      <c r="G24" s="204">
        <f>GradeSheet!$H$58</f>
        <v>7</v>
      </c>
      <c r="H24" s="204">
        <f>GradeSheet!$H$59</f>
        <v>5</v>
      </c>
      <c r="I24" s="204">
        <f>GradeSheet!$H$60</f>
        <v>3</v>
      </c>
      <c r="J24" s="204">
        <f>GradeSheet!$H$61</f>
        <v>9</v>
      </c>
      <c r="K24" s="204">
        <f>GradeSheet!$H$62</f>
        <v>10</v>
      </c>
      <c r="L24" s="204">
        <f>GradeSheet!$H$63</f>
        <v>0</v>
      </c>
      <c r="M24" s="204">
        <f>GradeSheet!$H$64</f>
        <v>0</v>
      </c>
      <c r="N24" s="295">
        <f>SUM(B24:M24)</f>
        <v>40</v>
      </c>
      <c r="O24" s="296"/>
      <c r="R24" s="82"/>
      <c r="S24" s="82"/>
      <c r="T24" s="82"/>
      <c r="U24" s="82"/>
      <c r="V24" s="288" t="s">
        <v>115</v>
      </c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3"/>
      <c r="AI24" s="288">
        <v>0</v>
      </c>
      <c r="AJ24" s="252"/>
      <c r="AK24" s="252"/>
      <c r="AL24" s="252"/>
      <c r="AM24" s="253"/>
      <c r="AN24" s="299">
        <f>AI24/R33</f>
        <v>0</v>
      </c>
      <c r="AO24" s="252"/>
      <c r="AP24" s="252"/>
      <c r="AQ24" s="252"/>
      <c r="AR24" s="252"/>
      <c r="AS24" s="253"/>
      <c r="AT24" s="82"/>
    </row>
    <row r="25" spans="1:46" ht="16.5" customHeight="1">
      <c r="A25" s="82"/>
      <c r="B25" s="96">
        <f>B24/GradeSheet!$H$65</f>
        <v>0</v>
      </c>
      <c r="C25" s="96">
        <f>C24/GradeSheet!$H$65</f>
        <v>2.5000000000000001E-2</v>
      </c>
      <c r="D25" s="96">
        <f>D24/GradeSheet!$H$65</f>
        <v>0.05</v>
      </c>
      <c r="E25" s="96">
        <f>E24/GradeSheet!$H$65</f>
        <v>2.5000000000000001E-2</v>
      </c>
      <c r="F25" s="96">
        <f>F24/GradeSheet!$H$65</f>
        <v>0.05</v>
      </c>
      <c r="G25" s="96">
        <f>G24/GradeSheet!$H$65</f>
        <v>0.17499999999999999</v>
      </c>
      <c r="H25" s="96">
        <f>H24/GradeSheet!$H$65</f>
        <v>0.125</v>
      </c>
      <c r="I25" s="96">
        <f>I24/GradeSheet!$H$65</f>
        <v>7.4999999999999997E-2</v>
      </c>
      <c r="J25" s="96">
        <f>J24/GradeSheet!$H$65</f>
        <v>0.22500000000000001</v>
      </c>
      <c r="K25" s="96">
        <f>K24/GradeSheet!$H$65</f>
        <v>0.25</v>
      </c>
      <c r="L25" s="96">
        <f>L24/GradeSheet!$H$65</f>
        <v>0</v>
      </c>
      <c r="M25" s="96">
        <f>M24/GradeSheet!$H$65</f>
        <v>0</v>
      </c>
      <c r="N25" s="297">
        <f>SUM(B25:M25)</f>
        <v>1</v>
      </c>
      <c r="O25" s="253"/>
      <c r="R25" s="82"/>
      <c r="S25" s="82"/>
      <c r="T25" s="82"/>
      <c r="U25" s="82"/>
      <c r="V25" s="288" t="s">
        <v>46</v>
      </c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3"/>
      <c r="AI25" s="288">
        <v>0</v>
      </c>
      <c r="AJ25" s="252"/>
      <c r="AK25" s="252"/>
      <c r="AL25" s="252"/>
      <c r="AM25" s="253"/>
      <c r="AN25" s="299">
        <f>AI25/R33</f>
        <v>0</v>
      </c>
      <c r="AO25" s="252"/>
      <c r="AP25" s="252"/>
      <c r="AQ25" s="252"/>
      <c r="AR25" s="252"/>
      <c r="AS25" s="253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288" t="s">
        <v>120</v>
      </c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3"/>
      <c r="AI26" s="288">
        <v>22</v>
      </c>
      <c r="AJ26" s="252"/>
      <c r="AK26" s="252"/>
      <c r="AL26" s="252"/>
      <c r="AM26" s="253"/>
      <c r="AN26" s="299">
        <f>AI26/R33</f>
        <v>1</v>
      </c>
      <c r="AO26" s="252"/>
      <c r="AP26" s="252"/>
      <c r="AQ26" s="252"/>
      <c r="AR26" s="252"/>
      <c r="AS26" s="253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288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3"/>
      <c r="AI27" s="288"/>
      <c r="AJ27" s="252"/>
      <c r="AK27" s="252"/>
      <c r="AL27" s="252"/>
      <c r="AM27" s="253"/>
      <c r="AN27" s="299"/>
      <c r="AO27" s="252"/>
      <c r="AP27" s="252"/>
      <c r="AQ27" s="252"/>
      <c r="AR27" s="252"/>
      <c r="AS27" s="253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313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313"/>
      <c r="AJ28" s="258"/>
      <c r="AK28" s="258"/>
      <c r="AL28" s="258"/>
      <c r="AM28" s="258"/>
      <c r="AN28" s="313"/>
      <c r="AO28" s="258"/>
      <c r="AP28" s="258"/>
      <c r="AQ28" s="258"/>
      <c r="AR28" s="258"/>
      <c r="AS28" s="258"/>
      <c r="AT28" s="82"/>
    </row>
    <row r="29" spans="1:46" ht="16.5" customHeight="1">
      <c r="A29" s="82"/>
      <c r="B29" s="289"/>
      <c r="C29" s="252"/>
      <c r="D29" s="252"/>
      <c r="E29" s="252"/>
      <c r="F29" s="253"/>
      <c r="G29" s="101" t="s">
        <v>62</v>
      </c>
      <c r="H29" s="101" t="s">
        <v>123</v>
      </c>
      <c r="I29" s="82"/>
      <c r="J29" s="289"/>
      <c r="K29" s="252"/>
      <c r="L29" s="252"/>
      <c r="M29" s="252"/>
      <c r="N29" s="252"/>
      <c r="O29" s="252"/>
      <c r="P29" s="252"/>
      <c r="Q29" s="253"/>
      <c r="R29" s="101" t="s">
        <v>124</v>
      </c>
      <c r="S29" s="101" t="s">
        <v>123</v>
      </c>
      <c r="T29" s="82"/>
      <c r="U29" s="82"/>
      <c r="V29" s="313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313"/>
      <c r="AJ29" s="258"/>
      <c r="AK29" s="258"/>
      <c r="AL29" s="258"/>
      <c r="AM29" s="258"/>
      <c r="AN29" s="313"/>
      <c r="AO29" s="258"/>
      <c r="AP29" s="258"/>
      <c r="AQ29" s="258"/>
      <c r="AR29" s="258"/>
      <c r="AS29" s="258"/>
      <c r="AT29" s="82"/>
    </row>
    <row r="30" spans="1:46" ht="16.5" customHeight="1">
      <c r="A30" s="82"/>
      <c r="B30" s="289" t="s">
        <v>125</v>
      </c>
      <c r="C30" s="252"/>
      <c r="D30" s="252"/>
      <c r="E30" s="252"/>
      <c r="F30" s="253"/>
      <c r="G30" s="102">
        <f>GradeSheet!$H$65</f>
        <v>40</v>
      </c>
      <c r="H30" s="103">
        <f>G30/G30</f>
        <v>1</v>
      </c>
      <c r="I30" s="82"/>
      <c r="J30" s="289" t="s">
        <v>126</v>
      </c>
      <c r="K30" s="252"/>
      <c r="L30" s="252"/>
      <c r="M30" s="252"/>
      <c r="N30" s="252"/>
      <c r="O30" s="252"/>
      <c r="P30" s="252"/>
      <c r="Q30" s="253"/>
      <c r="R30" s="105">
        <v>24</v>
      </c>
      <c r="S30" s="103">
        <f>R30/R30</f>
        <v>1</v>
      </c>
      <c r="T30" s="82"/>
      <c r="U30" s="82"/>
      <c r="V30" s="298" t="s">
        <v>128</v>
      </c>
      <c r="W30" s="252"/>
      <c r="X30" s="252"/>
      <c r="Y30" s="252"/>
      <c r="Z30" s="252"/>
      <c r="AA30" s="252"/>
      <c r="AB30" s="252"/>
      <c r="AC30" s="252"/>
      <c r="AD30" s="252"/>
      <c r="AE30" s="252"/>
      <c r="AF30" s="252"/>
      <c r="AG30" s="252"/>
      <c r="AH30" s="253"/>
      <c r="AI30" s="289" t="s">
        <v>99</v>
      </c>
      <c r="AJ30" s="252"/>
      <c r="AK30" s="252"/>
      <c r="AL30" s="252"/>
      <c r="AM30" s="253"/>
      <c r="AN30" s="289" t="s">
        <v>113</v>
      </c>
      <c r="AO30" s="252"/>
      <c r="AP30" s="252"/>
      <c r="AQ30" s="252"/>
      <c r="AR30" s="252"/>
      <c r="AS30" s="253"/>
      <c r="AT30" s="82"/>
    </row>
    <row r="31" spans="1:46" ht="16.5" customHeight="1">
      <c r="A31" s="82"/>
      <c r="B31" s="289" t="s">
        <v>129</v>
      </c>
      <c r="C31" s="252"/>
      <c r="D31" s="252"/>
      <c r="E31" s="252"/>
      <c r="F31" s="253"/>
      <c r="G31" s="102">
        <f>GradeSheet!$H$64</f>
        <v>0</v>
      </c>
      <c r="H31" s="103">
        <f>G31/G30</f>
        <v>0</v>
      </c>
      <c r="I31" s="82"/>
      <c r="J31" s="289" t="s">
        <v>134</v>
      </c>
      <c r="K31" s="252"/>
      <c r="L31" s="252"/>
      <c r="M31" s="252"/>
      <c r="N31" s="252"/>
      <c r="O31" s="252"/>
      <c r="P31" s="252"/>
      <c r="Q31" s="253"/>
      <c r="R31" s="105">
        <v>2</v>
      </c>
      <c r="S31" s="103">
        <f>R31/R30</f>
        <v>8.3333333333333329E-2</v>
      </c>
      <c r="T31" s="82"/>
      <c r="U31" s="82"/>
      <c r="V31" s="288" t="s">
        <v>120</v>
      </c>
      <c r="W31" s="252"/>
      <c r="X31" s="252"/>
      <c r="Y31" s="252"/>
      <c r="Z31" s="252"/>
      <c r="AA31" s="252"/>
      <c r="AB31" s="252"/>
      <c r="AC31" s="252"/>
      <c r="AD31" s="252"/>
      <c r="AE31" s="252"/>
      <c r="AF31" s="252"/>
      <c r="AG31" s="252"/>
      <c r="AH31" s="253"/>
      <c r="AI31" s="288">
        <v>22</v>
      </c>
      <c r="AJ31" s="252"/>
      <c r="AK31" s="252"/>
      <c r="AL31" s="252"/>
      <c r="AM31" s="253"/>
      <c r="AN31" s="299">
        <f>AI31/R33</f>
        <v>1</v>
      </c>
      <c r="AO31" s="252"/>
      <c r="AP31" s="252"/>
      <c r="AQ31" s="252"/>
      <c r="AR31" s="252"/>
      <c r="AS31" s="253"/>
      <c r="AT31" s="82"/>
    </row>
    <row r="32" spans="1:46" ht="16.5" customHeight="1">
      <c r="A32" s="114"/>
      <c r="B32" s="289" t="s">
        <v>135</v>
      </c>
      <c r="C32" s="252"/>
      <c r="D32" s="252"/>
      <c r="E32" s="252"/>
      <c r="F32" s="253"/>
      <c r="G32" s="206">
        <f>SUM(B24:K24)</f>
        <v>40</v>
      </c>
      <c r="H32" s="103">
        <f>G32/G30</f>
        <v>1</v>
      </c>
      <c r="I32" s="82"/>
      <c r="J32" s="289" t="s">
        <v>136</v>
      </c>
      <c r="K32" s="252"/>
      <c r="L32" s="252"/>
      <c r="M32" s="252"/>
      <c r="N32" s="252"/>
      <c r="O32" s="252"/>
      <c r="P32" s="252"/>
      <c r="Q32" s="253"/>
      <c r="R32" s="105">
        <v>0</v>
      </c>
      <c r="S32" s="103">
        <f>R32/R30</f>
        <v>0</v>
      </c>
      <c r="T32" s="82"/>
      <c r="U32" s="82"/>
      <c r="V32" s="288" t="s">
        <v>115</v>
      </c>
      <c r="W32" s="252"/>
      <c r="X32" s="252"/>
      <c r="Y32" s="252"/>
      <c r="Z32" s="252"/>
      <c r="AA32" s="252"/>
      <c r="AB32" s="252"/>
      <c r="AC32" s="252"/>
      <c r="AD32" s="252"/>
      <c r="AE32" s="252"/>
      <c r="AF32" s="252"/>
      <c r="AG32" s="252"/>
      <c r="AH32" s="253"/>
      <c r="AI32" s="288">
        <v>0</v>
      </c>
      <c r="AJ32" s="252"/>
      <c r="AK32" s="252"/>
      <c r="AL32" s="252"/>
      <c r="AM32" s="253"/>
      <c r="AN32" s="299">
        <f>AI32/R33</f>
        <v>0</v>
      </c>
      <c r="AO32" s="252"/>
      <c r="AP32" s="252"/>
      <c r="AQ32" s="252"/>
      <c r="AR32" s="252"/>
      <c r="AS32" s="253"/>
      <c r="AT32" s="82"/>
    </row>
    <row r="33" spans="1:46" ht="17.25" customHeight="1">
      <c r="A33" s="82"/>
      <c r="B33" s="289" t="s">
        <v>137</v>
      </c>
      <c r="C33" s="252"/>
      <c r="D33" s="252"/>
      <c r="E33" s="252"/>
      <c r="F33" s="253"/>
      <c r="G33" s="102">
        <f>SUM(B24:J24)</f>
        <v>30</v>
      </c>
      <c r="H33" s="103">
        <f>G33/G30</f>
        <v>0.75</v>
      </c>
      <c r="I33" s="82"/>
      <c r="J33" s="314" t="s">
        <v>138</v>
      </c>
      <c r="K33" s="315"/>
      <c r="L33" s="315"/>
      <c r="M33" s="315"/>
      <c r="N33" s="315"/>
      <c r="O33" s="315"/>
      <c r="P33" s="315"/>
      <c r="Q33" s="316"/>
      <c r="R33" s="294">
        <v>22</v>
      </c>
      <c r="S33" s="291">
        <f>R33/R30</f>
        <v>0.91666666666666663</v>
      </c>
      <c r="T33" s="82"/>
      <c r="U33" s="82"/>
      <c r="V33" s="289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2"/>
      <c r="AH33" s="253"/>
      <c r="AI33" s="289"/>
      <c r="AJ33" s="252"/>
      <c r="AK33" s="252"/>
      <c r="AL33" s="252"/>
      <c r="AM33" s="253"/>
      <c r="AN33" s="289"/>
      <c r="AO33" s="252"/>
      <c r="AP33" s="252"/>
      <c r="AQ33" s="252"/>
      <c r="AR33" s="252"/>
      <c r="AS33" s="253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317"/>
      <c r="K34" s="258"/>
      <c r="L34" s="258"/>
      <c r="M34" s="258"/>
      <c r="N34" s="258"/>
      <c r="O34" s="258"/>
      <c r="P34" s="258"/>
      <c r="Q34" s="318"/>
      <c r="R34" s="292"/>
      <c r="S34" s="29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319"/>
      <c r="K35" s="320"/>
      <c r="L35" s="320"/>
      <c r="M35" s="320"/>
      <c r="N35" s="320"/>
      <c r="O35" s="320"/>
      <c r="P35" s="320"/>
      <c r="Q35" s="296"/>
      <c r="R35" s="293"/>
      <c r="S35" s="293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9" t="s">
        <v>139</v>
      </c>
      <c r="C37" s="252"/>
      <c r="D37" s="252"/>
      <c r="E37" s="252"/>
      <c r="F37" s="252"/>
      <c r="G37" s="253"/>
      <c r="H37" s="82"/>
      <c r="I37" s="82"/>
      <c r="J37" s="289"/>
      <c r="K37" s="252"/>
      <c r="L37" s="252"/>
      <c r="M37" s="252"/>
      <c r="N37" s="252"/>
      <c r="O37" s="252"/>
      <c r="P37" s="252"/>
      <c r="Q37" s="253"/>
      <c r="R37" s="290" t="s">
        <v>124</v>
      </c>
      <c r="S37" s="253"/>
      <c r="T37" s="82"/>
      <c r="U37" s="82"/>
      <c r="V37" s="298" t="s">
        <v>140</v>
      </c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3"/>
      <c r="AI37" s="289" t="s">
        <v>99</v>
      </c>
      <c r="AJ37" s="252"/>
      <c r="AK37" s="252"/>
      <c r="AL37" s="252"/>
      <c r="AM37" s="253"/>
      <c r="AN37" s="289" t="s">
        <v>113</v>
      </c>
      <c r="AO37" s="252"/>
      <c r="AP37" s="252"/>
      <c r="AQ37" s="252"/>
      <c r="AR37" s="252"/>
      <c r="AS37" s="253"/>
      <c r="AT37" s="82"/>
    </row>
    <row r="38" spans="1:46" ht="16.5" customHeight="1">
      <c r="A38" s="82"/>
      <c r="B38" s="289" t="s">
        <v>141</v>
      </c>
      <c r="C38" s="252"/>
      <c r="D38" s="252"/>
      <c r="E38" s="252"/>
      <c r="F38" s="253"/>
      <c r="G38" s="105"/>
      <c r="H38" s="82"/>
      <c r="I38" s="82"/>
      <c r="J38" s="289" t="s">
        <v>142</v>
      </c>
      <c r="K38" s="252"/>
      <c r="L38" s="252"/>
      <c r="M38" s="252"/>
      <c r="N38" s="252"/>
      <c r="O38" s="252"/>
      <c r="P38" s="252"/>
      <c r="Q38" s="253"/>
      <c r="R38" s="288" t="s">
        <v>143</v>
      </c>
      <c r="S38" s="253"/>
      <c r="T38" s="82"/>
      <c r="U38" s="82"/>
      <c r="V38" s="288" t="s">
        <v>144</v>
      </c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3"/>
      <c r="AI38" s="288">
        <v>22</v>
      </c>
      <c r="AJ38" s="252"/>
      <c r="AK38" s="252"/>
      <c r="AL38" s="252"/>
      <c r="AM38" s="253"/>
      <c r="AN38" s="299">
        <f>AI38/R33</f>
        <v>1</v>
      </c>
      <c r="AO38" s="252"/>
      <c r="AP38" s="252"/>
      <c r="AQ38" s="252"/>
      <c r="AR38" s="252"/>
      <c r="AS38" s="253"/>
      <c r="AT38" s="82"/>
    </row>
    <row r="39" spans="1:46" ht="16.5" customHeight="1">
      <c r="A39" s="82"/>
      <c r="B39" s="289" t="s">
        <v>145</v>
      </c>
      <c r="C39" s="252"/>
      <c r="D39" s="252"/>
      <c r="E39" s="252"/>
      <c r="F39" s="253"/>
      <c r="G39" s="105"/>
      <c r="H39" s="82"/>
      <c r="I39" s="82"/>
      <c r="J39" s="289" t="s">
        <v>146</v>
      </c>
      <c r="K39" s="252"/>
      <c r="L39" s="252"/>
      <c r="M39" s="252"/>
      <c r="N39" s="252"/>
      <c r="O39" s="252"/>
      <c r="P39" s="252"/>
      <c r="Q39" s="253"/>
      <c r="R39" s="288" t="s">
        <v>143</v>
      </c>
      <c r="S39" s="253"/>
      <c r="T39" s="82"/>
      <c r="U39" s="82"/>
      <c r="V39" s="288" t="s">
        <v>147</v>
      </c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3"/>
      <c r="AI39" s="288">
        <v>0</v>
      </c>
      <c r="AJ39" s="252"/>
      <c r="AK39" s="252"/>
      <c r="AL39" s="252"/>
      <c r="AM39" s="253"/>
      <c r="AN39" s="299">
        <f>AI39/R33</f>
        <v>0</v>
      </c>
      <c r="AO39" s="252"/>
      <c r="AP39" s="252"/>
      <c r="AQ39" s="252"/>
      <c r="AR39" s="252"/>
      <c r="AS39" s="253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88" t="s">
        <v>148</v>
      </c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3"/>
      <c r="AI40" s="288">
        <v>22</v>
      </c>
      <c r="AJ40" s="252"/>
      <c r="AK40" s="252"/>
      <c r="AL40" s="252"/>
      <c r="AM40" s="253"/>
      <c r="AN40" s="299">
        <f>AI40/R33</f>
        <v>1</v>
      </c>
      <c r="AO40" s="252"/>
      <c r="AP40" s="252"/>
      <c r="AQ40" s="252"/>
      <c r="AR40" s="252"/>
      <c r="AS40" s="253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288" t="s">
        <v>149</v>
      </c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3"/>
      <c r="AI41" s="288">
        <v>0</v>
      </c>
      <c r="AJ41" s="252"/>
      <c r="AK41" s="252"/>
      <c r="AL41" s="252"/>
      <c r="AM41" s="253"/>
      <c r="AN41" s="299">
        <f>AI41/R33</f>
        <v>0</v>
      </c>
      <c r="AO41" s="252"/>
      <c r="AP41" s="252"/>
      <c r="AQ41" s="252"/>
      <c r="AR41" s="252"/>
      <c r="AS41" s="253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288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53"/>
      <c r="AI42" s="288"/>
      <c r="AJ42" s="252"/>
      <c r="AK42" s="252"/>
      <c r="AL42" s="252"/>
      <c r="AM42" s="253"/>
      <c r="AN42" s="299"/>
      <c r="AO42" s="252"/>
      <c r="AP42" s="252"/>
      <c r="AQ42" s="252"/>
      <c r="AR42" s="252"/>
      <c r="AS42" s="253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7" t="s">
        <v>49</v>
      </c>
      <c r="C51" s="252"/>
      <c r="D51" s="253"/>
      <c r="E51" s="309" t="str">
        <f>GradeSheet!$H$2</f>
        <v>CSE 104</v>
      </c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3"/>
      <c r="Q51" s="307" t="str">
        <f>CONCATENATE("Section ", GradeSheet!$L$2,)</f>
        <v>Section 1</v>
      </c>
      <c r="R51" s="252"/>
      <c r="S51" s="253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6" t="s">
        <v>52</v>
      </c>
      <c r="C52" s="252"/>
      <c r="D52" s="253"/>
      <c r="E52" s="308" t="str">
        <f>GradeSheet!$H$3</f>
        <v>Structured Programming LAB</v>
      </c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3"/>
      <c r="Q52" s="306" t="str">
        <f>CONCATENATE(GradeSheet!$H$65," students")</f>
        <v>40 students</v>
      </c>
      <c r="R52" s="252"/>
      <c r="S52" s="253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05" t="s">
        <v>54</v>
      </c>
      <c r="C53" s="252"/>
      <c r="D53" s="253"/>
      <c r="E53" s="304">
        <f>GradeSheet!$H$4</f>
        <v>3</v>
      </c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3"/>
      <c r="Q53" s="304" t="str">
        <f>GradeSheet!$L$3</f>
        <v>Fall 2019</v>
      </c>
      <c r="R53" s="252"/>
      <c r="S53" s="253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02" t="s">
        <v>151</v>
      </c>
      <c r="F57" s="252"/>
      <c r="G57" s="252"/>
      <c r="H57" s="252"/>
      <c r="I57" s="252"/>
      <c r="J57" s="252"/>
      <c r="K57" s="252"/>
      <c r="L57" s="252"/>
      <c r="M57" s="253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03"/>
      <c r="F58" s="252"/>
      <c r="G58" s="253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301" t="s">
        <v>116</v>
      </c>
      <c r="F59" s="252"/>
      <c r="G59" s="253"/>
      <c r="H59" s="90">
        <f>CO_PO_AttainmentAnalysis!$AN$62</f>
        <v>8</v>
      </c>
      <c r="I59" s="90">
        <f>CO_PO_AttainmentAnalysis!$AO$62</f>
        <v>0</v>
      </c>
      <c r="J59" s="90">
        <f>CO_PO_AttainmentAnalysis!$AP$62</f>
        <v>0</v>
      </c>
      <c r="K59" s="90">
        <f>CO_PO_AttainmentAnalysis!$AQ$62</f>
        <v>0</v>
      </c>
      <c r="L59" s="90">
        <f>CO_PO_AttainmentAnalysis!$AR$62</f>
        <v>0</v>
      </c>
      <c r="M59" s="90">
        <f>CO_PO_AttainmentAnalysis!$AS$62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301" t="s">
        <v>152</v>
      </c>
      <c r="F60" s="252"/>
      <c r="G60" s="253"/>
      <c r="H60" s="96">
        <f>CO_PO_AttainmentAnalysis!$AH$62</f>
        <v>0.53194444444444444</v>
      </c>
      <c r="I60" s="96">
        <f>CO_PO_AttainmentAnalysis!$AI$62</f>
        <v>0</v>
      </c>
      <c r="J60" s="96">
        <f>CO_PO_AttainmentAnalysis!$AJ$62</f>
        <v>0</v>
      </c>
      <c r="K60" s="96">
        <f>CO_PO_AttainmentAnalysis!$AK$62</f>
        <v>0</v>
      </c>
      <c r="L60" s="96">
        <f>CO_PO_AttainmentAnalysis!$AL$62</f>
        <v>0</v>
      </c>
      <c r="M60" s="96">
        <f>CO_PO_AttainmentAnalysis!$AM$62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A17" sqref="A17:D17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6" t="s">
        <v>112</v>
      </c>
      <c r="B1" s="266"/>
      <c r="C1" s="266"/>
      <c r="D1" s="264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1" t="s">
        <v>49</v>
      </c>
      <c r="B2" s="93" t="str">
        <f>GradeSheet!$H$2</f>
        <v>CSE 104</v>
      </c>
      <c r="C2" s="89" t="s">
        <v>51</v>
      </c>
      <c r="D2" s="91">
        <f>GradeSheet!$L$2</f>
        <v>1</v>
      </c>
      <c r="E2" s="166"/>
      <c r="F2" s="167"/>
      <c r="G2" s="167"/>
      <c r="H2" s="16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1" t="s">
        <v>52</v>
      </c>
      <c r="B3" s="93" t="str">
        <f>GradeSheet!$H$3</f>
        <v>Structured Programming LAB</v>
      </c>
      <c r="C3" s="92" t="s">
        <v>53</v>
      </c>
      <c r="D3" s="91" t="str">
        <f>GradeSheet!$L$3</f>
        <v>Fall 2019</v>
      </c>
      <c r="E3" s="168"/>
      <c r="F3" s="167"/>
      <c r="G3" s="167"/>
      <c r="H3" s="16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thickBot="1">
      <c r="A4" s="171" t="s">
        <v>54</v>
      </c>
      <c r="B4" s="93">
        <f>GradeSheet!$H$4</f>
        <v>3</v>
      </c>
      <c r="C4" s="94" t="s">
        <v>116</v>
      </c>
      <c r="D4" s="95">
        <f>GradeSheet!$H$65</f>
        <v>40</v>
      </c>
      <c r="E4" s="168"/>
      <c r="F4" s="167"/>
      <c r="G4" s="167"/>
      <c r="H4" s="16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thickBot="1">
      <c r="A5" s="86"/>
      <c r="B5" s="86"/>
      <c r="C5" s="86"/>
      <c r="D5" s="86"/>
      <c r="E5" s="168"/>
      <c r="F5" s="167"/>
      <c r="G5" s="167"/>
      <c r="H5" s="16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4.4">
      <c r="A6" s="329" t="s">
        <v>117</v>
      </c>
      <c r="B6" s="330"/>
      <c r="C6" s="97" t="s">
        <v>118</v>
      </c>
      <c r="D6" s="98" t="s">
        <v>66</v>
      </c>
      <c r="E6" s="168"/>
      <c r="F6" s="167"/>
      <c r="G6" s="167"/>
      <c r="H6" s="16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4.4">
      <c r="A7" s="322" t="s">
        <v>19</v>
      </c>
      <c r="B7" s="323"/>
      <c r="C7" s="333" t="s">
        <v>119</v>
      </c>
      <c r="D7" s="99">
        <f>CO_PO_AttainmentAnalysis!$AN$62/GradeSheet!$H$65</f>
        <v>0.2</v>
      </c>
      <c r="E7" s="327"/>
      <c r="F7" s="327"/>
      <c r="G7" s="327"/>
      <c r="H7" s="32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4.4">
      <c r="A8" s="329" t="s">
        <v>23</v>
      </c>
      <c r="B8" s="266"/>
      <c r="C8" s="334"/>
      <c r="D8" s="99">
        <f>CO_PO_AttainmentAnalysis!$AO$62/GradeSheet!$H$65</f>
        <v>0</v>
      </c>
      <c r="E8" s="327"/>
      <c r="F8" s="327"/>
      <c r="G8" s="327"/>
      <c r="H8" s="32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 ht="14.4">
      <c r="A9" s="322" t="s">
        <v>26</v>
      </c>
      <c r="B9" s="323"/>
      <c r="C9" s="334"/>
      <c r="D9" s="99">
        <f>CO_PO_AttainmentAnalysis!$AP$62/GradeSheet!$H$65</f>
        <v>0</v>
      </c>
      <c r="E9" s="327"/>
      <c r="F9" s="327"/>
      <c r="G9" s="327"/>
      <c r="H9" s="32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 ht="14.4">
      <c r="A10" s="322" t="s">
        <v>27</v>
      </c>
      <c r="B10" s="323"/>
      <c r="C10" s="334"/>
      <c r="D10" s="99">
        <f>CO_PO_AttainmentAnalysis!$AQ$62/GradeSheet!$H$65</f>
        <v>0</v>
      </c>
      <c r="E10" s="327"/>
      <c r="F10" s="327"/>
      <c r="G10" s="327"/>
      <c r="H10" s="32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thickBot="1">
      <c r="A11" s="322" t="s">
        <v>28</v>
      </c>
      <c r="B11" s="323"/>
      <c r="C11" s="334"/>
      <c r="D11" s="99">
        <f>CO_PO_AttainmentAnalysis!$AR$62/GradeSheet!$H$65</f>
        <v>0</v>
      </c>
      <c r="E11" s="327"/>
      <c r="F11" s="327"/>
      <c r="G11" s="327"/>
      <c r="H11" s="32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22" t="s">
        <v>29</v>
      </c>
      <c r="B12" s="323"/>
      <c r="C12" s="335"/>
      <c r="D12" s="99">
        <f>CO_PO_AttainmentAnalysis!$AS$62/GradeSheet!$H$65</f>
        <v>0</v>
      </c>
      <c r="E12" s="180"/>
      <c r="F12" s="181"/>
      <c r="G12" s="181"/>
      <c r="H12" s="181"/>
      <c r="I12" s="179"/>
      <c r="J12" s="178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7"/>
      <c r="F13" s="177"/>
      <c r="G13" s="177"/>
      <c r="H13" s="177"/>
      <c r="I13" s="177"/>
      <c r="J13" s="17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6" t="s">
        <v>122</v>
      </c>
      <c r="B14" s="320"/>
      <c r="C14" s="320"/>
      <c r="D14" s="320"/>
      <c r="E14" s="177"/>
      <c r="F14" s="177"/>
      <c r="G14" s="177"/>
      <c r="H14" s="177"/>
      <c r="I14" s="177"/>
      <c r="J14" s="17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32"/>
      <c r="B15" s="252"/>
      <c r="C15" s="252"/>
      <c r="D15" s="253"/>
      <c r="E15" s="177"/>
      <c r="F15" s="177"/>
      <c r="G15" s="177"/>
      <c r="H15" s="177"/>
      <c r="I15" s="177"/>
      <c r="J15" s="17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31" t="s">
        <v>127</v>
      </c>
      <c r="B16" s="252"/>
      <c r="C16" s="252"/>
      <c r="D16" s="253"/>
      <c r="E16" s="177"/>
      <c r="F16" s="177"/>
      <c r="G16" s="177"/>
      <c r="H16" s="177"/>
      <c r="I16" s="177"/>
      <c r="J16" s="17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2">
      <c r="A17" s="324" t="s">
        <v>164</v>
      </c>
      <c r="B17" s="252"/>
      <c r="C17" s="252"/>
      <c r="D17" s="253"/>
      <c r="E17" s="182"/>
      <c r="F17" s="181"/>
      <c r="G17" s="181"/>
      <c r="H17" s="181"/>
      <c r="I17" s="179"/>
      <c r="J17" s="178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2">
      <c r="A18" s="324"/>
      <c r="B18" s="252"/>
      <c r="C18" s="252"/>
      <c r="D18" s="253"/>
      <c r="E18" s="182"/>
      <c r="F18" s="181"/>
      <c r="G18" s="181"/>
      <c r="H18" s="181"/>
      <c r="I18" s="179"/>
      <c r="J18" s="178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2">
      <c r="A19" s="106"/>
      <c r="B19" s="107"/>
      <c r="C19" s="107"/>
      <c r="D19" s="108"/>
      <c r="E19" s="183"/>
      <c r="F19" s="181"/>
      <c r="G19" s="181"/>
      <c r="H19" s="181"/>
      <c r="I19" s="179"/>
      <c r="J19" s="178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4.4">
      <c r="A20" s="324"/>
      <c r="B20" s="252"/>
      <c r="C20" s="252"/>
      <c r="D20" s="253"/>
      <c r="E20" s="177"/>
      <c r="F20" s="177"/>
      <c r="G20" s="177"/>
      <c r="H20" s="177"/>
      <c r="I20" s="178"/>
      <c r="J20" s="178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69"/>
      <c r="F21" s="167"/>
      <c r="G21" s="167"/>
      <c r="H21" s="167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24"/>
      <c r="B22" s="252"/>
      <c r="C22" s="252"/>
      <c r="D22" s="253"/>
      <c r="E22" s="169"/>
      <c r="F22" s="167"/>
      <c r="G22" s="167"/>
      <c r="H22" s="167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5"/>
      <c r="B23" s="252"/>
      <c r="C23" s="252"/>
      <c r="D23" s="253"/>
      <c r="E23" s="170"/>
      <c r="F23" s="167"/>
      <c r="G23" s="167"/>
      <c r="H23" s="167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5"/>
      <c r="B24" s="252"/>
      <c r="C24" s="252"/>
      <c r="D24" s="253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5"/>
      <c r="B25" s="252"/>
      <c r="C25" s="252"/>
      <c r="D25" s="253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7"/>
      <c r="F26" s="167"/>
      <c r="G26" s="167"/>
      <c r="H26" s="16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7"/>
      <c r="F27" s="167"/>
      <c r="G27" s="167"/>
      <c r="H27" s="16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7"/>
      <c r="F28" s="328"/>
      <c r="G28" s="327"/>
      <c r="H28" s="327"/>
      <c r="I28" s="32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7"/>
      <c r="F29" s="327"/>
      <c r="G29" s="327"/>
      <c r="H29" s="327"/>
      <c r="I29" s="32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7"/>
      <c r="F30" s="327"/>
      <c r="G30" s="327"/>
      <c r="H30" s="327"/>
      <c r="I30" s="32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7"/>
      <c r="F31" s="327"/>
      <c r="G31" s="327"/>
      <c r="H31" s="327"/>
      <c r="I31" s="32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7"/>
      <c r="F32" s="327"/>
      <c r="G32" s="327"/>
      <c r="H32" s="327"/>
      <c r="I32" s="32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7"/>
      <c r="F33" s="167"/>
      <c r="G33" s="167"/>
      <c r="H33" s="16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2" t="str">
        <f>GradeSheet!$H$5</f>
        <v>Satyaki Das</v>
      </c>
      <c r="C34" s="87"/>
      <c r="D34" s="87"/>
      <c r="E34" s="167"/>
      <c r="F34" s="167"/>
      <c r="G34" s="167"/>
      <c r="H34" s="16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7"/>
      <c r="F35" s="167"/>
      <c r="G35" s="167"/>
      <c r="H35" s="16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7"/>
      <c r="F36" s="167"/>
      <c r="G36" s="167"/>
      <c r="H36" s="16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7"/>
      <c r="F37" s="167"/>
      <c r="G37" s="167"/>
      <c r="H37" s="16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7"/>
      <c r="F38" s="167"/>
      <c r="G38" s="167"/>
      <c r="H38" s="16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7"/>
      <c r="F39" s="167"/>
      <c r="G39" s="167"/>
      <c r="H39" s="16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7"/>
      <c r="F40" s="167"/>
      <c r="G40" s="167"/>
      <c r="H40" s="16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6" t="s">
        <v>158</v>
      </c>
      <c r="D45" s="3"/>
      <c r="E45" s="3"/>
      <c r="F45" s="3"/>
      <c r="G45" s="87"/>
      <c r="H45" s="87"/>
      <c r="I45" s="87"/>
      <c r="J45" s="87"/>
      <c r="K45" s="87"/>
      <c r="L45" s="176" t="s">
        <v>159</v>
      </c>
      <c r="M45" s="176"/>
      <c r="N45" s="176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2020-01-20T19:30:13Z</dcterms:modified>
</cp:coreProperties>
</file>