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716" activeTab="3"/>
  </bookViews>
  <sheets>
    <sheet name="FORECAST" sheetId="1" r:id="rId1"/>
    <sheet name="OBSERVED" sheetId="2" r:id="rId2"/>
    <sheet name="ANALYSIS" sheetId="3" r:id="rId3"/>
    <sheet name="CALCULATIONS" sheetId="4" r:id="rId4"/>
    <sheet name="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<sst xmlns="http://schemas.openxmlformats.org/spreadsheetml/2006/main" count="3694" uniqueCount="221">
  <si>
    <t>Date</t>
  </si>
  <si>
    <t>Rainfall</t>
  </si>
  <si>
    <t>Tmax(0c)</t>
  </si>
  <si>
    <t>Tmin(0c)</t>
  </si>
  <si>
    <t>RH-I(%)</t>
  </si>
  <si>
    <t>RH-II(%)</t>
  </si>
  <si>
    <t>Wind Speed(kmph)</t>
  </si>
  <si>
    <t>Wind Direction(Degree)</t>
  </si>
  <si>
    <t>Cloud Cover(Octa)</t>
  </si>
  <si>
    <t>DATE</t>
  </si>
  <si>
    <t>RF</t>
  </si>
  <si>
    <t>MAXT</t>
  </si>
  <si>
    <t>MINT</t>
  </si>
  <si>
    <t>RH1</t>
  </si>
  <si>
    <t>RH2</t>
  </si>
  <si>
    <t>WS</t>
  </si>
  <si>
    <t>WD1</t>
  </si>
  <si>
    <t>WD2</t>
  </si>
  <si>
    <t>CC1</t>
  </si>
  <si>
    <t>CC2</t>
  </si>
  <si>
    <t>MeanT</t>
  </si>
  <si>
    <t>MeanRH</t>
  </si>
  <si>
    <t>ANAND</t>
  </si>
  <si>
    <t>Rain</t>
  </si>
  <si>
    <t>Cloud</t>
  </si>
  <si>
    <t>TMAX</t>
  </si>
  <si>
    <t>TMIN</t>
  </si>
  <si>
    <t>WD</t>
  </si>
  <si>
    <t>P</t>
  </si>
  <si>
    <t>O</t>
  </si>
  <si>
    <t>O (cc1)</t>
  </si>
  <si>
    <t>0 rainfall correctly predicted</t>
  </si>
  <si>
    <t xml:space="preserve"> 1-10</t>
  </si>
  <si>
    <t>P and O &lt;10</t>
  </si>
  <si>
    <t>Increasing</t>
  </si>
  <si>
    <t>Decreasing</t>
  </si>
  <si>
    <t>Tmax</t>
  </si>
  <si>
    <t>Tmin</t>
  </si>
  <si>
    <t xml:space="preserve"> no rainfall </t>
  </si>
  <si>
    <t>Days</t>
  </si>
  <si>
    <t>Success</t>
  </si>
  <si>
    <t>Fail</t>
  </si>
  <si>
    <t>Winter (Jan-Feb)</t>
  </si>
  <si>
    <t>Pre monsoon (March - May)</t>
  </si>
  <si>
    <t>Monsoon (June - Sept)</t>
  </si>
  <si>
    <t>Post monsoon (Oct - Dec)</t>
  </si>
  <si>
    <t>Annual (Total)</t>
  </si>
  <si>
    <t>(</t>
  </si>
  <si>
    <t>)</t>
  </si>
  <si>
    <t>No. of observations</t>
  </si>
  <si>
    <t>Probability</t>
  </si>
  <si>
    <t>Failure</t>
  </si>
  <si>
    <t>YY+NN</t>
  </si>
  <si>
    <t>SUC %</t>
  </si>
  <si>
    <t>FAIL</t>
  </si>
  <si>
    <t>Fail %</t>
  </si>
  <si>
    <t>0 (No rain)</t>
  </si>
  <si>
    <t>&gt;10</t>
  </si>
  <si>
    <t>Total</t>
  </si>
  <si>
    <t>Month</t>
  </si>
  <si>
    <t>total predicted rainfall</t>
  </si>
  <si>
    <t>total observed rainfall</t>
  </si>
  <si>
    <t>Obser - Pred</t>
  </si>
  <si>
    <t>Avg. predicted Tmax</t>
  </si>
  <si>
    <t>Avg. observed Tmax</t>
  </si>
  <si>
    <t>O - F Tmax</t>
  </si>
  <si>
    <t>Avg. predicted Tmin</t>
  </si>
  <si>
    <t>Avg. observed Tmin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</si>
  <si>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</si>
  <si>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</si>
  <si>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</si>
  <si>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</si>
  <si>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</si>
  <si>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</si>
  <si>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</si>
  <si>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</si>
  <si>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</si>
  <si>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</si>
  <si>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</si>
  <si>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</si>
  <si>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</si>
  <si>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total avg</t>
  </si>
  <si>
    <t>Correlation</t>
  </si>
  <si>
    <t>IF(OR(F9="",G9=""),"",(IF(AND(F9&gt;0,G9=0),"YN","")))</t>
  </si>
  <si>
    <t>fcst_days</t>
  </si>
  <si>
    <t>fcst_date</t>
  </si>
  <si>
    <t>obs_date</t>
  </si>
  <si>
    <t>fcst_rain</t>
  </si>
  <si>
    <t>obs_rain</t>
  </si>
  <si>
    <t>obs_corr</t>
  </si>
  <si>
    <t>fcst_corr</t>
  </si>
  <si>
    <t>Abs(diff(O-F))</t>
  </si>
  <si>
    <t>(Abs(diff(O-F)))**2)</t>
  </si>
  <si>
    <t xml:space="preserve">    YY</t>
  </si>
  <si>
    <t xml:space="preserve">    YN</t>
  </si>
  <si>
    <t xml:space="preserve">    NY  </t>
  </si>
  <si>
    <t xml:space="preserve">    NN</t>
  </si>
  <si>
    <t xml:space="preserve">       Criteria </t>
  </si>
  <si>
    <t>diff&lt;=qp1</t>
  </si>
  <si>
    <t>qp1&lt;diff&lt;=qp2</t>
  </si>
  <si>
    <t>diff&gt;qp2</t>
  </si>
  <si>
    <t>qp1</t>
  </si>
  <si>
    <t>qp2</t>
  </si>
  <si>
    <t xml:space="preserve">     N1</t>
  </si>
  <si>
    <t xml:space="preserve">     N2</t>
  </si>
  <si>
    <t xml:space="preserve">     N3</t>
  </si>
  <si>
    <t>Friday</t>
  </si>
  <si>
    <t>Saturday</t>
  </si>
  <si>
    <t>RAINFALL</t>
  </si>
  <si>
    <t>Annual</t>
  </si>
  <si>
    <t>Sunday</t>
  </si>
  <si>
    <t>Missing days are M =</t>
  </si>
  <si>
    <t>M =</t>
  </si>
  <si>
    <t>Monday</t>
  </si>
  <si>
    <t xml:space="preserve">No: of days when rain was forecasted and also observed </t>
  </si>
  <si>
    <t>YY =</t>
  </si>
  <si>
    <t>Tuesday</t>
  </si>
  <si>
    <t xml:space="preserve">No: of days when rain was observed but not forecasted  </t>
  </si>
  <si>
    <t>YN =</t>
  </si>
  <si>
    <t>Wednesday</t>
  </si>
  <si>
    <t>No: of days when rain was not observed but forecasted</t>
  </si>
  <si>
    <t>NY =</t>
  </si>
  <si>
    <t>Thursday</t>
  </si>
  <si>
    <t xml:space="preserve">No: of days when rain was not observed and also not forecasted </t>
  </si>
  <si>
    <t>NN =</t>
  </si>
  <si>
    <t>No: of matching cases (YY + NN)</t>
  </si>
  <si>
    <t>MAT =</t>
  </si>
  <si>
    <t>Total no: of forecast days</t>
  </si>
  <si>
    <t>N =</t>
  </si>
  <si>
    <t>Skill Score or Ratio Score of rainfall</t>
  </si>
  <si>
    <t>RS=</t>
  </si>
  <si>
    <t xml:space="preserve">Threat score = </t>
  </si>
  <si>
    <t>Threat =</t>
  </si>
  <si>
    <t xml:space="preserve">Hanssen &amp; Kuipers index (H.K. Score) = </t>
  </si>
  <si>
    <t>H.K.=</t>
  </si>
  <si>
    <t xml:space="preserve">Root Mean Sqaure Error = </t>
  </si>
  <si>
    <t>RMSE =</t>
  </si>
  <si>
    <t>Correct=</t>
  </si>
  <si>
    <t>Error structure for rainfall (for matching cases)</t>
  </si>
  <si>
    <t>Usable=</t>
  </si>
  <si>
    <t>Unusable=</t>
  </si>
  <si>
    <t>Correlation of rainfall =</t>
  </si>
  <si>
    <t>R=</t>
  </si>
  <si>
    <t>CLOUD COVER</t>
  </si>
  <si>
    <t>obs_cl</t>
  </si>
  <si>
    <t>fcst_cl</t>
  </si>
  <si>
    <t>obs</t>
  </si>
  <si>
    <t>fcst</t>
  </si>
  <si>
    <t>abs(obs-fcst)</t>
  </si>
  <si>
    <t>(Abs(diff(O-F)))**2</t>
  </si>
  <si>
    <t>381 - 745</t>
  </si>
  <si>
    <t xml:space="preserve">381 - 439 </t>
  </si>
  <si>
    <t>440 - 531</t>
  </si>
  <si>
    <t>532 - 653</t>
  </si>
  <si>
    <t>654 - 745</t>
  </si>
  <si>
    <t>381 - 411</t>
  </si>
  <si>
    <t>412 - 439</t>
  </si>
  <si>
    <t>440 - 470</t>
  </si>
  <si>
    <t>471 - 500</t>
  </si>
  <si>
    <t>501 - 531</t>
  </si>
  <si>
    <t>532 - 561</t>
  </si>
  <si>
    <t>562 - 592</t>
  </si>
  <si>
    <t>593 - 623</t>
  </si>
  <si>
    <t>624 - 653</t>
  </si>
  <si>
    <t>654 - 684</t>
  </si>
  <si>
    <t>685 - 714</t>
  </si>
  <si>
    <t>715 - 745</t>
  </si>
  <si>
    <t xml:space="preserve">Missing days are </t>
  </si>
  <si>
    <t>M=</t>
  </si>
  <si>
    <t xml:space="preserve">Total no: of forecast </t>
  </si>
  <si>
    <t>No: of absolute values of the difference (obs-fcst)&lt;=1.0, then</t>
  </si>
  <si>
    <t>N1=</t>
  </si>
  <si>
    <t xml:space="preserve">No: of absolute values of the difference (obs-fcst) &gt;1.0 </t>
  </si>
  <si>
    <t>N11 =</t>
  </si>
  <si>
    <t xml:space="preserve">No: of absolute values of the difference (obs-fcst) &gt; 2, </t>
  </si>
  <si>
    <t>N3 =</t>
  </si>
  <si>
    <t xml:space="preserve">Therefore No: of absolute values of the difference (obs-fcst) &gt;1 and &lt;=2, </t>
  </si>
  <si>
    <t>N2=N11-N3</t>
  </si>
  <si>
    <t>Correct=(N1/N)*100</t>
  </si>
  <si>
    <t>Error structure for cloud cover is</t>
  </si>
  <si>
    <t>Usable=(N2/N)*100</t>
  </si>
  <si>
    <t>Unusable=(N3/N)*100</t>
  </si>
  <si>
    <t>Correlation of cloud cover =</t>
  </si>
  <si>
    <t>obs_max</t>
  </si>
  <si>
    <t>fcst_max</t>
  </si>
  <si>
    <t>fcst_tmax</t>
  </si>
  <si>
    <t>Error structure for Tmax is</t>
  </si>
  <si>
    <t>Correlation of Tmax =</t>
  </si>
  <si>
    <t>obs_min</t>
  </si>
  <si>
    <t>fcst_min</t>
  </si>
  <si>
    <t>fcst_tmin</t>
  </si>
  <si>
    <t>Error structure for Tmin is</t>
  </si>
  <si>
    <t>Correlation of Tmin =</t>
  </si>
  <si>
    <t>RHmax</t>
  </si>
  <si>
    <t>obs_RHmax</t>
  </si>
  <si>
    <t>fcst_RHmax</t>
  </si>
  <si>
    <t>360-abs(obs-fcst)</t>
  </si>
  <si>
    <t>360-abs(obs-fcst)**2</t>
  </si>
  <si>
    <t>Error structure for RHmax is</t>
  </si>
  <si>
    <t>Correlation of RHmax =</t>
  </si>
  <si>
    <t>RHmin</t>
  </si>
  <si>
    <t>obs_RHmin</t>
  </si>
  <si>
    <t>fcst_RHmin</t>
  </si>
  <si>
    <t>Error structure for RHmin is</t>
  </si>
  <si>
    <t>Correlation of RHmin =</t>
  </si>
  <si>
    <t>WIND SPEED</t>
  </si>
  <si>
    <t>obs_ws</t>
  </si>
  <si>
    <t>fcst_ws</t>
  </si>
  <si>
    <t>Wind Speed</t>
  </si>
  <si>
    <t>No: of absolute values of the difference (obs-fcst)&lt;=3, then</t>
  </si>
  <si>
    <t>No: of absolute values of the difference (obs-fcst) &gt;6</t>
  </si>
  <si>
    <t xml:space="preserve">No: of absolute values of the difference (obs-fcst) &gt; 3, </t>
  </si>
  <si>
    <t>WIND DIRECTION</t>
  </si>
  <si>
    <t>for values &gt;180</t>
  </si>
  <si>
    <t>obs_wd</t>
  </si>
  <si>
    <t>fcst_wd</t>
  </si>
  <si>
    <t xml:space="preserve">WIND DIRECTION - </t>
  </si>
  <si>
    <t>No: of absolute values of the difference (obs-fcst)&lt;=10, then</t>
  </si>
  <si>
    <t xml:space="preserve">No: of absolute values of the difference (obs-fcst) &gt;30 </t>
  </si>
  <si>
    <t xml:space="preserve">No: of absolute values of the difference (obs-fcst) &gt; 10, </t>
  </si>
  <si>
    <t xml:space="preserve">Therefore No: of absolute values of the difference (obs-fcst) &gt;30 and &lt;=10,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</si>
</sst>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  <numFmt numFmtId="181" formatCode="[$-409]d/mmm;@"/>
    <numFmt numFmtId="182" formatCode="0.0"/>
    <numFmt numFmtId="183" formatCode="dd/mm/yyyy;@"/>
    <numFmt numFmtId="184" formatCode="0.000"/>
    <numFmt numFmtId="185" formatCode="dd/mm/yyyy"/>
    <numFmt numFmtId="186" formatCode="00.0"/>
    <numFmt numFmtId="187" formatCode="d/mm/yyyy;@"/>
    <numFmt numFmtId="188" formatCode="00"/>
    <numFmt numFmtId="189" formatCode="yyyy/mm/dd;@"/>
  </numFmts>
  <fonts count="4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name val="Arial"/>
      <charset val="134"/>
    </font>
    <font>
      <sz val="11"/>
      <color rgb="FF0070C0"/>
      <name val="Calibri"/>
      <charset val="134"/>
      <scheme val="minor"/>
    </font>
    <font>
      <sz val="10"/>
      <color rgb="FF0070C0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sz val="10"/>
      <name val="Arial"/>
      <charset val="134"/>
    </font>
    <font>
      <b/>
      <sz val="12"/>
      <color indexed="10"/>
      <name val="Arial"/>
      <charset val="134"/>
    </font>
    <font>
      <b/>
      <sz val="10"/>
      <color indexed="8"/>
      <name val="Arial"/>
      <charset val="134"/>
    </font>
    <font>
      <b/>
      <sz val="10"/>
      <color rgb="FFFF0000"/>
      <name val="Arial"/>
      <charset val="134"/>
    </font>
    <font>
      <b/>
      <sz val="11"/>
      <name val="Arial"/>
      <charset val="134"/>
    </font>
    <font>
      <sz val="11"/>
      <color indexed="8"/>
      <name val="Calibri"/>
      <charset val="0"/>
      <scheme val="minor"/>
    </font>
    <font>
      <b/>
      <sz val="10"/>
      <color indexed="9"/>
      <name val="Arial"/>
      <charset val="134"/>
    </font>
    <font>
      <sz val="10"/>
      <color indexed="8"/>
      <name val="Calibri"/>
      <charset val="0"/>
      <scheme val="minor"/>
    </font>
    <font>
      <sz val="11"/>
      <color theme="9" tint="-0.499984740745262"/>
      <name val="Calibri"/>
      <charset val="134"/>
      <scheme val="minor"/>
    </font>
    <font>
      <b/>
      <sz val="10"/>
      <name val="Calibri"/>
      <charset val="0"/>
      <scheme val="minor"/>
    </font>
    <font>
      <sz val="10"/>
      <name val="Calibri"/>
      <charset val="0"/>
      <scheme val="minor"/>
    </font>
    <font>
      <sz val="10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32" fillId="8" borderId="6" applyNumberFormat="0" applyAlignment="0" applyProtection="0">
      <alignment vertical="center"/>
    </xf>
    <xf numFmtId="0" fontId="33" fillId="8" borderId="5" applyNumberFormat="0" applyAlignment="0" applyProtection="0">
      <alignment vertical="center"/>
    </xf>
    <xf numFmtId="0" fontId="34" fillId="9" borderId="7" applyNumberFormat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1" fillId="0" borderId="0"/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180" fontId="1" fillId="0" borderId="1" xfId="0" applyNumberFormat="1" applyFont="1" applyBorder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right"/>
    </xf>
    <xf numFmtId="0" fontId="8" fillId="0" borderId="0" xfId="0" applyFont="1" applyFill="1" applyAlignment="1"/>
    <xf numFmtId="0" fontId="9" fillId="0" borderId="0" xfId="0" applyFont="1" applyFill="1" applyAlignment="1"/>
    <xf numFmtId="181" fontId="9" fillId="0" borderId="0" xfId="0" applyNumberFormat="1" applyFont="1" applyFill="1" applyAlignment="1"/>
    <xf numFmtId="182" fontId="10" fillId="0" borderId="0" xfId="0" applyNumberFormat="1" applyFont="1" applyFill="1" applyBorder="1" applyAlignment="1">
      <alignment horizontal="right" shrinkToFit="1"/>
    </xf>
    <xf numFmtId="0" fontId="9" fillId="0" borderId="0" xfId="0" applyFont="1" applyFill="1" applyAlignment="1">
      <alignment horizontal="right"/>
    </xf>
    <xf numFmtId="183" fontId="0" fillId="0" borderId="0" xfId="0" applyNumberForma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80" fontId="0" fillId="0" borderId="0" xfId="0" applyNumberFormat="1">
      <alignment vertical="center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/>
    <xf numFmtId="2" fontId="9" fillId="0" borderId="0" xfId="0" applyNumberFormat="1" applyFont="1" applyFill="1" applyAlignment="1"/>
    <xf numFmtId="0" fontId="0" fillId="0" borderId="0" xfId="0" applyFill="1">
      <alignment vertical="center"/>
    </xf>
    <xf numFmtId="2" fontId="0" fillId="0" borderId="0" xfId="0" applyNumberFormat="1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1" fontId="0" fillId="0" borderId="0" xfId="0" applyNumberFormat="1">
      <alignment vertic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84" fontId="11" fillId="0" borderId="0" xfId="0" applyNumberFormat="1" applyFont="1" applyFill="1" applyAlignment="1"/>
    <xf numFmtId="182" fontId="9" fillId="0" borderId="0" xfId="0" applyNumberFormat="1" applyFont="1" applyFill="1" applyAlignment="1">
      <alignment horizontal="right"/>
    </xf>
    <xf numFmtId="182" fontId="9" fillId="0" borderId="0" xfId="0" applyNumberFormat="1" applyFont="1" applyFill="1" applyAlignment="1"/>
    <xf numFmtId="0" fontId="14" fillId="0" borderId="0" xfId="0" applyFont="1" applyFill="1" applyAlignment="1">
      <alignment horizontal="right"/>
    </xf>
    <xf numFmtId="0" fontId="14" fillId="0" borderId="0" xfId="0" applyFont="1" applyFill="1" applyAlignment="1"/>
    <xf numFmtId="1" fontId="9" fillId="0" borderId="0" xfId="0" applyNumberFormat="1" applyFont="1" applyFill="1" applyAlignment="1"/>
    <xf numFmtId="1" fontId="9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/>
    <xf numFmtId="0" fontId="0" fillId="0" borderId="0" xfId="0" applyFont="1">
      <alignment vertical="center"/>
    </xf>
    <xf numFmtId="1" fontId="9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center"/>
    </xf>
    <xf numFmtId="185" fontId="0" fillId="0" borderId="0" xfId="0" applyNumberFormat="1">
      <alignment vertical="center"/>
    </xf>
    <xf numFmtId="182" fontId="0" fillId="0" borderId="1" xfId="0" applyNumberFormat="1" applyFill="1" applyBorder="1">
      <alignment vertical="center"/>
    </xf>
    <xf numFmtId="182" fontId="16" fillId="0" borderId="1" xfId="0" applyNumberFormat="1" applyFont="1" applyFill="1" applyBorder="1" applyAlignment="1">
      <alignment horizontal="right"/>
    </xf>
    <xf numFmtId="0" fontId="17" fillId="3" borderId="0" xfId="49" applyFont="1" applyFill="1" applyBorder="1" applyAlignment="1">
      <alignment horizontal="center"/>
    </xf>
    <xf numFmtId="1" fontId="18" fillId="4" borderId="1" xfId="0" applyNumberFormat="1" applyFont="1" applyFill="1" applyBorder="1" applyAlignment="1">
      <alignment horizontal="right"/>
    </xf>
    <xf numFmtId="1" fontId="18" fillId="0" borderId="1" xfId="0" applyNumberFormat="1" applyFont="1" applyFill="1" applyBorder="1" applyAlignment="1">
      <alignment horizontal="right"/>
    </xf>
    <xf numFmtId="182" fontId="18" fillId="4" borderId="1" xfId="0" applyNumberFormat="1" applyFont="1" applyFill="1" applyBorder="1" applyAlignment="1">
      <alignment horizontal="right"/>
    </xf>
    <xf numFmtId="182" fontId="18" fillId="0" borderId="1" xfId="0" applyNumberFormat="1" applyFont="1" applyFill="1" applyBorder="1" applyAlignment="1">
      <alignment horizontal="right"/>
    </xf>
    <xf numFmtId="182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19" fillId="0" borderId="0" xfId="0" applyFont="1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/>
    <xf numFmtId="1" fontId="0" fillId="0" borderId="1" xfId="0" applyNumberFormat="1" applyFont="1" applyFill="1" applyBorder="1" applyAlignment="1">
      <alignment horizontal="left"/>
    </xf>
    <xf numFmtId="0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186" fontId="18" fillId="0" borderId="1" xfId="0" applyNumberFormat="1" applyFont="1" applyFill="1" applyBorder="1" applyAlignment="1">
      <alignment horizontal="right"/>
    </xf>
    <xf numFmtId="187" fontId="20" fillId="0" borderId="1" xfId="0" applyNumberFormat="1" applyFont="1" applyFill="1" applyBorder="1" applyAlignment="1">
      <alignment horizontal="right"/>
    </xf>
    <xf numFmtId="182" fontId="20" fillId="0" borderId="1" xfId="0" applyNumberFormat="1" applyFont="1" applyFill="1" applyBorder="1" applyAlignment="1">
      <alignment horizontal="right"/>
    </xf>
    <xf numFmtId="1" fontId="20" fillId="0" borderId="1" xfId="0" applyNumberFormat="1" applyFont="1" applyFill="1" applyBorder="1" applyAlignment="1">
      <alignment horizontal="right"/>
    </xf>
    <xf numFmtId="188" fontId="20" fillId="0" borderId="1" xfId="0" applyNumberFormat="1" applyFont="1" applyFill="1" applyBorder="1" applyAlignment="1">
      <alignment horizontal="right"/>
    </xf>
    <xf numFmtId="189" fontId="18" fillId="0" borderId="1" xfId="0" applyNumberFormat="1" applyFont="1" applyFill="1" applyBorder="1" applyAlignment="1">
      <alignment horizontal="right"/>
    </xf>
    <xf numFmtId="186" fontId="20" fillId="0" borderId="1" xfId="0" applyNumberFormat="1" applyFont="1" applyFill="1" applyBorder="1" applyAlignment="1">
      <alignment horizontal="right"/>
    </xf>
    <xf numFmtId="182" fontId="18" fillId="5" borderId="1" xfId="0" applyNumberFormat="1" applyFont="1" applyFill="1" applyBorder="1" applyAlignment="1">
      <alignment horizontal="right"/>
    </xf>
    <xf numFmtId="1" fontId="21" fillId="0" borderId="1" xfId="0" applyNumberFormat="1" applyFont="1" applyFill="1" applyBorder="1" applyAlignment="1">
      <alignment horizontal="right"/>
    </xf>
    <xf numFmtId="182" fontId="21" fillId="0" borderId="1" xfId="0" applyNumberFormat="1" applyFont="1" applyFill="1" applyBorder="1" applyAlignment="1">
      <alignment horizontal="right"/>
    </xf>
    <xf numFmtId="1" fontId="18" fillId="0" borderId="1" xfId="0" applyNumberFormat="1" applyFont="1" applyFill="1" applyBorder="1" applyAlignment="1">
      <alignment horizontal="right" vertical="top"/>
    </xf>
    <xf numFmtId="182" fontId="22" fillId="0" borderId="1" xfId="0" applyNumberFormat="1" applyFont="1" applyFill="1" applyBorder="1" applyAlignment="1">
      <alignment horizontal="right"/>
    </xf>
    <xf numFmtId="1" fontId="18" fillId="5" borderId="1" xfId="0" applyNumberFormat="1" applyFont="1" applyFill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18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85" fontId="0" fillId="0" borderId="1" xfId="0" applyNumberFormat="1" applyFill="1" applyBorder="1" applyAlignment="1">
      <alignment vertical="center"/>
    </xf>
    <xf numFmtId="185" fontId="0" fillId="0" borderId="0" xfId="0" applyNumberFormat="1" applyFill="1">
      <alignment vertical="center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Predicted VS Observed Rainfall 2021</a:t>
            </a:r>
          </a:p>
        </c:rich>
      </c:tx>
      <c:layout>
        <c:manualLayout>
          <c:xMode val="edge"/>
          <c:yMode val="edge"/>
          <c:x val="0.2587319243604"/>
          <c:y val="0.01749526169995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ANALYSIS!$C$428</c:f>
              <c:strCache>
                <c:ptCount val="1"/>
                <c:pt idx="0">
                  <c:v>total observed rainfall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 cmpd="sng">
                <a:solidFill>
                  <a:srgbClr val="FF0000"/>
                </a:solidFill>
                <a:prstDash val="dash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ANALYSIS!$B$429:$B$440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</c:v>
                </c:pt>
                <c:pt idx="5">
                  <c:v>435</c:v>
                </c:pt>
                <c:pt idx="6">
                  <c:v>443</c:v>
                </c:pt>
                <c:pt idx="7">
                  <c:v>157</c:v>
                </c:pt>
                <c:pt idx="8">
                  <c:v>1544</c:v>
                </c:pt>
                <c:pt idx="9">
                  <c:v>33.8</c:v>
                </c:pt>
                <c:pt idx="10">
                  <c:v>40</c:v>
                </c:pt>
                <c:pt idx="11">
                  <c:v>106</c:v>
                </c:pt>
              </c:numCache>
            </c:numRef>
          </c:xVal>
          <c:yVal>
            <c:numRef>
              <c:f>ANALYSIS!$C$429:$C$440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130</c:v>
                </c:pt>
                <c:pt idx="5">
                  <c:v>343.6</c:v>
                </c:pt>
                <c:pt idx="6">
                  <c:v>114</c:v>
                </c:pt>
                <c:pt idx="7">
                  <c:v>31.6</c:v>
                </c:pt>
                <c:pt idx="8">
                  <c:v>290.3</c:v>
                </c:pt>
                <c:pt idx="9">
                  <c:v>18.4</c:v>
                </c:pt>
                <c:pt idx="10">
                  <c:v>0</c:v>
                </c:pt>
                <c:pt idx="11" c:formatCode="0.0">
                  <c:v>14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5103489"/>
        <c:axId val="302654469"/>
      </c:scatterChart>
      <c:valAx>
        <c:axId val="1551034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Predicted Rainfall</a:t>
                </a:r>
                <a:endParaRPr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2055617352614"/>
              <c:y val="0.771541040968071"/>
            </c:manualLayout>
          </c:layout>
          <c:overlay val="0"/>
          <c:spPr>
            <a:noFill/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2654469"/>
        <c:crosses val="autoZero"/>
        <c:crossBetween val="midCat"/>
      </c:valAx>
      <c:valAx>
        <c:axId val="3026544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Observed Rainfall</a:t>
                </a:r>
                <a:endParaRPr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0211345939933259"/>
              <c:y val="0.251013267240122"/>
            </c:manualLayout>
          </c:layout>
          <c:overlay val="0"/>
          <c:spPr>
            <a:noFill/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10348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Avg. Observed VS Avg. Predicted Tmax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ANALYSIS!$L$428</c:f>
              <c:strCache>
                <c:ptCount val="1"/>
                <c:pt idx="0">
                  <c:v>Avg. observed Tmax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ANALYSIS!$K$429:$K$440</c:f>
              <c:numCache>
                <c:formatCode>General</c:formatCode>
                <c:ptCount val="12"/>
                <c:pt idx="0">
                  <c:v>28.4354838709677</c:v>
                </c:pt>
                <c:pt idx="1">
                  <c:v>32.8928571428571</c:v>
                </c:pt>
                <c:pt idx="2">
                  <c:v>37.6354838709677</c:v>
                </c:pt>
                <c:pt idx="3">
                  <c:v>40.1666666666667</c:v>
                </c:pt>
                <c:pt idx="4">
                  <c:v>38.4677419354839</c:v>
                </c:pt>
                <c:pt idx="5">
                  <c:v>36.2</c:v>
                </c:pt>
                <c:pt idx="6">
                  <c:v>34.3870967741936</c:v>
                </c:pt>
                <c:pt idx="7">
                  <c:v>32.9096774193548</c:v>
                </c:pt>
                <c:pt idx="8">
                  <c:v>32.3</c:v>
                </c:pt>
                <c:pt idx="9">
                  <c:v>34.2161290322581</c:v>
                </c:pt>
                <c:pt idx="10">
                  <c:v>32.8366666666667</c:v>
                </c:pt>
                <c:pt idx="11">
                  <c:v>28.5161290322581</c:v>
                </c:pt>
              </c:numCache>
            </c:numRef>
          </c:xVal>
          <c:yVal>
            <c:numRef>
              <c:f>ANALYSIS!$L$429:$L$440</c:f>
              <c:numCache>
                <c:formatCode>General</c:formatCode>
                <c:ptCount val="12"/>
                <c:pt idx="0">
                  <c:v>27.2096774193548</c:v>
                </c:pt>
                <c:pt idx="1">
                  <c:v>31.5892857142857</c:v>
                </c:pt>
                <c:pt idx="2">
                  <c:v>36.3870967741936</c:v>
                </c:pt>
                <c:pt idx="3">
                  <c:v>38.8666666666667</c:v>
                </c:pt>
                <c:pt idx="4">
                  <c:v>37.3096774193548</c:v>
                </c:pt>
                <c:pt idx="5">
                  <c:v>34.83</c:v>
                </c:pt>
                <c:pt idx="6">
                  <c:v>33.9</c:v>
                </c:pt>
                <c:pt idx="7">
                  <c:v>32.4483870967742</c:v>
                </c:pt>
                <c:pt idx="8">
                  <c:v>31.1633333333333</c:v>
                </c:pt>
                <c:pt idx="9">
                  <c:v>33.9258064516129</c:v>
                </c:pt>
                <c:pt idx="10">
                  <c:v>32.24</c:v>
                </c:pt>
                <c:pt idx="11">
                  <c:v>26.7064516129032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92833"/>
        <c:axId val="480099699"/>
      </c:scatterChart>
      <c:valAx>
        <c:axId val="422592833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Predicted Tmax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0099699"/>
        <c:crosses val="autoZero"/>
        <c:crossBetween val="midCat"/>
        <c:majorUnit val="5"/>
      </c:valAx>
      <c:valAx>
        <c:axId val="480099699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Observed Tmax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592833"/>
        <c:crosses val="autoZero"/>
        <c:crossBetween val="midCat"/>
        <c:majorUnit val="5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273618421052632"/>
          <c:y val="0.90162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443</xdr:row>
      <xdr:rowOff>101600</xdr:rowOff>
    </xdr:from>
    <xdr:to>
      <xdr:col>5</xdr:col>
      <xdr:colOff>539750</xdr:colOff>
      <xdr:row>467</xdr:row>
      <xdr:rowOff>37465</xdr:rowOff>
    </xdr:to>
    <xdr:graphicFrame>
      <xdr:nvGraphicFramePr>
        <xdr:cNvPr id="2" name="Chart 1"/>
        <xdr:cNvGraphicFramePr/>
      </xdr:nvGraphicFramePr>
      <xdr:xfrm>
        <a:off x="285750" y="81648300"/>
        <a:ext cx="5708650" cy="4355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444</xdr:row>
      <xdr:rowOff>12700</xdr:rowOff>
    </xdr:from>
    <xdr:to>
      <xdr:col>11</xdr:col>
      <xdr:colOff>622300</xdr:colOff>
      <xdr:row>458</xdr:row>
      <xdr:rowOff>177800</xdr:rowOff>
    </xdr:to>
    <xdr:graphicFrame>
      <xdr:nvGraphicFramePr>
        <xdr:cNvPr id="3" name="Chart 2"/>
        <xdr:cNvGraphicFramePr/>
      </xdr:nvGraphicFramePr>
      <xdr:xfrm>
        <a:off x="7499350" y="817435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0"/>
  <sheetViews>
    <sheetView zoomScaleSheetLayoutView="60" topLeftCell="A241" workbookViewId="0">
      <selection activeCell="B255" sqref="B255"/>
    </sheetView>
  </sheetViews>
  <sheetFormatPr defaultColWidth="9.81818181818182" defaultRowHeight="14.5"/>
  <cols>
    <col min="1" max="1" width="11" style="28"/>
    <col min="7" max="7" width="16.0909090909091" customWidth="1"/>
    <col min="8" max="8" width="25.6363636363636" customWidth="1"/>
    <col min="9" max="9" width="21.3636363636364" customWidth="1"/>
  </cols>
  <sheetData>
    <row r="1" spans="1:9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</row>
    <row r="2" spans="1:10">
      <c r="A2" s="83">
        <v>44197</v>
      </c>
      <c r="B2" s="55">
        <v>0</v>
      </c>
      <c r="C2" s="55">
        <v>24</v>
      </c>
      <c r="D2" s="55">
        <v>15</v>
      </c>
      <c r="E2" s="53">
        <v>68</v>
      </c>
      <c r="F2" s="53">
        <v>52</v>
      </c>
      <c r="G2" s="55">
        <v>5.5</v>
      </c>
      <c r="H2" s="53">
        <v>5</v>
      </c>
      <c r="I2" s="53">
        <v>4</v>
      </c>
      <c r="J2" s="28"/>
    </row>
    <row r="3" spans="1:10">
      <c r="A3" s="83">
        <v>44198</v>
      </c>
      <c r="B3" s="55">
        <v>0</v>
      </c>
      <c r="C3" s="55">
        <v>27</v>
      </c>
      <c r="D3" s="55">
        <v>18.5</v>
      </c>
      <c r="E3" s="53">
        <v>67</v>
      </c>
      <c r="F3" s="53">
        <v>47</v>
      </c>
      <c r="G3" s="55">
        <v>3.1</v>
      </c>
      <c r="H3" s="53">
        <v>32</v>
      </c>
      <c r="I3" s="53">
        <v>6</v>
      </c>
      <c r="J3" s="84"/>
    </row>
    <row r="4" spans="1:10">
      <c r="A4" s="83">
        <v>44199</v>
      </c>
      <c r="B4" s="55">
        <v>0</v>
      </c>
      <c r="C4" s="55">
        <v>25.5</v>
      </c>
      <c r="D4" s="55">
        <v>13.5</v>
      </c>
      <c r="E4" s="53">
        <v>83</v>
      </c>
      <c r="F4" s="53">
        <v>43</v>
      </c>
      <c r="G4" s="55">
        <v>2.7</v>
      </c>
      <c r="H4" s="53">
        <v>32</v>
      </c>
      <c r="I4" s="53">
        <v>6</v>
      </c>
      <c r="J4" s="84"/>
    </row>
    <row r="5" spans="1:10">
      <c r="A5" s="83">
        <v>44200</v>
      </c>
      <c r="B5" s="55">
        <v>0</v>
      </c>
      <c r="C5" s="55">
        <v>25.5</v>
      </c>
      <c r="D5" s="55">
        <v>15</v>
      </c>
      <c r="E5" s="53">
        <v>79</v>
      </c>
      <c r="F5" s="53">
        <v>45</v>
      </c>
      <c r="G5" s="55">
        <v>2</v>
      </c>
      <c r="H5" s="53">
        <v>32</v>
      </c>
      <c r="I5" s="53">
        <v>6</v>
      </c>
      <c r="J5" s="84"/>
    </row>
    <row r="6" spans="1:10">
      <c r="A6" s="83">
        <v>44201</v>
      </c>
      <c r="B6" s="55">
        <v>0</v>
      </c>
      <c r="C6" s="55">
        <v>26.5</v>
      </c>
      <c r="D6" s="55">
        <v>15</v>
      </c>
      <c r="E6" s="53">
        <v>78</v>
      </c>
      <c r="F6" s="53">
        <v>38</v>
      </c>
      <c r="G6" s="55">
        <v>3.7</v>
      </c>
      <c r="H6" s="53">
        <v>0</v>
      </c>
      <c r="I6" s="53">
        <v>5</v>
      </c>
      <c r="J6" s="84"/>
    </row>
    <row r="7" spans="1:10">
      <c r="A7" s="83">
        <v>44202</v>
      </c>
      <c r="B7" s="82">
        <v>0</v>
      </c>
      <c r="C7" s="82">
        <v>27</v>
      </c>
      <c r="D7" s="82">
        <v>16</v>
      </c>
      <c r="E7" s="82">
        <v>49</v>
      </c>
      <c r="F7" s="82">
        <v>30</v>
      </c>
      <c r="G7" s="82">
        <v>13.7</v>
      </c>
      <c r="H7" s="82">
        <v>336</v>
      </c>
      <c r="I7" s="82">
        <v>0</v>
      </c>
      <c r="J7" s="48"/>
    </row>
    <row r="8" spans="1:10">
      <c r="A8" s="83">
        <v>44203</v>
      </c>
      <c r="B8" s="82">
        <v>0</v>
      </c>
      <c r="C8" s="82">
        <v>27</v>
      </c>
      <c r="D8" s="82">
        <v>17</v>
      </c>
      <c r="E8" s="82">
        <v>58</v>
      </c>
      <c r="F8" s="82">
        <v>28</v>
      </c>
      <c r="G8" s="82">
        <v>13</v>
      </c>
      <c r="H8" s="82">
        <v>338</v>
      </c>
      <c r="I8" s="82">
        <v>0</v>
      </c>
      <c r="J8" s="48"/>
    </row>
    <row r="9" spans="1:10">
      <c r="A9" s="83">
        <v>44204</v>
      </c>
      <c r="B9" s="82">
        <v>0</v>
      </c>
      <c r="C9" s="82">
        <v>27</v>
      </c>
      <c r="D9" s="82">
        <v>17</v>
      </c>
      <c r="E9" s="82">
        <v>59</v>
      </c>
      <c r="F9" s="82">
        <v>40</v>
      </c>
      <c r="G9" s="82">
        <v>12.2</v>
      </c>
      <c r="H9" s="82">
        <v>334</v>
      </c>
      <c r="I9" s="82">
        <v>0</v>
      </c>
      <c r="J9" s="48"/>
    </row>
    <row r="10" spans="1:10">
      <c r="A10" s="83">
        <v>44205</v>
      </c>
      <c r="B10" s="82">
        <v>0</v>
      </c>
      <c r="C10" s="82">
        <v>28</v>
      </c>
      <c r="D10" s="82">
        <v>15</v>
      </c>
      <c r="E10" s="82">
        <v>62</v>
      </c>
      <c r="F10" s="82">
        <v>45</v>
      </c>
      <c r="G10" s="82">
        <v>12.8</v>
      </c>
      <c r="H10" s="82">
        <v>315</v>
      </c>
      <c r="I10" s="82">
        <v>0</v>
      </c>
      <c r="J10" s="48"/>
    </row>
    <row r="11" spans="1:10">
      <c r="A11" s="83">
        <v>44206</v>
      </c>
      <c r="B11" s="82">
        <v>0</v>
      </c>
      <c r="C11" s="82">
        <v>28</v>
      </c>
      <c r="D11" s="82">
        <v>16</v>
      </c>
      <c r="E11" s="82">
        <v>73</v>
      </c>
      <c r="F11" s="82">
        <v>46</v>
      </c>
      <c r="G11" s="82">
        <v>9.6</v>
      </c>
      <c r="H11" s="82">
        <v>112</v>
      </c>
      <c r="I11" s="82">
        <v>0</v>
      </c>
      <c r="J11" s="48"/>
    </row>
    <row r="12" spans="1:10">
      <c r="A12" s="83">
        <v>44207</v>
      </c>
      <c r="B12" s="82">
        <v>0</v>
      </c>
      <c r="C12" s="82">
        <v>28</v>
      </c>
      <c r="D12" s="82">
        <v>16</v>
      </c>
      <c r="E12" s="82">
        <v>65</v>
      </c>
      <c r="F12" s="82">
        <v>47</v>
      </c>
      <c r="G12" s="82">
        <v>8.8</v>
      </c>
      <c r="H12" s="82">
        <v>68</v>
      </c>
      <c r="I12" s="82">
        <v>2</v>
      </c>
      <c r="J12" s="48"/>
    </row>
    <row r="13" spans="1:10">
      <c r="A13" s="83">
        <v>44208</v>
      </c>
      <c r="B13" s="82">
        <v>0</v>
      </c>
      <c r="C13" s="82">
        <v>29</v>
      </c>
      <c r="D13" s="82">
        <v>16</v>
      </c>
      <c r="E13" s="82">
        <v>63</v>
      </c>
      <c r="F13" s="82">
        <v>39</v>
      </c>
      <c r="G13" s="82">
        <v>12.5</v>
      </c>
      <c r="H13" s="82">
        <v>45</v>
      </c>
      <c r="I13" s="82">
        <v>2</v>
      </c>
      <c r="J13" s="48"/>
    </row>
    <row r="14" spans="1:10">
      <c r="A14" s="83">
        <v>44209</v>
      </c>
      <c r="B14" s="82">
        <v>0</v>
      </c>
      <c r="C14" s="82">
        <v>29</v>
      </c>
      <c r="D14" s="82">
        <v>16</v>
      </c>
      <c r="E14" s="82">
        <v>40</v>
      </c>
      <c r="F14" s="82">
        <v>32</v>
      </c>
      <c r="G14" s="82">
        <v>14.7</v>
      </c>
      <c r="H14" s="82">
        <v>27</v>
      </c>
      <c r="I14" s="82">
        <v>0</v>
      </c>
      <c r="J14" s="48"/>
    </row>
    <row r="15" spans="1:10">
      <c r="A15" s="83">
        <v>44210</v>
      </c>
      <c r="B15" s="82">
        <v>0</v>
      </c>
      <c r="C15" s="82">
        <v>28</v>
      </c>
      <c r="D15" s="82">
        <v>16</v>
      </c>
      <c r="E15" s="82">
        <v>33</v>
      </c>
      <c r="F15" s="82">
        <v>21</v>
      </c>
      <c r="G15" s="82">
        <v>12.9</v>
      </c>
      <c r="H15" s="82">
        <v>27</v>
      </c>
      <c r="I15" s="82">
        <v>5</v>
      </c>
      <c r="J15" s="48"/>
    </row>
    <row r="16" spans="1:10">
      <c r="A16" s="83">
        <v>44211</v>
      </c>
      <c r="B16" s="82">
        <v>0</v>
      </c>
      <c r="C16" s="82">
        <v>29</v>
      </c>
      <c r="D16" s="82">
        <v>17</v>
      </c>
      <c r="E16" s="82">
        <v>34</v>
      </c>
      <c r="F16" s="82">
        <v>28</v>
      </c>
      <c r="G16" s="82">
        <v>9.4</v>
      </c>
      <c r="H16" s="82">
        <v>22</v>
      </c>
      <c r="I16" s="82">
        <v>0</v>
      </c>
      <c r="J16" s="48"/>
    </row>
    <row r="17" spans="1:10">
      <c r="A17" s="83">
        <v>44212</v>
      </c>
      <c r="B17" s="82">
        <v>0</v>
      </c>
      <c r="C17" s="82">
        <v>30</v>
      </c>
      <c r="D17" s="82">
        <v>14</v>
      </c>
      <c r="E17" s="82">
        <v>47</v>
      </c>
      <c r="F17" s="82">
        <v>33</v>
      </c>
      <c r="G17" s="82">
        <v>9.7</v>
      </c>
      <c r="H17" s="82">
        <v>15</v>
      </c>
      <c r="I17" s="82">
        <v>0</v>
      </c>
      <c r="J17" s="48"/>
    </row>
    <row r="18" spans="1:10">
      <c r="A18" s="83">
        <v>44213</v>
      </c>
      <c r="B18" s="82">
        <v>0</v>
      </c>
      <c r="C18" s="82">
        <v>30</v>
      </c>
      <c r="D18" s="82">
        <v>14</v>
      </c>
      <c r="E18" s="82">
        <v>46</v>
      </c>
      <c r="F18" s="82">
        <v>28</v>
      </c>
      <c r="G18" s="82">
        <v>9.8</v>
      </c>
      <c r="H18" s="82">
        <v>45</v>
      </c>
      <c r="I18" s="82">
        <v>0</v>
      </c>
      <c r="J18" s="48"/>
    </row>
    <row r="19" spans="1:10">
      <c r="A19" s="83">
        <v>44214</v>
      </c>
      <c r="B19" s="82">
        <v>0</v>
      </c>
      <c r="C19" s="82">
        <v>30</v>
      </c>
      <c r="D19" s="82">
        <v>14</v>
      </c>
      <c r="E19" s="82">
        <v>40</v>
      </c>
      <c r="F19" s="82">
        <v>26</v>
      </c>
      <c r="G19" s="82">
        <v>7.5</v>
      </c>
      <c r="H19" s="82">
        <v>297</v>
      </c>
      <c r="I19" s="82">
        <v>0</v>
      </c>
      <c r="J19" s="48"/>
    </row>
    <row r="20" spans="1:10">
      <c r="A20" s="83">
        <v>44215</v>
      </c>
      <c r="B20" s="82">
        <v>0</v>
      </c>
      <c r="C20" s="82">
        <v>30</v>
      </c>
      <c r="D20" s="82">
        <v>13</v>
      </c>
      <c r="E20" s="82">
        <v>28</v>
      </c>
      <c r="F20" s="82">
        <v>21</v>
      </c>
      <c r="G20" s="82">
        <v>10.4</v>
      </c>
      <c r="H20" s="82">
        <v>338</v>
      </c>
      <c r="I20" s="82">
        <v>0</v>
      </c>
      <c r="J20" s="48"/>
    </row>
    <row r="21" spans="1:10">
      <c r="A21" s="83">
        <v>44216</v>
      </c>
      <c r="B21" s="82">
        <v>0</v>
      </c>
      <c r="C21" s="82">
        <v>30</v>
      </c>
      <c r="D21" s="82">
        <v>14</v>
      </c>
      <c r="E21" s="82">
        <v>45</v>
      </c>
      <c r="F21" s="82">
        <v>23</v>
      </c>
      <c r="G21" s="82">
        <v>10.2</v>
      </c>
      <c r="H21" s="82">
        <v>342</v>
      </c>
      <c r="I21" s="82">
        <v>0</v>
      </c>
      <c r="J21" s="48"/>
    </row>
    <row r="22" spans="1:10">
      <c r="A22" s="83">
        <v>44217</v>
      </c>
      <c r="B22" s="82">
        <v>0</v>
      </c>
      <c r="C22" s="82">
        <v>30</v>
      </c>
      <c r="D22" s="82">
        <v>14</v>
      </c>
      <c r="E22" s="82">
        <v>45</v>
      </c>
      <c r="F22" s="82">
        <v>25</v>
      </c>
      <c r="G22" s="82">
        <v>10.8</v>
      </c>
      <c r="H22" s="82">
        <v>30</v>
      </c>
      <c r="I22" s="82">
        <v>0</v>
      </c>
      <c r="J22" s="48"/>
    </row>
    <row r="23" spans="1:10">
      <c r="A23" s="83">
        <v>44218</v>
      </c>
      <c r="B23" s="82">
        <v>0</v>
      </c>
      <c r="C23" s="82">
        <v>30</v>
      </c>
      <c r="D23" s="82">
        <v>15</v>
      </c>
      <c r="E23" s="82">
        <v>33</v>
      </c>
      <c r="F23" s="82">
        <v>24</v>
      </c>
      <c r="G23" s="82">
        <v>11.2</v>
      </c>
      <c r="H23" s="82">
        <v>45</v>
      </c>
      <c r="I23" s="82">
        <v>0</v>
      </c>
      <c r="J23" s="48"/>
    </row>
    <row r="24" spans="1:10">
      <c r="A24" s="83">
        <v>44219</v>
      </c>
      <c r="B24" s="82">
        <v>0</v>
      </c>
      <c r="C24" s="82">
        <v>32</v>
      </c>
      <c r="D24" s="82">
        <v>13</v>
      </c>
      <c r="E24" s="82">
        <v>53</v>
      </c>
      <c r="F24" s="82">
        <v>24</v>
      </c>
      <c r="G24" s="82">
        <v>6.8</v>
      </c>
      <c r="H24" s="82">
        <v>202</v>
      </c>
      <c r="I24" s="82">
        <v>0</v>
      </c>
      <c r="J24" s="48"/>
    </row>
    <row r="25" spans="1:10">
      <c r="A25" s="83">
        <v>44220</v>
      </c>
      <c r="B25" s="82">
        <v>0</v>
      </c>
      <c r="C25" s="82">
        <v>32</v>
      </c>
      <c r="D25" s="82">
        <v>13</v>
      </c>
      <c r="E25" s="82">
        <v>54</v>
      </c>
      <c r="F25" s="82">
        <v>23</v>
      </c>
      <c r="G25" s="82">
        <v>10.1</v>
      </c>
      <c r="H25" s="82">
        <v>338</v>
      </c>
      <c r="I25" s="82">
        <v>0</v>
      </c>
      <c r="J25" s="48"/>
    </row>
    <row r="26" spans="1:10">
      <c r="A26" s="83">
        <v>44221</v>
      </c>
      <c r="B26" s="82">
        <v>0</v>
      </c>
      <c r="C26" s="82">
        <v>31</v>
      </c>
      <c r="D26" s="82">
        <v>12</v>
      </c>
      <c r="E26" s="82">
        <v>25</v>
      </c>
      <c r="F26" s="82">
        <v>16</v>
      </c>
      <c r="G26" s="82">
        <v>14.5</v>
      </c>
      <c r="H26" s="82">
        <v>30</v>
      </c>
      <c r="I26" s="82">
        <v>0</v>
      </c>
      <c r="J26" s="48"/>
    </row>
    <row r="27" spans="1:10">
      <c r="A27" s="83">
        <v>44222</v>
      </c>
      <c r="B27" s="82">
        <v>0</v>
      </c>
      <c r="C27" s="82">
        <v>28</v>
      </c>
      <c r="D27" s="82">
        <v>13</v>
      </c>
      <c r="E27" s="82">
        <v>34</v>
      </c>
      <c r="F27" s="82">
        <v>19</v>
      </c>
      <c r="G27" s="82">
        <v>16.9</v>
      </c>
      <c r="H27" s="82">
        <v>32</v>
      </c>
      <c r="I27" s="82">
        <v>0</v>
      </c>
      <c r="J27" s="48"/>
    </row>
    <row r="28" spans="1:10">
      <c r="A28" s="83">
        <v>44223</v>
      </c>
      <c r="B28" s="82">
        <v>0</v>
      </c>
      <c r="C28" s="82">
        <v>28</v>
      </c>
      <c r="D28" s="82">
        <v>15</v>
      </c>
      <c r="E28" s="82">
        <v>37</v>
      </c>
      <c r="F28" s="82">
        <v>19</v>
      </c>
      <c r="G28" s="82">
        <v>16.4</v>
      </c>
      <c r="H28" s="82">
        <v>28</v>
      </c>
      <c r="I28" s="82">
        <v>0</v>
      </c>
      <c r="J28" s="48"/>
    </row>
    <row r="29" spans="1:10">
      <c r="A29" s="83">
        <v>44224</v>
      </c>
      <c r="B29" s="82">
        <v>0</v>
      </c>
      <c r="C29" s="82">
        <v>29</v>
      </c>
      <c r="D29" s="82">
        <v>14</v>
      </c>
      <c r="E29" s="82">
        <v>38</v>
      </c>
      <c r="F29" s="82">
        <v>23</v>
      </c>
      <c r="G29" s="82">
        <v>17.2</v>
      </c>
      <c r="H29" s="82">
        <v>45</v>
      </c>
      <c r="I29" s="82">
        <v>0</v>
      </c>
      <c r="J29" s="48"/>
    </row>
    <row r="30" spans="1:10">
      <c r="A30" s="83">
        <v>44225</v>
      </c>
      <c r="B30" s="82">
        <v>0</v>
      </c>
      <c r="C30" s="82">
        <v>28</v>
      </c>
      <c r="D30" s="82">
        <v>13</v>
      </c>
      <c r="E30" s="82">
        <v>32</v>
      </c>
      <c r="F30" s="82">
        <v>21</v>
      </c>
      <c r="G30" s="82">
        <v>18.7</v>
      </c>
      <c r="H30" s="82">
        <v>27</v>
      </c>
      <c r="I30" s="82">
        <v>0</v>
      </c>
      <c r="J30" s="48"/>
    </row>
    <row r="31" spans="1:10">
      <c r="A31" s="83">
        <v>44226</v>
      </c>
      <c r="B31" s="82">
        <v>0</v>
      </c>
      <c r="C31" s="82">
        <v>27</v>
      </c>
      <c r="D31" s="82">
        <v>11</v>
      </c>
      <c r="E31" s="82">
        <v>33</v>
      </c>
      <c r="F31" s="82">
        <v>16</v>
      </c>
      <c r="G31" s="82">
        <v>18.1</v>
      </c>
      <c r="H31" s="82">
        <v>58</v>
      </c>
      <c r="I31" s="82">
        <v>0</v>
      </c>
      <c r="J31" s="48"/>
    </row>
    <row r="32" spans="1:10">
      <c r="A32" s="83">
        <v>44227</v>
      </c>
      <c r="B32" s="82">
        <v>0</v>
      </c>
      <c r="C32" s="82">
        <v>28</v>
      </c>
      <c r="D32" s="82">
        <v>12</v>
      </c>
      <c r="E32" s="82">
        <v>28</v>
      </c>
      <c r="F32" s="82">
        <v>16</v>
      </c>
      <c r="G32" s="82">
        <v>16</v>
      </c>
      <c r="H32" s="82">
        <v>45</v>
      </c>
      <c r="I32" s="82">
        <v>0</v>
      </c>
      <c r="J32" s="48"/>
    </row>
    <row r="33" spans="1:10">
      <c r="A33" s="83">
        <v>44228</v>
      </c>
      <c r="B33" s="82">
        <v>0</v>
      </c>
      <c r="C33" s="82">
        <v>29</v>
      </c>
      <c r="D33" s="82">
        <v>13</v>
      </c>
      <c r="E33" s="82">
        <v>30</v>
      </c>
      <c r="F33" s="82">
        <v>18</v>
      </c>
      <c r="G33" s="82">
        <v>12.6</v>
      </c>
      <c r="H33" s="82">
        <v>45</v>
      </c>
      <c r="I33" s="82">
        <v>0</v>
      </c>
      <c r="J33" s="48"/>
    </row>
    <row r="34" spans="1:10">
      <c r="A34" s="83">
        <v>44229</v>
      </c>
      <c r="B34" s="82">
        <v>0</v>
      </c>
      <c r="C34" s="82">
        <v>30</v>
      </c>
      <c r="D34" s="82">
        <v>14</v>
      </c>
      <c r="E34" s="82">
        <v>28</v>
      </c>
      <c r="F34" s="82">
        <v>21</v>
      </c>
      <c r="G34" s="82">
        <v>14.2</v>
      </c>
      <c r="H34" s="82">
        <v>36</v>
      </c>
      <c r="I34" s="82">
        <v>0</v>
      </c>
      <c r="J34" s="48"/>
    </row>
    <row r="35" spans="1:10">
      <c r="A35" s="83">
        <v>44230</v>
      </c>
      <c r="B35" s="82">
        <v>0</v>
      </c>
      <c r="C35" s="82">
        <v>33</v>
      </c>
      <c r="D35" s="82">
        <v>15</v>
      </c>
      <c r="E35" s="82">
        <v>28</v>
      </c>
      <c r="F35" s="82">
        <v>18</v>
      </c>
      <c r="G35" s="82">
        <v>8.1</v>
      </c>
      <c r="H35" s="82">
        <v>15</v>
      </c>
      <c r="I35" s="82">
        <v>0</v>
      </c>
      <c r="J35" s="48"/>
    </row>
    <row r="36" spans="1:10">
      <c r="A36" s="83">
        <v>44231</v>
      </c>
      <c r="B36" s="82">
        <v>0</v>
      </c>
      <c r="C36" s="82">
        <v>33</v>
      </c>
      <c r="D36" s="82">
        <v>15</v>
      </c>
      <c r="E36" s="82">
        <v>31</v>
      </c>
      <c r="F36" s="82">
        <v>19</v>
      </c>
      <c r="G36" s="82">
        <v>8.6</v>
      </c>
      <c r="H36" s="82">
        <v>45</v>
      </c>
      <c r="I36" s="82">
        <v>0</v>
      </c>
      <c r="J36" s="48"/>
    </row>
    <row r="37" spans="1:10">
      <c r="A37" s="83">
        <v>44232</v>
      </c>
      <c r="B37" s="82">
        <v>0</v>
      </c>
      <c r="C37" s="82">
        <v>32</v>
      </c>
      <c r="D37" s="82">
        <v>14</v>
      </c>
      <c r="E37" s="82">
        <v>31</v>
      </c>
      <c r="F37" s="82">
        <v>20</v>
      </c>
      <c r="G37" s="82">
        <v>10.1</v>
      </c>
      <c r="H37" s="82">
        <v>202</v>
      </c>
      <c r="I37" s="82">
        <v>0</v>
      </c>
      <c r="J37" s="48"/>
    </row>
    <row r="38" spans="1:10">
      <c r="A38" s="83">
        <v>44233</v>
      </c>
      <c r="B38" s="82">
        <v>0</v>
      </c>
      <c r="C38" s="82">
        <v>31</v>
      </c>
      <c r="D38" s="82">
        <v>13</v>
      </c>
      <c r="E38" s="82">
        <v>34</v>
      </c>
      <c r="F38" s="82">
        <v>17</v>
      </c>
      <c r="G38" s="82">
        <v>17.7</v>
      </c>
      <c r="H38" s="82">
        <v>32</v>
      </c>
      <c r="I38" s="82">
        <v>0</v>
      </c>
      <c r="J38" s="48"/>
    </row>
    <row r="39" spans="1:10">
      <c r="A39" s="83">
        <v>44234</v>
      </c>
      <c r="B39" s="82">
        <v>0</v>
      </c>
      <c r="C39" s="82">
        <v>31</v>
      </c>
      <c r="D39" s="82">
        <v>13</v>
      </c>
      <c r="E39" s="82">
        <v>35</v>
      </c>
      <c r="F39" s="82">
        <v>16</v>
      </c>
      <c r="G39" s="82">
        <v>18.4</v>
      </c>
      <c r="H39" s="82">
        <v>58</v>
      </c>
      <c r="I39" s="82">
        <v>0</v>
      </c>
      <c r="J39" s="48"/>
    </row>
    <row r="40" spans="1:10">
      <c r="A40" s="83">
        <v>44235</v>
      </c>
      <c r="B40" s="82">
        <v>0</v>
      </c>
      <c r="C40" s="82">
        <v>32</v>
      </c>
      <c r="D40" s="82">
        <v>14</v>
      </c>
      <c r="E40" s="82">
        <v>29</v>
      </c>
      <c r="F40" s="82">
        <v>17</v>
      </c>
      <c r="G40" s="82">
        <v>15.6</v>
      </c>
      <c r="H40" s="82">
        <v>68</v>
      </c>
      <c r="I40" s="82">
        <v>0</v>
      </c>
      <c r="J40" s="48"/>
    </row>
    <row r="41" spans="1:10">
      <c r="A41" s="83">
        <v>44236</v>
      </c>
      <c r="B41" s="82">
        <v>0</v>
      </c>
      <c r="C41" s="82">
        <v>34</v>
      </c>
      <c r="D41" s="82">
        <v>15</v>
      </c>
      <c r="E41" s="82">
        <v>28</v>
      </c>
      <c r="F41" s="82">
        <v>15</v>
      </c>
      <c r="G41" s="82">
        <v>13.3</v>
      </c>
      <c r="H41" s="82">
        <v>45</v>
      </c>
      <c r="I41" s="82">
        <v>0</v>
      </c>
      <c r="J41" s="48"/>
    </row>
    <row r="42" spans="1:10">
      <c r="A42" s="83">
        <v>44237</v>
      </c>
      <c r="B42" s="82">
        <v>0</v>
      </c>
      <c r="C42" s="82">
        <v>32</v>
      </c>
      <c r="D42" s="82">
        <v>14</v>
      </c>
      <c r="E42" s="82">
        <v>28</v>
      </c>
      <c r="F42" s="82">
        <v>16</v>
      </c>
      <c r="G42" s="82">
        <v>8.3</v>
      </c>
      <c r="H42" s="82">
        <v>34</v>
      </c>
      <c r="I42" s="82">
        <v>2</v>
      </c>
      <c r="J42" s="48"/>
    </row>
    <row r="43" spans="1:10">
      <c r="A43" s="83">
        <v>44238</v>
      </c>
      <c r="B43" s="82">
        <v>0</v>
      </c>
      <c r="C43" s="82">
        <v>32</v>
      </c>
      <c r="D43" s="82">
        <v>14</v>
      </c>
      <c r="E43" s="82">
        <v>28</v>
      </c>
      <c r="F43" s="82">
        <v>16</v>
      </c>
      <c r="G43" s="82">
        <v>9.6</v>
      </c>
      <c r="H43" s="82">
        <v>18</v>
      </c>
      <c r="I43" s="82">
        <v>3</v>
      </c>
      <c r="J43" s="48"/>
    </row>
    <row r="44" spans="1:10">
      <c r="A44" s="83">
        <v>44239</v>
      </c>
      <c r="B44" s="82">
        <v>0</v>
      </c>
      <c r="C44" s="82">
        <v>33</v>
      </c>
      <c r="D44" s="82">
        <v>14</v>
      </c>
      <c r="E44" s="82">
        <v>55</v>
      </c>
      <c r="F44" s="82">
        <v>15</v>
      </c>
      <c r="G44" s="82">
        <v>7.1</v>
      </c>
      <c r="H44" s="82">
        <v>22</v>
      </c>
      <c r="I44" s="82">
        <v>2</v>
      </c>
      <c r="J44" s="48"/>
    </row>
    <row r="45" spans="1:10">
      <c r="A45" s="83">
        <v>44240</v>
      </c>
      <c r="B45" s="82">
        <v>0</v>
      </c>
      <c r="C45" s="82">
        <v>33</v>
      </c>
      <c r="D45" s="82">
        <v>14</v>
      </c>
      <c r="E45" s="82">
        <v>25</v>
      </c>
      <c r="F45" s="82">
        <v>16</v>
      </c>
      <c r="G45" s="82">
        <v>7.3</v>
      </c>
      <c r="H45" s="82">
        <v>45</v>
      </c>
      <c r="I45" s="82">
        <v>0</v>
      </c>
      <c r="J45" s="48"/>
    </row>
    <row r="46" spans="1:10">
      <c r="A46" s="83">
        <v>44241</v>
      </c>
      <c r="B46" s="82">
        <v>0</v>
      </c>
      <c r="C46" s="82">
        <v>34</v>
      </c>
      <c r="D46" s="82">
        <v>15</v>
      </c>
      <c r="E46" s="82">
        <v>25</v>
      </c>
      <c r="F46" s="82">
        <v>15</v>
      </c>
      <c r="G46" s="82">
        <v>8.7</v>
      </c>
      <c r="H46" s="82">
        <v>288</v>
      </c>
      <c r="I46" s="82">
        <v>0</v>
      </c>
      <c r="J46" s="48"/>
    </row>
    <row r="47" spans="1:10">
      <c r="A47" s="83">
        <v>44242</v>
      </c>
      <c r="B47" s="82">
        <v>0</v>
      </c>
      <c r="C47" s="82">
        <v>33</v>
      </c>
      <c r="D47" s="82">
        <v>14</v>
      </c>
      <c r="E47" s="82">
        <v>24</v>
      </c>
      <c r="F47" s="82">
        <v>15</v>
      </c>
      <c r="G47" s="82">
        <v>9.8</v>
      </c>
      <c r="H47" s="82">
        <v>60</v>
      </c>
      <c r="I47" s="82">
        <v>0</v>
      </c>
      <c r="J47" s="48"/>
    </row>
    <row r="48" spans="1:10">
      <c r="A48" s="83">
        <v>44243</v>
      </c>
      <c r="B48" s="82">
        <v>0</v>
      </c>
      <c r="C48" s="82">
        <v>33</v>
      </c>
      <c r="D48" s="82">
        <v>14</v>
      </c>
      <c r="E48" s="82">
        <v>26</v>
      </c>
      <c r="F48" s="82">
        <v>15</v>
      </c>
      <c r="G48" s="82">
        <v>9.5</v>
      </c>
      <c r="H48" s="82">
        <v>297</v>
      </c>
      <c r="I48" s="82">
        <v>0</v>
      </c>
      <c r="J48" s="48"/>
    </row>
    <row r="49" spans="1:10">
      <c r="A49" s="83">
        <v>44244</v>
      </c>
      <c r="B49" s="82">
        <v>0</v>
      </c>
      <c r="C49" s="82">
        <v>32</v>
      </c>
      <c r="D49" s="82">
        <v>17</v>
      </c>
      <c r="E49" s="82">
        <v>42</v>
      </c>
      <c r="F49" s="82">
        <v>22</v>
      </c>
      <c r="G49" s="82">
        <v>9.3</v>
      </c>
      <c r="H49" s="82">
        <v>338</v>
      </c>
      <c r="I49" s="82">
        <v>0</v>
      </c>
      <c r="J49" s="48"/>
    </row>
    <row r="50" spans="1:10">
      <c r="A50" s="83">
        <v>44245</v>
      </c>
      <c r="B50" s="82">
        <v>0</v>
      </c>
      <c r="C50" s="82">
        <v>33</v>
      </c>
      <c r="D50" s="82">
        <v>18</v>
      </c>
      <c r="E50" s="82">
        <v>28</v>
      </c>
      <c r="F50" s="82">
        <v>17</v>
      </c>
      <c r="G50" s="82">
        <v>15</v>
      </c>
      <c r="H50" s="82">
        <v>65</v>
      </c>
      <c r="I50" s="82">
        <v>0</v>
      </c>
      <c r="J50" s="48"/>
    </row>
    <row r="51" spans="1:10">
      <c r="A51" s="83">
        <v>44246</v>
      </c>
      <c r="B51" s="82">
        <v>0</v>
      </c>
      <c r="C51" s="82">
        <v>34</v>
      </c>
      <c r="D51" s="82">
        <v>18</v>
      </c>
      <c r="E51" s="82">
        <v>40</v>
      </c>
      <c r="F51" s="82">
        <v>21</v>
      </c>
      <c r="G51" s="82">
        <v>13.6</v>
      </c>
      <c r="H51" s="82">
        <v>66</v>
      </c>
      <c r="I51" s="82">
        <v>1</v>
      </c>
      <c r="J51" s="48"/>
    </row>
    <row r="52" spans="1:10">
      <c r="A52" s="83">
        <v>44247</v>
      </c>
      <c r="B52" s="82">
        <v>0</v>
      </c>
      <c r="C52" s="82">
        <v>32</v>
      </c>
      <c r="D52" s="82">
        <v>17</v>
      </c>
      <c r="E52" s="82">
        <v>24</v>
      </c>
      <c r="F52" s="82">
        <v>15</v>
      </c>
      <c r="G52" s="82">
        <v>14.3</v>
      </c>
      <c r="H52" s="82">
        <v>69</v>
      </c>
      <c r="I52" s="82">
        <v>1</v>
      </c>
      <c r="J52" s="48"/>
    </row>
    <row r="53" spans="1:10">
      <c r="A53" s="83">
        <v>44248</v>
      </c>
      <c r="B53" s="82">
        <v>0</v>
      </c>
      <c r="C53" s="82">
        <v>32</v>
      </c>
      <c r="D53" s="82">
        <v>18</v>
      </c>
      <c r="E53" s="82">
        <v>22</v>
      </c>
      <c r="F53" s="82">
        <v>10</v>
      </c>
      <c r="G53" s="82">
        <v>13.6</v>
      </c>
      <c r="H53" s="82">
        <v>69</v>
      </c>
      <c r="I53" s="82">
        <v>1</v>
      </c>
      <c r="J53" s="48"/>
    </row>
    <row r="54" spans="1:10">
      <c r="A54" s="83">
        <v>44249</v>
      </c>
      <c r="B54" s="82">
        <v>0</v>
      </c>
      <c r="C54" s="82">
        <v>33</v>
      </c>
      <c r="D54" s="82">
        <v>18</v>
      </c>
      <c r="E54" s="82">
        <v>22</v>
      </c>
      <c r="F54" s="82">
        <v>11</v>
      </c>
      <c r="G54" s="82">
        <v>12.7</v>
      </c>
      <c r="H54" s="82">
        <v>68</v>
      </c>
      <c r="I54" s="82">
        <v>0</v>
      </c>
      <c r="J54" s="48"/>
    </row>
    <row r="55" spans="1:10">
      <c r="A55" s="83">
        <v>44250</v>
      </c>
      <c r="B55" s="82">
        <v>0</v>
      </c>
      <c r="C55" s="82">
        <v>34</v>
      </c>
      <c r="D55" s="82">
        <v>19</v>
      </c>
      <c r="E55" s="82">
        <v>20</v>
      </c>
      <c r="F55" s="82">
        <v>11</v>
      </c>
      <c r="G55" s="82">
        <v>8.9</v>
      </c>
      <c r="H55" s="82">
        <v>72</v>
      </c>
      <c r="I55" s="82">
        <v>1</v>
      </c>
      <c r="J55" s="48"/>
    </row>
    <row r="56" spans="1:10">
      <c r="A56" s="83">
        <v>44251</v>
      </c>
      <c r="B56" s="82">
        <v>0</v>
      </c>
      <c r="C56" s="82">
        <v>36</v>
      </c>
      <c r="D56" s="82">
        <v>17</v>
      </c>
      <c r="E56" s="82">
        <v>37</v>
      </c>
      <c r="F56" s="82">
        <v>17</v>
      </c>
      <c r="G56" s="82">
        <v>9.2</v>
      </c>
      <c r="H56" s="82">
        <v>292</v>
      </c>
      <c r="I56" s="82">
        <v>1</v>
      </c>
      <c r="J56" s="48"/>
    </row>
    <row r="57" spans="1:10">
      <c r="A57" s="83">
        <v>44252</v>
      </c>
      <c r="B57" s="82">
        <v>0</v>
      </c>
      <c r="C57" s="82">
        <v>35</v>
      </c>
      <c r="D57" s="82">
        <v>17</v>
      </c>
      <c r="E57" s="82">
        <v>35</v>
      </c>
      <c r="F57" s="82">
        <v>21</v>
      </c>
      <c r="G57" s="82">
        <v>8.8</v>
      </c>
      <c r="H57" s="82">
        <v>252</v>
      </c>
      <c r="I57" s="82">
        <v>0</v>
      </c>
      <c r="J57" s="48"/>
    </row>
    <row r="58" spans="1:10">
      <c r="A58" s="83">
        <v>44253</v>
      </c>
      <c r="B58" s="82">
        <v>0</v>
      </c>
      <c r="C58" s="82">
        <v>35</v>
      </c>
      <c r="D58" s="82">
        <v>17</v>
      </c>
      <c r="E58" s="82">
        <v>47</v>
      </c>
      <c r="F58" s="82">
        <v>24</v>
      </c>
      <c r="G58" s="82">
        <v>9.8</v>
      </c>
      <c r="H58" s="82">
        <v>259</v>
      </c>
      <c r="I58" s="82">
        <v>0</v>
      </c>
      <c r="J58" s="48"/>
    </row>
    <row r="59" spans="1:10">
      <c r="A59" s="83">
        <v>44254</v>
      </c>
      <c r="B59" s="82">
        <v>0</v>
      </c>
      <c r="C59" s="82">
        <v>35</v>
      </c>
      <c r="D59" s="82">
        <v>18</v>
      </c>
      <c r="E59" s="82">
        <v>59</v>
      </c>
      <c r="F59" s="82">
        <v>20</v>
      </c>
      <c r="G59" s="82">
        <v>10.3</v>
      </c>
      <c r="H59" s="82">
        <v>292</v>
      </c>
      <c r="I59" s="82">
        <v>0</v>
      </c>
      <c r="J59" s="48"/>
    </row>
    <row r="60" spans="1:10">
      <c r="A60" s="83">
        <v>44255</v>
      </c>
      <c r="B60" s="82">
        <v>0</v>
      </c>
      <c r="C60" s="82">
        <v>35</v>
      </c>
      <c r="D60" s="82">
        <v>19</v>
      </c>
      <c r="E60" s="82">
        <v>39</v>
      </c>
      <c r="F60" s="82">
        <v>23</v>
      </c>
      <c r="G60" s="82">
        <v>11.8</v>
      </c>
      <c r="H60" s="82">
        <v>324</v>
      </c>
      <c r="I60" s="82">
        <v>0</v>
      </c>
      <c r="J60" s="48"/>
    </row>
    <row r="61" spans="1:10">
      <c r="A61" s="83">
        <v>44256</v>
      </c>
      <c r="B61" s="82">
        <v>0</v>
      </c>
      <c r="C61" s="82">
        <v>36</v>
      </c>
      <c r="D61" s="82">
        <v>19</v>
      </c>
      <c r="E61" s="82">
        <v>34</v>
      </c>
      <c r="F61" s="82">
        <v>19</v>
      </c>
      <c r="G61" s="82">
        <v>12.6</v>
      </c>
      <c r="H61" s="82">
        <v>330</v>
      </c>
      <c r="I61" s="82">
        <v>0</v>
      </c>
      <c r="J61" s="48"/>
    </row>
    <row r="62" spans="1:10">
      <c r="A62" s="83">
        <v>44257</v>
      </c>
      <c r="B62" s="82">
        <v>0</v>
      </c>
      <c r="C62" s="82">
        <v>36</v>
      </c>
      <c r="D62" s="82">
        <v>20</v>
      </c>
      <c r="E62" s="82">
        <v>18</v>
      </c>
      <c r="F62" s="82">
        <v>12</v>
      </c>
      <c r="G62" s="82">
        <v>14.6</v>
      </c>
      <c r="H62" s="82">
        <v>0</v>
      </c>
      <c r="I62" s="82">
        <v>0</v>
      </c>
      <c r="J62" s="48"/>
    </row>
    <row r="63" spans="1:10">
      <c r="A63" s="83">
        <v>44258</v>
      </c>
      <c r="B63" s="82">
        <v>0</v>
      </c>
      <c r="C63" s="82">
        <v>35.5</v>
      </c>
      <c r="D63" s="82">
        <v>17.3</v>
      </c>
      <c r="E63" s="82">
        <v>18</v>
      </c>
      <c r="F63" s="82">
        <v>10</v>
      </c>
      <c r="G63" s="82">
        <v>12.1</v>
      </c>
      <c r="H63" s="82">
        <v>315</v>
      </c>
      <c r="I63" s="82">
        <v>0</v>
      </c>
      <c r="J63" s="48"/>
    </row>
    <row r="64" spans="1:10">
      <c r="A64" s="83">
        <v>44259</v>
      </c>
      <c r="B64" s="82">
        <v>0</v>
      </c>
      <c r="C64" s="82">
        <v>35.8</v>
      </c>
      <c r="D64" s="82">
        <v>17.1</v>
      </c>
      <c r="E64" s="82">
        <v>20</v>
      </c>
      <c r="F64" s="82">
        <v>9</v>
      </c>
      <c r="G64" s="82">
        <v>11.4</v>
      </c>
      <c r="H64" s="82">
        <v>345</v>
      </c>
      <c r="I64" s="82">
        <v>0</v>
      </c>
      <c r="J64" s="48"/>
    </row>
    <row r="65" spans="1:10">
      <c r="A65" s="83">
        <v>44260</v>
      </c>
      <c r="B65" s="82">
        <v>0</v>
      </c>
      <c r="C65" s="82">
        <v>36.4</v>
      </c>
      <c r="D65" s="82">
        <v>19.8</v>
      </c>
      <c r="E65" s="82">
        <v>35</v>
      </c>
      <c r="F65" s="82">
        <v>14</v>
      </c>
      <c r="G65" s="82">
        <v>9.9</v>
      </c>
      <c r="H65" s="82">
        <v>270</v>
      </c>
      <c r="I65" s="82">
        <v>0</v>
      </c>
      <c r="J65" s="48"/>
    </row>
    <row r="66" spans="1:10">
      <c r="A66" s="83">
        <v>44261</v>
      </c>
      <c r="B66" s="82">
        <v>0</v>
      </c>
      <c r="C66" s="82">
        <v>38</v>
      </c>
      <c r="D66" s="82">
        <v>18</v>
      </c>
      <c r="E66" s="82">
        <v>27</v>
      </c>
      <c r="F66" s="82">
        <v>14</v>
      </c>
      <c r="G66" s="82">
        <v>10.4</v>
      </c>
      <c r="H66" s="82">
        <v>304</v>
      </c>
      <c r="I66" s="82">
        <v>0</v>
      </c>
      <c r="J66" s="48"/>
    </row>
    <row r="67" spans="1:10">
      <c r="A67" s="83">
        <v>44262</v>
      </c>
      <c r="B67" s="82">
        <v>0</v>
      </c>
      <c r="C67" s="82">
        <v>38</v>
      </c>
      <c r="D67" s="82">
        <v>17</v>
      </c>
      <c r="E67" s="82">
        <v>44</v>
      </c>
      <c r="F67" s="82">
        <v>14</v>
      </c>
      <c r="G67" s="82">
        <v>9.2</v>
      </c>
      <c r="H67" s="82">
        <v>270</v>
      </c>
      <c r="I67" s="82">
        <v>0</v>
      </c>
      <c r="J67" s="48"/>
    </row>
    <row r="68" spans="1:10">
      <c r="A68" s="83">
        <v>44263</v>
      </c>
      <c r="B68" s="82">
        <v>0</v>
      </c>
      <c r="C68" s="82">
        <v>37</v>
      </c>
      <c r="D68" s="82">
        <v>16</v>
      </c>
      <c r="E68" s="82">
        <v>46</v>
      </c>
      <c r="F68" s="82">
        <v>15</v>
      </c>
      <c r="G68" s="82">
        <v>10.8</v>
      </c>
      <c r="H68" s="82">
        <v>252</v>
      </c>
      <c r="I68" s="82">
        <v>0</v>
      </c>
      <c r="J68" s="48"/>
    </row>
    <row r="69" spans="1:10">
      <c r="A69" s="83">
        <v>44264</v>
      </c>
      <c r="B69" s="82">
        <v>0</v>
      </c>
      <c r="C69" s="82">
        <v>38</v>
      </c>
      <c r="D69" s="82">
        <v>18</v>
      </c>
      <c r="E69" s="82">
        <v>32</v>
      </c>
      <c r="F69" s="82">
        <v>14</v>
      </c>
      <c r="G69" s="82">
        <v>9</v>
      </c>
      <c r="H69" s="82">
        <v>270</v>
      </c>
      <c r="I69" s="82">
        <v>0</v>
      </c>
      <c r="J69" s="48"/>
    </row>
    <row r="70" spans="1:10">
      <c r="A70" s="83">
        <v>44265</v>
      </c>
      <c r="B70" s="82">
        <v>0</v>
      </c>
      <c r="C70" s="82">
        <v>37</v>
      </c>
      <c r="D70" s="82">
        <v>20</v>
      </c>
      <c r="E70" s="82">
        <v>30</v>
      </c>
      <c r="F70" s="82">
        <v>15</v>
      </c>
      <c r="G70" s="82">
        <v>9.9</v>
      </c>
      <c r="H70" s="82">
        <v>315</v>
      </c>
      <c r="I70" s="82">
        <v>0</v>
      </c>
      <c r="J70" s="48"/>
    </row>
    <row r="71" spans="1:10">
      <c r="A71" s="83">
        <v>44266</v>
      </c>
      <c r="B71" s="82">
        <v>0</v>
      </c>
      <c r="C71" s="82">
        <v>37</v>
      </c>
      <c r="D71" s="82">
        <v>20</v>
      </c>
      <c r="E71" s="82">
        <v>38</v>
      </c>
      <c r="F71" s="82">
        <v>16</v>
      </c>
      <c r="G71" s="82">
        <v>9.5</v>
      </c>
      <c r="H71" s="82">
        <v>270</v>
      </c>
      <c r="I71" s="82">
        <v>0</v>
      </c>
      <c r="J71" s="48"/>
    </row>
    <row r="72" spans="1:10">
      <c r="A72" s="83">
        <v>44267</v>
      </c>
      <c r="B72" s="82">
        <v>0</v>
      </c>
      <c r="C72" s="82">
        <v>36</v>
      </c>
      <c r="D72" s="82">
        <v>19</v>
      </c>
      <c r="E72" s="82">
        <v>40</v>
      </c>
      <c r="F72" s="82">
        <v>17</v>
      </c>
      <c r="G72" s="82">
        <v>10.4</v>
      </c>
      <c r="H72" s="82">
        <v>214</v>
      </c>
      <c r="I72" s="82">
        <v>0</v>
      </c>
      <c r="J72" s="48"/>
    </row>
    <row r="73" spans="1:10">
      <c r="A73" s="83">
        <v>44268</v>
      </c>
      <c r="B73" s="82">
        <v>0</v>
      </c>
      <c r="C73" s="82">
        <v>36</v>
      </c>
      <c r="D73" s="82">
        <v>20</v>
      </c>
      <c r="E73" s="82">
        <v>23</v>
      </c>
      <c r="F73" s="82">
        <v>13</v>
      </c>
      <c r="G73" s="82">
        <v>12</v>
      </c>
      <c r="H73" s="82">
        <v>259</v>
      </c>
      <c r="I73" s="82">
        <v>1</v>
      </c>
      <c r="J73" s="48"/>
    </row>
    <row r="74" spans="1:10">
      <c r="A74" s="83">
        <v>44269</v>
      </c>
      <c r="B74" s="82">
        <v>0</v>
      </c>
      <c r="C74" s="82">
        <v>37</v>
      </c>
      <c r="D74" s="82">
        <v>20</v>
      </c>
      <c r="E74" s="82">
        <v>18</v>
      </c>
      <c r="F74" s="82">
        <v>8</v>
      </c>
      <c r="G74" s="82">
        <v>10.2</v>
      </c>
      <c r="H74" s="82">
        <v>68</v>
      </c>
      <c r="I74" s="82">
        <v>0</v>
      </c>
      <c r="J74" s="48"/>
    </row>
    <row r="75" spans="1:10">
      <c r="A75" s="83">
        <v>44270</v>
      </c>
      <c r="B75" s="82">
        <v>0</v>
      </c>
      <c r="C75" s="82">
        <v>38</v>
      </c>
      <c r="D75" s="82">
        <v>22</v>
      </c>
      <c r="E75" s="82">
        <v>15</v>
      </c>
      <c r="F75" s="82">
        <v>10</v>
      </c>
      <c r="G75" s="82">
        <v>13</v>
      </c>
      <c r="H75" s="82">
        <v>292</v>
      </c>
      <c r="I75" s="82">
        <v>0</v>
      </c>
      <c r="J75" s="48"/>
    </row>
    <row r="76" spans="1:10">
      <c r="A76" s="83">
        <v>44271</v>
      </c>
      <c r="B76" s="82">
        <v>0</v>
      </c>
      <c r="C76" s="82">
        <v>38</v>
      </c>
      <c r="D76" s="82">
        <v>22</v>
      </c>
      <c r="E76" s="82">
        <v>18</v>
      </c>
      <c r="F76" s="82">
        <v>8</v>
      </c>
      <c r="G76" s="82">
        <v>10.6</v>
      </c>
      <c r="H76" s="82">
        <v>30</v>
      </c>
      <c r="I76" s="82">
        <v>3</v>
      </c>
      <c r="J76" s="48"/>
    </row>
    <row r="77" spans="1:10">
      <c r="A77" s="83">
        <v>44272</v>
      </c>
      <c r="B77" s="82">
        <v>0</v>
      </c>
      <c r="C77" s="82">
        <v>36</v>
      </c>
      <c r="D77" s="82">
        <v>21</v>
      </c>
      <c r="E77" s="82">
        <v>21</v>
      </c>
      <c r="F77" s="82">
        <v>11</v>
      </c>
      <c r="G77" s="82">
        <v>10.9</v>
      </c>
      <c r="H77" s="82">
        <v>292</v>
      </c>
      <c r="I77" s="82">
        <v>0</v>
      </c>
      <c r="J77" s="48"/>
    </row>
    <row r="78" spans="1:10">
      <c r="A78" s="83">
        <v>44273</v>
      </c>
      <c r="B78" s="82">
        <v>0</v>
      </c>
      <c r="C78" s="82">
        <v>37</v>
      </c>
      <c r="D78" s="82">
        <v>21</v>
      </c>
      <c r="E78" s="82">
        <v>23</v>
      </c>
      <c r="F78" s="82">
        <v>11</v>
      </c>
      <c r="G78" s="82">
        <v>10.5</v>
      </c>
      <c r="H78" s="82">
        <v>292</v>
      </c>
      <c r="I78" s="82">
        <v>0</v>
      </c>
      <c r="J78" s="48"/>
    </row>
    <row r="79" spans="1:10">
      <c r="A79" s="83">
        <v>44274</v>
      </c>
      <c r="B79" s="82">
        <v>0</v>
      </c>
      <c r="C79" s="82">
        <v>37</v>
      </c>
      <c r="D79" s="82">
        <v>22</v>
      </c>
      <c r="E79" s="82">
        <v>29</v>
      </c>
      <c r="F79" s="82">
        <v>14</v>
      </c>
      <c r="G79" s="82">
        <v>12.5</v>
      </c>
      <c r="H79" s="82">
        <v>330</v>
      </c>
      <c r="I79" s="82">
        <v>0</v>
      </c>
      <c r="J79" s="48"/>
    </row>
    <row r="80" spans="1:10">
      <c r="A80" s="83">
        <v>44275</v>
      </c>
      <c r="B80" s="82">
        <v>0</v>
      </c>
      <c r="C80" s="82">
        <v>37</v>
      </c>
      <c r="D80" s="82">
        <v>20</v>
      </c>
      <c r="E80" s="82">
        <v>44</v>
      </c>
      <c r="F80" s="82">
        <v>16</v>
      </c>
      <c r="G80" s="82">
        <v>9</v>
      </c>
      <c r="H80" s="82">
        <v>240</v>
      </c>
      <c r="I80" s="82">
        <v>1</v>
      </c>
      <c r="J80" s="48"/>
    </row>
    <row r="81" spans="1:10">
      <c r="A81" s="83">
        <v>44276</v>
      </c>
      <c r="B81" s="82">
        <v>0</v>
      </c>
      <c r="C81" s="82">
        <v>37</v>
      </c>
      <c r="D81" s="82">
        <v>19</v>
      </c>
      <c r="E81" s="82">
        <v>61</v>
      </c>
      <c r="F81" s="82">
        <v>14</v>
      </c>
      <c r="G81" s="82">
        <v>10</v>
      </c>
      <c r="H81" s="82">
        <v>191</v>
      </c>
      <c r="I81" s="82">
        <v>0</v>
      </c>
      <c r="J81" s="48"/>
    </row>
    <row r="82" spans="1:10">
      <c r="A82" s="83">
        <v>44277</v>
      </c>
      <c r="B82" s="82">
        <v>0</v>
      </c>
      <c r="C82" s="82">
        <v>38</v>
      </c>
      <c r="D82" s="82">
        <v>21</v>
      </c>
      <c r="E82" s="82">
        <v>36</v>
      </c>
      <c r="F82" s="82">
        <v>16</v>
      </c>
      <c r="G82" s="82">
        <v>11</v>
      </c>
      <c r="H82" s="82">
        <v>202</v>
      </c>
      <c r="I82" s="82">
        <v>0</v>
      </c>
      <c r="J82" s="48"/>
    </row>
    <row r="83" spans="1:10">
      <c r="A83" s="83">
        <v>44278</v>
      </c>
      <c r="B83" s="82">
        <v>0</v>
      </c>
      <c r="C83" s="82">
        <v>38</v>
      </c>
      <c r="D83" s="82">
        <v>21</v>
      </c>
      <c r="E83" s="82">
        <v>32</v>
      </c>
      <c r="F83" s="82">
        <v>16</v>
      </c>
      <c r="G83" s="82">
        <v>12</v>
      </c>
      <c r="H83" s="82">
        <v>202</v>
      </c>
      <c r="I83" s="82">
        <v>0</v>
      </c>
      <c r="J83" s="48"/>
    </row>
    <row r="84" spans="1:10">
      <c r="A84" s="83">
        <v>44279</v>
      </c>
      <c r="B84" s="82">
        <v>0</v>
      </c>
      <c r="C84" s="82">
        <v>38</v>
      </c>
      <c r="D84" s="82">
        <v>22</v>
      </c>
      <c r="E84" s="82">
        <v>24</v>
      </c>
      <c r="F84" s="82">
        <v>17</v>
      </c>
      <c r="G84" s="82">
        <v>11</v>
      </c>
      <c r="H84" s="82">
        <v>22</v>
      </c>
      <c r="I84" s="82">
        <v>0</v>
      </c>
      <c r="J84" s="48"/>
    </row>
    <row r="85" spans="1:10">
      <c r="A85" s="83">
        <v>44280</v>
      </c>
      <c r="B85" s="82">
        <v>0</v>
      </c>
      <c r="C85" s="82">
        <v>39</v>
      </c>
      <c r="D85" s="82">
        <v>22</v>
      </c>
      <c r="E85" s="82">
        <v>16</v>
      </c>
      <c r="F85" s="82">
        <v>11</v>
      </c>
      <c r="G85" s="82">
        <v>17</v>
      </c>
      <c r="H85" s="82">
        <v>15</v>
      </c>
      <c r="I85" s="82">
        <v>0</v>
      </c>
      <c r="J85" s="48"/>
    </row>
    <row r="86" spans="1:10">
      <c r="A86" s="83">
        <v>44281</v>
      </c>
      <c r="B86" s="82">
        <v>0</v>
      </c>
      <c r="C86" s="82">
        <v>39</v>
      </c>
      <c r="D86" s="82">
        <v>22</v>
      </c>
      <c r="E86" s="82">
        <v>17</v>
      </c>
      <c r="F86" s="82">
        <v>9</v>
      </c>
      <c r="G86" s="82">
        <v>15</v>
      </c>
      <c r="H86" s="82">
        <v>32</v>
      </c>
      <c r="I86" s="82">
        <v>0</v>
      </c>
      <c r="J86" s="48"/>
    </row>
    <row r="87" spans="1:10">
      <c r="A87" s="83">
        <v>44282</v>
      </c>
      <c r="B87" s="82">
        <v>0</v>
      </c>
      <c r="C87" s="82">
        <v>39</v>
      </c>
      <c r="D87" s="82">
        <v>22</v>
      </c>
      <c r="E87" s="82">
        <v>18</v>
      </c>
      <c r="F87" s="82">
        <v>9</v>
      </c>
      <c r="G87" s="82">
        <v>12</v>
      </c>
      <c r="H87" s="82">
        <v>34</v>
      </c>
      <c r="I87" s="82">
        <v>0</v>
      </c>
      <c r="J87" s="48"/>
    </row>
    <row r="88" spans="1:10">
      <c r="A88" s="83">
        <v>44283</v>
      </c>
      <c r="B88" s="82">
        <v>0</v>
      </c>
      <c r="C88" s="82">
        <v>40</v>
      </c>
      <c r="D88" s="82">
        <v>23</v>
      </c>
      <c r="E88" s="82">
        <v>24</v>
      </c>
      <c r="F88" s="82">
        <v>0</v>
      </c>
      <c r="G88" s="82">
        <v>12</v>
      </c>
      <c r="H88" s="82">
        <v>248</v>
      </c>
      <c r="I88" s="82">
        <v>0</v>
      </c>
      <c r="J88" s="48"/>
    </row>
    <row r="89" spans="1:10">
      <c r="A89" s="83">
        <v>44284</v>
      </c>
      <c r="B89" s="82">
        <v>0</v>
      </c>
      <c r="C89" s="82">
        <v>41</v>
      </c>
      <c r="D89" s="82">
        <v>22</v>
      </c>
      <c r="E89" s="82">
        <v>28</v>
      </c>
      <c r="F89" s="82">
        <v>10</v>
      </c>
      <c r="G89" s="82">
        <v>13</v>
      </c>
      <c r="H89" s="82">
        <v>292</v>
      </c>
      <c r="I89" s="82">
        <v>2</v>
      </c>
      <c r="J89" s="48"/>
    </row>
    <row r="90" spans="1:10">
      <c r="A90" s="83">
        <v>44285</v>
      </c>
      <c r="B90" s="82">
        <v>0</v>
      </c>
      <c r="C90" s="82">
        <v>41</v>
      </c>
      <c r="D90" s="82">
        <v>21</v>
      </c>
      <c r="E90" s="82">
        <v>38</v>
      </c>
      <c r="F90" s="82">
        <v>10</v>
      </c>
      <c r="G90" s="82">
        <v>13</v>
      </c>
      <c r="H90" s="82">
        <v>291</v>
      </c>
      <c r="I90" s="82">
        <v>2</v>
      </c>
      <c r="J90" s="48"/>
    </row>
    <row r="91" spans="1:10">
      <c r="A91" s="83">
        <v>44286</v>
      </c>
      <c r="B91" s="82">
        <v>0</v>
      </c>
      <c r="C91" s="82">
        <v>40</v>
      </c>
      <c r="D91" s="82">
        <v>23</v>
      </c>
      <c r="E91" s="82">
        <v>46</v>
      </c>
      <c r="F91" s="82">
        <v>12</v>
      </c>
      <c r="G91" s="82">
        <v>13</v>
      </c>
      <c r="H91" s="82">
        <v>270</v>
      </c>
      <c r="I91" s="82">
        <v>1</v>
      </c>
      <c r="J91" s="48"/>
    </row>
    <row r="92" spans="1:10">
      <c r="A92" s="83">
        <v>44287</v>
      </c>
      <c r="B92" s="82">
        <v>0</v>
      </c>
      <c r="C92" s="82">
        <v>40</v>
      </c>
      <c r="D92" s="82">
        <v>23</v>
      </c>
      <c r="E92" s="82">
        <v>44</v>
      </c>
      <c r="F92" s="82">
        <v>11</v>
      </c>
      <c r="G92" s="82">
        <v>11</v>
      </c>
      <c r="H92" s="82">
        <v>279</v>
      </c>
      <c r="I92" s="82">
        <v>0</v>
      </c>
      <c r="J92" s="48"/>
    </row>
    <row r="93" spans="1:10">
      <c r="A93" s="83">
        <v>44288</v>
      </c>
      <c r="B93" s="82">
        <v>0</v>
      </c>
      <c r="C93" s="82">
        <v>40</v>
      </c>
      <c r="D93" s="82">
        <v>23</v>
      </c>
      <c r="E93" s="82">
        <v>35</v>
      </c>
      <c r="F93" s="82">
        <v>8</v>
      </c>
      <c r="G93" s="82">
        <v>10</v>
      </c>
      <c r="H93" s="82">
        <v>250</v>
      </c>
      <c r="I93" s="82">
        <v>0</v>
      </c>
      <c r="J93" s="48"/>
    </row>
    <row r="94" spans="1:10">
      <c r="A94" s="83">
        <v>44289</v>
      </c>
      <c r="B94" s="82">
        <v>0</v>
      </c>
      <c r="C94" s="82">
        <v>40</v>
      </c>
      <c r="D94" s="82">
        <v>23</v>
      </c>
      <c r="E94" s="82">
        <v>47</v>
      </c>
      <c r="F94" s="82">
        <v>7</v>
      </c>
      <c r="G94" s="82">
        <v>10</v>
      </c>
      <c r="H94" s="82">
        <v>236</v>
      </c>
      <c r="I94" s="82">
        <v>0</v>
      </c>
      <c r="J94" s="48"/>
    </row>
    <row r="95" spans="1:10">
      <c r="A95" s="83">
        <v>44290</v>
      </c>
      <c r="B95" s="82">
        <v>0</v>
      </c>
      <c r="C95" s="82">
        <v>37</v>
      </c>
      <c r="D95" s="82">
        <v>21</v>
      </c>
      <c r="E95" s="82">
        <v>56</v>
      </c>
      <c r="F95" s="82">
        <v>16</v>
      </c>
      <c r="G95" s="82">
        <v>13</v>
      </c>
      <c r="H95" s="82">
        <v>202</v>
      </c>
      <c r="I95" s="82">
        <v>1</v>
      </c>
      <c r="J95" s="48"/>
    </row>
    <row r="96" spans="1:10">
      <c r="A96" s="83">
        <v>44291</v>
      </c>
      <c r="B96" s="82">
        <v>0</v>
      </c>
      <c r="C96" s="82">
        <v>38</v>
      </c>
      <c r="D96" s="82">
        <v>22</v>
      </c>
      <c r="E96" s="82">
        <v>55</v>
      </c>
      <c r="F96" s="82">
        <v>14</v>
      </c>
      <c r="G96" s="82">
        <v>11</v>
      </c>
      <c r="H96" s="82">
        <v>236</v>
      </c>
      <c r="I96" s="82">
        <v>0</v>
      </c>
      <c r="J96" s="48"/>
    </row>
    <row r="97" spans="1:10">
      <c r="A97" s="83">
        <v>44292</v>
      </c>
      <c r="B97" s="82">
        <v>0</v>
      </c>
      <c r="C97" s="82">
        <v>38</v>
      </c>
      <c r="D97" s="82">
        <v>23</v>
      </c>
      <c r="E97" s="82">
        <v>45</v>
      </c>
      <c r="F97" s="82">
        <v>12</v>
      </c>
      <c r="G97" s="82">
        <v>12</v>
      </c>
      <c r="H97" s="82">
        <v>279</v>
      </c>
      <c r="I97" s="82">
        <v>0</v>
      </c>
      <c r="J97" s="48"/>
    </row>
    <row r="98" spans="1:10">
      <c r="A98" s="83">
        <v>44293</v>
      </c>
      <c r="B98" s="82">
        <v>0</v>
      </c>
      <c r="C98" s="82">
        <v>40</v>
      </c>
      <c r="D98" s="82">
        <v>24</v>
      </c>
      <c r="E98" s="82">
        <v>40</v>
      </c>
      <c r="F98" s="82">
        <v>13</v>
      </c>
      <c r="G98" s="82">
        <v>13</v>
      </c>
      <c r="H98" s="82">
        <v>259</v>
      </c>
      <c r="I98" s="82">
        <v>0</v>
      </c>
      <c r="J98" s="48"/>
    </row>
    <row r="99" spans="1:10">
      <c r="A99" s="83">
        <v>44294</v>
      </c>
      <c r="B99" s="82">
        <v>0</v>
      </c>
      <c r="C99" s="82">
        <v>40</v>
      </c>
      <c r="D99" s="82">
        <v>24</v>
      </c>
      <c r="E99" s="82">
        <v>22</v>
      </c>
      <c r="F99" s="82">
        <v>12</v>
      </c>
      <c r="G99" s="82">
        <v>15</v>
      </c>
      <c r="H99" s="82">
        <v>330</v>
      </c>
      <c r="I99" s="82">
        <v>0</v>
      </c>
      <c r="J99" s="48"/>
    </row>
    <row r="100" spans="1:10">
      <c r="A100" s="83">
        <v>44295</v>
      </c>
      <c r="B100" s="82">
        <v>0</v>
      </c>
      <c r="C100" s="82">
        <v>40</v>
      </c>
      <c r="D100" s="82">
        <v>25</v>
      </c>
      <c r="E100" s="82">
        <v>26</v>
      </c>
      <c r="F100" s="82">
        <v>9</v>
      </c>
      <c r="G100" s="82">
        <v>13</v>
      </c>
      <c r="H100" s="82">
        <v>292</v>
      </c>
      <c r="I100" s="82">
        <v>0</v>
      </c>
      <c r="J100" s="48"/>
    </row>
    <row r="101" spans="1:10">
      <c r="A101" s="83">
        <v>44296</v>
      </c>
      <c r="B101" s="82">
        <v>0</v>
      </c>
      <c r="C101" s="82">
        <v>40</v>
      </c>
      <c r="D101" s="82">
        <v>24</v>
      </c>
      <c r="E101" s="82">
        <v>26</v>
      </c>
      <c r="F101" s="82">
        <v>9</v>
      </c>
      <c r="G101" s="82">
        <v>15</v>
      </c>
      <c r="H101" s="82">
        <v>240</v>
      </c>
      <c r="I101" s="82">
        <v>0</v>
      </c>
      <c r="J101" s="48"/>
    </row>
    <row r="102" spans="1:10">
      <c r="A102" s="83">
        <v>44297</v>
      </c>
      <c r="B102" s="82">
        <v>0</v>
      </c>
      <c r="C102" s="82">
        <v>41</v>
      </c>
      <c r="D102" s="82">
        <v>24</v>
      </c>
      <c r="E102" s="82">
        <v>32</v>
      </c>
      <c r="F102" s="82">
        <v>8</v>
      </c>
      <c r="G102" s="82">
        <v>11</v>
      </c>
      <c r="H102" s="82">
        <v>281</v>
      </c>
      <c r="I102" s="82">
        <v>0</v>
      </c>
      <c r="J102" s="48"/>
    </row>
    <row r="103" spans="1:10">
      <c r="A103" s="83">
        <v>44298</v>
      </c>
      <c r="B103" s="82">
        <v>0</v>
      </c>
      <c r="C103" s="82">
        <v>41</v>
      </c>
      <c r="D103" s="82">
        <v>25</v>
      </c>
      <c r="E103" s="82">
        <v>35</v>
      </c>
      <c r="F103" s="82">
        <v>10</v>
      </c>
      <c r="G103" s="82">
        <v>13</v>
      </c>
      <c r="H103" s="82">
        <v>180</v>
      </c>
      <c r="I103" s="82">
        <v>0</v>
      </c>
      <c r="J103" s="48"/>
    </row>
    <row r="104" spans="1:10">
      <c r="A104" s="83">
        <v>44299</v>
      </c>
      <c r="B104" s="82">
        <v>0</v>
      </c>
      <c r="C104" s="82">
        <v>41</v>
      </c>
      <c r="D104" s="82">
        <v>25</v>
      </c>
      <c r="E104" s="82">
        <v>34</v>
      </c>
      <c r="F104" s="82">
        <v>13</v>
      </c>
      <c r="G104" s="82">
        <v>13</v>
      </c>
      <c r="H104" s="82">
        <v>214</v>
      </c>
      <c r="I104" s="82">
        <v>0</v>
      </c>
      <c r="J104" s="48"/>
    </row>
    <row r="105" spans="1:10">
      <c r="A105" s="83">
        <v>44300</v>
      </c>
      <c r="B105" s="82">
        <v>0</v>
      </c>
      <c r="C105" s="82">
        <v>41</v>
      </c>
      <c r="D105" s="82">
        <v>26</v>
      </c>
      <c r="E105" s="82">
        <v>25</v>
      </c>
      <c r="F105" s="82">
        <v>10</v>
      </c>
      <c r="G105" s="82">
        <v>19</v>
      </c>
      <c r="H105" s="82">
        <v>328</v>
      </c>
      <c r="I105" s="82">
        <v>3</v>
      </c>
      <c r="J105" s="48"/>
    </row>
    <row r="106" spans="1:10">
      <c r="A106" s="83">
        <v>44301</v>
      </c>
      <c r="B106" s="82">
        <v>0</v>
      </c>
      <c r="C106" s="82">
        <v>40</v>
      </c>
      <c r="D106" s="82">
        <v>25</v>
      </c>
      <c r="E106" s="82">
        <v>37</v>
      </c>
      <c r="F106" s="82">
        <v>15</v>
      </c>
      <c r="G106" s="82">
        <v>13</v>
      </c>
      <c r="H106" s="82">
        <v>333</v>
      </c>
      <c r="I106" s="82">
        <v>3</v>
      </c>
      <c r="J106" s="48"/>
    </row>
    <row r="107" spans="1:10">
      <c r="A107" s="83">
        <v>44302</v>
      </c>
      <c r="B107" s="82">
        <v>0</v>
      </c>
      <c r="C107" s="82">
        <v>39</v>
      </c>
      <c r="D107" s="82">
        <v>24</v>
      </c>
      <c r="E107" s="82">
        <v>62</v>
      </c>
      <c r="F107" s="82">
        <v>15</v>
      </c>
      <c r="G107" s="82">
        <v>16</v>
      </c>
      <c r="H107" s="82">
        <v>240</v>
      </c>
      <c r="I107" s="82">
        <v>0</v>
      </c>
      <c r="J107" s="48"/>
    </row>
    <row r="108" spans="1:10">
      <c r="A108" s="83">
        <v>44303</v>
      </c>
      <c r="B108" s="82">
        <v>0</v>
      </c>
      <c r="C108" s="82">
        <v>40</v>
      </c>
      <c r="D108" s="82">
        <v>25</v>
      </c>
      <c r="E108" s="82">
        <v>61</v>
      </c>
      <c r="F108" s="82">
        <v>18</v>
      </c>
      <c r="G108" s="82">
        <v>15</v>
      </c>
      <c r="H108" s="82">
        <v>285</v>
      </c>
      <c r="I108" s="82">
        <v>0</v>
      </c>
      <c r="J108" s="48"/>
    </row>
    <row r="109" spans="1:10">
      <c r="A109" s="83">
        <v>44304</v>
      </c>
      <c r="B109" s="82">
        <v>0</v>
      </c>
      <c r="C109" s="82">
        <v>40</v>
      </c>
      <c r="D109" s="82">
        <v>25</v>
      </c>
      <c r="E109" s="82">
        <v>49</v>
      </c>
      <c r="F109" s="82">
        <v>16</v>
      </c>
      <c r="G109" s="82">
        <v>13</v>
      </c>
      <c r="H109" s="82">
        <v>304</v>
      </c>
      <c r="I109" s="82">
        <v>0</v>
      </c>
      <c r="J109" s="48"/>
    </row>
    <row r="110" spans="1:10">
      <c r="A110" s="83">
        <v>44305</v>
      </c>
      <c r="B110" s="82">
        <v>0</v>
      </c>
      <c r="C110" s="82">
        <v>41</v>
      </c>
      <c r="D110" s="82">
        <v>25</v>
      </c>
      <c r="E110" s="82">
        <v>40</v>
      </c>
      <c r="F110" s="82">
        <v>13</v>
      </c>
      <c r="G110" s="82">
        <v>13</v>
      </c>
      <c r="H110" s="82">
        <v>315</v>
      </c>
      <c r="I110" s="82">
        <v>0</v>
      </c>
      <c r="J110" s="48"/>
    </row>
    <row r="111" spans="1:10">
      <c r="A111" s="83">
        <v>44306</v>
      </c>
      <c r="B111" s="82">
        <v>0</v>
      </c>
      <c r="C111" s="82">
        <v>41</v>
      </c>
      <c r="D111" s="82">
        <v>25</v>
      </c>
      <c r="E111" s="82">
        <v>39</v>
      </c>
      <c r="F111" s="82">
        <v>15</v>
      </c>
      <c r="G111" s="82">
        <v>14</v>
      </c>
      <c r="H111" s="82">
        <v>288</v>
      </c>
      <c r="I111" s="82">
        <v>2</v>
      </c>
      <c r="J111" s="48"/>
    </row>
    <row r="112" spans="1:10">
      <c r="A112" s="83">
        <v>44307</v>
      </c>
      <c r="B112" s="82">
        <v>0</v>
      </c>
      <c r="C112" s="82">
        <v>41</v>
      </c>
      <c r="D112" s="82">
        <v>26</v>
      </c>
      <c r="E112" s="82">
        <v>43</v>
      </c>
      <c r="F112" s="82">
        <v>14</v>
      </c>
      <c r="G112" s="82">
        <v>15</v>
      </c>
      <c r="H112" s="82">
        <v>289</v>
      </c>
      <c r="I112" s="82">
        <v>7</v>
      </c>
      <c r="J112" s="48"/>
    </row>
    <row r="113" spans="1:10">
      <c r="A113" s="83">
        <v>44308</v>
      </c>
      <c r="B113" s="82">
        <v>0</v>
      </c>
      <c r="C113" s="82">
        <v>40</v>
      </c>
      <c r="D113" s="82">
        <v>25</v>
      </c>
      <c r="E113" s="82">
        <v>51</v>
      </c>
      <c r="F113" s="82">
        <v>14</v>
      </c>
      <c r="G113" s="82">
        <v>12</v>
      </c>
      <c r="H113" s="82">
        <v>252</v>
      </c>
      <c r="I113" s="82">
        <v>5</v>
      </c>
      <c r="J113" s="48"/>
    </row>
    <row r="114" spans="1:10">
      <c r="A114" s="83">
        <v>44309</v>
      </c>
      <c r="B114" s="82">
        <v>0</v>
      </c>
      <c r="C114" s="82">
        <v>41</v>
      </c>
      <c r="D114" s="82">
        <v>26</v>
      </c>
      <c r="E114" s="82">
        <v>37</v>
      </c>
      <c r="F114" s="82">
        <v>13</v>
      </c>
      <c r="G114" s="82">
        <v>11</v>
      </c>
      <c r="H114" s="82">
        <v>248</v>
      </c>
      <c r="I114" s="82">
        <v>1</v>
      </c>
      <c r="J114" s="48"/>
    </row>
    <row r="115" spans="1:10">
      <c r="A115" s="83">
        <v>44310</v>
      </c>
      <c r="B115" s="82">
        <v>0</v>
      </c>
      <c r="C115" s="82">
        <v>40</v>
      </c>
      <c r="D115" s="82">
        <v>26</v>
      </c>
      <c r="E115" s="82">
        <v>45</v>
      </c>
      <c r="F115" s="82">
        <v>13</v>
      </c>
      <c r="G115" s="82">
        <v>15</v>
      </c>
      <c r="H115" s="82">
        <v>214</v>
      </c>
      <c r="I115" s="82">
        <v>4</v>
      </c>
      <c r="J115" s="48"/>
    </row>
    <row r="116" spans="1:10">
      <c r="A116" s="83">
        <v>44311</v>
      </c>
      <c r="B116" s="82">
        <v>0</v>
      </c>
      <c r="C116" s="82">
        <v>40</v>
      </c>
      <c r="D116" s="82">
        <v>26</v>
      </c>
      <c r="E116" s="82">
        <v>54</v>
      </c>
      <c r="F116" s="82">
        <v>17</v>
      </c>
      <c r="G116" s="82">
        <v>14</v>
      </c>
      <c r="H116" s="82">
        <v>202</v>
      </c>
      <c r="I116" s="82">
        <v>3</v>
      </c>
      <c r="J116" s="48"/>
    </row>
    <row r="117" spans="1:10">
      <c r="A117" s="83">
        <v>44312</v>
      </c>
      <c r="B117" s="82">
        <v>0</v>
      </c>
      <c r="C117" s="82">
        <v>41</v>
      </c>
      <c r="D117" s="82">
        <v>26</v>
      </c>
      <c r="E117" s="82">
        <v>20</v>
      </c>
      <c r="F117" s="82">
        <v>8</v>
      </c>
      <c r="G117" s="82">
        <v>11</v>
      </c>
      <c r="H117" s="82">
        <v>30</v>
      </c>
      <c r="I117" s="82">
        <v>0</v>
      </c>
      <c r="J117" s="48"/>
    </row>
    <row r="118" spans="1:10">
      <c r="A118" s="83">
        <v>44313</v>
      </c>
      <c r="B118" s="82">
        <v>0</v>
      </c>
      <c r="C118" s="82">
        <v>41</v>
      </c>
      <c r="D118" s="82">
        <v>27</v>
      </c>
      <c r="E118" s="82">
        <v>16</v>
      </c>
      <c r="F118" s="82">
        <v>7</v>
      </c>
      <c r="G118" s="82">
        <v>13</v>
      </c>
      <c r="H118" s="82">
        <v>60</v>
      </c>
      <c r="I118" s="82">
        <v>0</v>
      </c>
      <c r="J118" s="48"/>
    </row>
    <row r="119" spans="1:10">
      <c r="A119" s="83">
        <v>44314</v>
      </c>
      <c r="B119" s="82">
        <v>0</v>
      </c>
      <c r="C119" s="82">
        <v>42</v>
      </c>
      <c r="D119" s="82">
        <v>28</v>
      </c>
      <c r="E119" s="82">
        <v>34</v>
      </c>
      <c r="F119" s="82">
        <v>13</v>
      </c>
      <c r="G119" s="82">
        <v>15</v>
      </c>
      <c r="H119" s="82">
        <v>251</v>
      </c>
      <c r="I119" s="82">
        <v>3</v>
      </c>
      <c r="J119" s="48"/>
    </row>
    <row r="120" spans="1:10">
      <c r="A120" s="83">
        <v>44315</v>
      </c>
      <c r="B120" s="82">
        <v>0</v>
      </c>
      <c r="C120" s="82">
        <v>41</v>
      </c>
      <c r="D120" s="82">
        <v>28</v>
      </c>
      <c r="E120" s="82">
        <v>41</v>
      </c>
      <c r="F120" s="82">
        <v>14</v>
      </c>
      <c r="G120" s="82">
        <v>16</v>
      </c>
      <c r="H120" s="82">
        <v>330</v>
      </c>
      <c r="I120" s="82">
        <v>1</v>
      </c>
      <c r="J120" s="48"/>
    </row>
    <row r="121" spans="1:10">
      <c r="A121" s="83">
        <v>44316</v>
      </c>
      <c r="B121" s="82">
        <v>0</v>
      </c>
      <c r="C121" s="82">
        <v>40</v>
      </c>
      <c r="D121" s="82">
        <v>28</v>
      </c>
      <c r="E121" s="82">
        <v>35</v>
      </c>
      <c r="F121" s="82">
        <v>13</v>
      </c>
      <c r="G121" s="82">
        <v>17</v>
      </c>
      <c r="H121" s="82">
        <v>315</v>
      </c>
      <c r="I121" s="82">
        <v>4</v>
      </c>
      <c r="J121" s="48"/>
    </row>
    <row r="122" spans="1:10">
      <c r="A122" s="83">
        <v>44317</v>
      </c>
      <c r="B122" s="82">
        <v>0</v>
      </c>
      <c r="C122" s="82">
        <v>41</v>
      </c>
      <c r="D122" s="82">
        <v>27</v>
      </c>
      <c r="E122" s="82">
        <v>37</v>
      </c>
      <c r="F122" s="82">
        <v>19</v>
      </c>
      <c r="G122" s="82">
        <v>16.2</v>
      </c>
      <c r="H122" s="82">
        <v>206</v>
      </c>
      <c r="I122" s="82">
        <v>6</v>
      </c>
      <c r="J122" s="48"/>
    </row>
    <row r="123" spans="1:10">
      <c r="A123" s="83">
        <v>44318</v>
      </c>
      <c r="B123" s="82">
        <v>0</v>
      </c>
      <c r="C123" s="82">
        <v>38</v>
      </c>
      <c r="D123" s="82">
        <v>26</v>
      </c>
      <c r="E123" s="82">
        <v>40</v>
      </c>
      <c r="F123" s="82">
        <v>17</v>
      </c>
      <c r="G123" s="82">
        <v>9.5</v>
      </c>
      <c r="H123" s="82">
        <v>158</v>
      </c>
      <c r="I123" s="82">
        <v>3</v>
      </c>
      <c r="J123" s="48"/>
    </row>
    <row r="124" spans="1:10">
      <c r="A124" s="83">
        <v>44319</v>
      </c>
      <c r="B124" s="82">
        <v>0</v>
      </c>
      <c r="C124" s="82">
        <v>40</v>
      </c>
      <c r="D124" s="82">
        <v>27</v>
      </c>
      <c r="E124" s="82">
        <v>44</v>
      </c>
      <c r="F124" s="82">
        <v>15</v>
      </c>
      <c r="G124" s="82">
        <v>12.1</v>
      </c>
      <c r="H124" s="82">
        <v>251</v>
      </c>
      <c r="I124" s="82">
        <v>1</v>
      </c>
      <c r="J124" s="48"/>
    </row>
    <row r="125" spans="1:10">
      <c r="A125" s="83">
        <v>44320</v>
      </c>
      <c r="B125" s="82">
        <v>0</v>
      </c>
      <c r="C125" s="82">
        <v>40</v>
      </c>
      <c r="D125" s="82">
        <v>27</v>
      </c>
      <c r="E125" s="82">
        <v>52</v>
      </c>
      <c r="F125" s="82">
        <v>17</v>
      </c>
      <c r="G125" s="82">
        <v>15.8</v>
      </c>
      <c r="H125" s="82">
        <v>270</v>
      </c>
      <c r="I125" s="82">
        <v>2</v>
      </c>
      <c r="J125" s="48"/>
    </row>
    <row r="126" spans="1:10">
      <c r="A126" s="83">
        <v>44321</v>
      </c>
      <c r="B126" s="82">
        <v>0</v>
      </c>
      <c r="C126" s="82">
        <v>41</v>
      </c>
      <c r="D126" s="82">
        <v>26</v>
      </c>
      <c r="E126" s="82">
        <v>41</v>
      </c>
      <c r="F126" s="82">
        <v>18</v>
      </c>
      <c r="G126" s="82">
        <v>14.1</v>
      </c>
      <c r="H126" s="82">
        <v>281</v>
      </c>
      <c r="I126" s="82">
        <v>0</v>
      </c>
      <c r="J126" s="48"/>
    </row>
    <row r="127" spans="1:10">
      <c r="A127" s="83">
        <v>44322</v>
      </c>
      <c r="B127" s="82">
        <v>0</v>
      </c>
      <c r="C127" s="82">
        <v>41</v>
      </c>
      <c r="D127" s="82">
        <v>26</v>
      </c>
      <c r="E127" s="82">
        <v>48</v>
      </c>
      <c r="F127" s="82">
        <v>18</v>
      </c>
      <c r="G127" s="82">
        <v>14.7</v>
      </c>
      <c r="H127" s="82">
        <v>255</v>
      </c>
      <c r="I127" s="82">
        <v>0</v>
      </c>
      <c r="J127" s="48"/>
    </row>
    <row r="128" spans="1:10">
      <c r="A128" s="83">
        <v>44323</v>
      </c>
      <c r="B128" s="82">
        <v>0</v>
      </c>
      <c r="C128" s="82">
        <v>41</v>
      </c>
      <c r="D128" s="82">
        <v>26</v>
      </c>
      <c r="E128" s="82">
        <v>47</v>
      </c>
      <c r="F128" s="82">
        <v>18</v>
      </c>
      <c r="G128" s="82">
        <v>14.2</v>
      </c>
      <c r="H128" s="82">
        <v>252</v>
      </c>
      <c r="I128" s="82">
        <v>1</v>
      </c>
      <c r="J128" s="48"/>
    </row>
    <row r="129" spans="1:10">
      <c r="A129" s="83">
        <v>44324</v>
      </c>
      <c r="B129" s="82">
        <v>0</v>
      </c>
      <c r="C129" s="82">
        <v>41</v>
      </c>
      <c r="D129" s="82">
        <v>28</v>
      </c>
      <c r="E129" s="82">
        <v>51</v>
      </c>
      <c r="F129" s="82">
        <v>18</v>
      </c>
      <c r="G129" s="82">
        <v>16.1</v>
      </c>
      <c r="H129" s="82">
        <v>214</v>
      </c>
      <c r="I129" s="82">
        <v>0</v>
      </c>
      <c r="J129" s="48"/>
    </row>
    <row r="130" spans="1:10">
      <c r="A130" s="83">
        <v>44325</v>
      </c>
      <c r="B130" s="82">
        <v>0</v>
      </c>
      <c r="C130" s="82">
        <v>41</v>
      </c>
      <c r="D130" s="82">
        <v>28</v>
      </c>
      <c r="E130" s="82">
        <v>50</v>
      </c>
      <c r="F130" s="82">
        <v>19</v>
      </c>
      <c r="G130" s="82">
        <v>15.9</v>
      </c>
      <c r="H130" s="82">
        <v>289</v>
      </c>
      <c r="I130" s="82">
        <v>1</v>
      </c>
      <c r="J130" s="48"/>
    </row>
    <row r="131" spans="1:10">
      <c r="A131" s="83">
        <v>44326</v>
      </c>
      <c r="B131" s="82">
        <v>0</v>
      </c>
      <c r="C131" s="82">
        <v>40</v>
      </c>
      <c r="D131" s="82">
        <v>27</v>
      </c>
      <c r="E131" s="82">
        <v>49</v>
      </c>
      <c r="F131" s="82">
        <v>19</v>
      </c>
      <c r="G131" s="82">
        <v>17.6</v>
      </c>
      <c r="H131" s="82">
        <v>214</v>
      </c>
      <c r="I131" s="82">
        <v>0</v>
      </c>
      <c r="J131" s="48"/>
    </row>
    <row r="132" spans="1:10">
      <c r="A132" s="83">
        <v>44327</v>
      </c>
      <c r="B132" s="82">
        <v>0</v>
      </c>
      <c r="C132" s="82">
        <v>40</v>
      </c>
      <c r="D132" s="82">
        <v>27</v>
      </c>
      <c r="E132" s="82">
        <v>58</v>
      </c>
      <c r="F132" s="82">
        <v>19</v>
      </c>
      <c r="G132" s="82">
        <v>18.8</v>
      </c>
      <c r="H132" s="82">
        <v>248</v>
      </c>
      <c r="I132" s="82">
        <v>0</v>
      </c>
      <c r="J132" s="48"/>
    </row>
    <row r="133" spans="1:10">
      <c r="A133" s="83">
        <v>44328</v>
      </c>
      <c r="B133" s="82">
        <v>0</v>
      </c>
      <c r="C133" s="82">
        <v>40</v>
      </c>
      <c r="D133" s="82">
        <v>28</v>
      </c>
      <c r="E133" s="82">
        <v>55</v>
      </c>
      <c r="F133" s="82">
        <v>19</v>
      </c>
      <c r="G133" s="82">
        <v>18</v>
      </c>
      <c r="H133" s="82">
        <v>244</v>
      </c>
      <c r="I133" s="82">
        <v>1</v>
      </c>
      <c r="J133" s="48"/>
    </row>
    <row r="134" spans="1:10">
      <c r="A134" s="83">
        <v>44329</v>
      </c>
      <c r="B134" s="82">
        <v>0</v>
      </c>
      <c r="C134" s="82">
        <v>40</v>
      </c>
      <c r="D134" s="82">
        <v>27</v>
      </c>
      <c r="E134" s="82">
        <v>57</v>
      </c>
      <c r="F134" s="82">
        <v>21</v>
      </c>
      <c r="G134" s="82">
        <v>20</v>
      </c>
      <c r="H134" s="82">
        <v>243</v>
      </c>
      <c r="I134" s="82">
        <v>2</v>
      </c>
      <c r="J134" s="48"/>
    </row>
    <row r="135" spans="1:10">
      <c r="A135" s="83">
        <v>44330</v>
      </c>
      <c r="B135" s="82">
        <v>0</v>
      </c>
      <c r="C135" s="82">
        <v>39</v>
      </c>
      <c r="D135" s="82">
        <v>28</v>
      </c>
      <c r="E135" s="82">
        <v>61</v>
      </c>
      <c r="F135" s="82">
        <v>18</v>
      </c>
      <c r="G135" s="82">
        <v>17</v>
      </c>
      <c r="H135" s="82">
        <v>225</v>
      </c>
      <c r="I135" s="82">
        <v>7</v>
      </c>
      <c r="J135" s="48"/>
    </row>
    <row r="136" spans="1:10">
      <c r="A136" s="83">
        <v>44331</v>
      </c>
      <c r="B136" s="82">
        <v>0</v>
      </c>
      <c r="C136" s="82">
        <v>40</v>
      </c>
      <c r="D136" s="82">
        <v>29</v>
      </c>
      <c r="E136" s="82">
        <v>50</v>
      </c>
      <c r="F136" s="82">
        <v>18</v>
      </c>
      <c r="G136" s="82">
        <v>16</v>
      </c>
      <c r="H136" s="82">
        <v>240</v>
      </c>
      <c r="I136" s="82">
        <v>5</v>
      </c>
      <c r="J136" s="48"/>
    </row>
    <row r="137" spans="1:10">
      <c r="A137" s="83">
        <v>44332</v>
      </c>
      <c r="B137" s="82">
        <v>0</v>
      </c>
      <c r="C137" s="82">
        <v>41</v>
      </c>
      <c r="D137" s="82">
        <v>30</v>
      </c>
      <c r="E137" s="82">
        <v>30</v>
      </c>
      <c r="F137" s="82">
        <v>14</v>
      </c>
      <c r="G137" s="82">
        <v>13</v>
      </c>
      <c r="H137" s="82">
        <v>214</v>
      </c>
      <c r="I137" s="82">
        <v>8</v>
      </c>
      <c r="J137" s="48"/>
    </row>
    <row r="138" spans="1:10">
      <c r="A138" s="83">
        <v>44333</v>
      </c>
      <c r="B138" s="82">
        <v>0</v>
      </c>
      <c r="C138" s="82">
        <v>42</v>
      </c>
      <c r="D138" s="82">
        <v>31</v>
      </c>
      <c r="E138" s="82">
        <v>28</v>
      </c>
      <c r="F138" s="82">
        <v>15</v>
      </c>
      <c r="G138" s="82">
        <v>10</v>
      </c>
      <c r="H138" s="82">
        <v>75</v>
      </c>
      <c r="I138" s="82">
        <v>8</v>
      </c>
      <c r="J138" s="48"/>
    </row>
    <row r="139" spans="1:10">
      <c r="A139" s="83">
        <v>44334</v>
      </c>
      <c r="B139" s="82">
        <v>3</v>
      </c>
      <c r="C139" s="82">
        <v>38</v>
      </c>
      <c r="D139" s="82">
        <v>29</v>
      </c>
      <c r="E139" s="82">
        <v>47</v>
      </c>
      <c r="F139" s="82">
        <v>19</v>
      </c>
      <c r="G139" s="82">
        <v>17</v>
      </c>
      <c r="H139" s="82">
        <v>68</v>
      </c>
      <c r="I139" s="82">
        <v>8</v>
      </c>
      <c r="J139" s="48"/>
    </row>
    <row r="140" spans="1:10">
      <c r="A140" s="83">
        <v>44335</v>
      </c>
      <c r="B140" s="55">
        <v>118</v>
      </c>
      <c r="C140" s="55">
        <v>25</v>
      </c>
      <c r="D140" s="55">
        <v>23.5</v>
      </c>
      <c r="E140" s="53">
        <v>87</v>
      </c>
      <c r="F140" s="53">
        <v>70.3243474965956</v>
      </c>
      <c r="G140" s="55">
        <v>14.4</v>
      </c>
      <c r="H140" s="53">
        <v>23</v>
      </c>
      <c r="I140" s="53">
        <v>8</v>
      </c>
      <c r="J140" s="48"/>
    </row>
    <row r="141" spans="1:10">
      <c r="A141" s="83">
        <v>44336</v>
      </c>
      <c r="B141" s="82">
        <v>0</v>
      </c>
      <c r="C141" s="82">
        <v>36.8</v>
      </c>
      <c r="D141" s="82">
        <v>25.1</v>
      </c>
      <c r="E141" s="82">
        <v>68</v>
      </c>
      <c r="F141" s="82">
        <v>40</v>
      </c>
      <c r="G141" s="82">
        <v>13.6</v>
      </c>
      <c r="H141" s="82">
        <v>270</v>
      </c>
      <c r="I141" s="82">
        <v>8</v>
      </c>
      <c r="J141" s="48"/>
    </row>
    <row r="142" spans="1:10">
      <c r="A142" s="83">
        <v>44337</v>
      </c>
      <c r="B142" s="82">
        <v>0</v>
      </c>
      <c r="C142" s="82">
        <v>38.7</v>
      </c>
      <c r="D142" s="82">
        <v>25.9</v>
      </c>
      <c r="E142" s="82">
        <v>76</v>
      </c>
      <c r="F142" s="82">
        <v>34</v>
      </c>
      <c r="G142" s="82">
        <v>20.6</v>
      </c>
      <c r="H142" s="82">
        <v>202</v>
      </c>
      <c r="I142" s="82">
        <v>4</v>
      </c>
      <c r="J142" s="48"/>
    </row>
    <row r="143" spans="1:10">
      <c r="A143" s="83">
        <v>44338</v>
      </c>
      <c r="B143" s="82">
        <v>0</v>
      </c>
      <c r="C143" s="82">
        <v>38</v>
      </c>
      <c r="D143" s="82">
        <v>27</v>
      </c>
      <c r="E143" s="82">
        <v>67</v>
      </c>
      <c r="F143" s="82">
        <v>27</v>
      </c>
      <c r="G143" s="82">
        <v>17</v>
      </c>
      <c r="H143" s="82">
        <v>212</v>
      </c>
      <c r="I143" s="82">
        <v>0</v>
      </c>
      <c r="J143" s="48"/>
    </row>
    <row r="144" spans="1:10">
      <c r="A144" s="83">
        <v>44339</v>
      </c>
      <c r="B144" s="82">
        <v>1</v>
      </c>
      <c r="C144" s="82">
        <v>36</v>
      </c>
      <c r="D144" s="82">
        <v>27</v>
      </c>
      <c r="E144" s="82">
        <v>70</v>
      </c>
      <c r="F144" s="82">
        <v>43</v>
      </c>
      <c r="G144" s="82">
        <v>18</v>
      </c>
      <c r="H144" s="82">
        <v>204</v>
      </c>
      <c r="I144" s="82">
        <v>3</v>
      </c>
      <c r="J144" s="48"/>
    </row>
    <row r="145" spans="1:10">
      <c r="A145" s="83">
        <v>44340</v>
      </c>
      <c r="B145" s="82">
        <v>1</v>
      </c>
      <c r="C145" s="82">
        <v>37</v>
      </c>
      <c r="D145" s="82">
        <v>28</v>
      </c>
      <c r="E145" s="82">
        <v>66</v>
      </c>
      <c r="F145" s="82">
        <v>37</v>
      </c>
      <c r="G145" s="82">
        <v>17</v>
      </c>
      <c r="H145" s="82">
        <v>210</v>
      </c>
      <c r="I145" s="82">
        <v>4</v>
      </c>
      <c r="J145" s="48"/>
    </row>
    <row r="146" spans="1:10">
      <c r="A146" s="83">
        <v>44341</v>
      </c>
      <c r="B146" s="82">
        <v>0</v>
      </c>
      <c r="C146" s="82">
        <v>37</v>
      </c>
      <c r="D146" s="82">
        <v>28</v>
      </c>
      <c r="E146" s="82">
        <v>65</v>
      </c>
      <c r="F146" s="82">
        <v>32</v>
      </c>
      <c r="G146" s="82">
        <v>17</v>
      </c>
      <c r="H146" s="82">
        <v>285</v>
      </c>
      <c r="I146" s="82">
        <v>0</v>
      </c>
      <c r="J146" s="48"/>
    </row>
    <row r="147" spans="1:10">
      <c r="A147" s="83">
        <v>44342</v>
      </c>
      <c r="B147" s="82">
        <v>0</v>
      </c>
      <c r="C147" s="82">
        <v>37</v>
      </c>
      <c r="D147" s="82">
        <v>28</v>
      </c>
      <c r="E147" s="82">
        <v>57</v>
      </c>
      <c r="F147" s="82">
        <v>23</v>
      </c>
      <c r="G147" s="82">
        <v>18</v>
      </c>
      <c r="H147" s="82">
        <v>287</v>
      </c>
      <c r="I147" s="82">
        <v>8</v>
      </c>
      <c r="J147" s="48"/>
    </row>
    <row r="148" spans="1:10">
      <c r="A148" s="83">
        <v>44343</v>
      </c>
      <c r="B148" s="82">
        <v>0</v>
      </c>
      <c r="C148" s="82">
        <v>37</v>
      </c>
      <c r="D148" s="82">
        <v>28</v>
      </c>
      <c r="E148" s="82">
        <v>67</v>
      </c>
      <c r="F148" s="82">
        <v>24</v>
      </c>
      <c r="G148" s="82">
        <v>21</v>
      </c>
      <c r="H148" s="82">
        <v>248</v>
      </c>
      <c r="I148" s="82">
        <v>4</v>
      </c>
      <c r="J148" s="48"/>
    </row>
    <row r="149" spans="1:10">
      <c r="A149" s="83">
        <v>44344</v>
      </c>
      <c r="B149" s="82">
        <v>0</v>
      </c>
      <c r="C149" s="82">
        <v>35</v>
      </c>
      <c r="D149" s="82">
        <v>27</v>
      </c>
      <c r="E149" s="82">
        <v>72</v>
      </c>
      <c r="F149" s="82">
        <v>37</v>
      </c>
      <c r="G149" s="82">
        <v>24</v>
      </c>
      <c r="H149" s="82">
        <v>207</v>
      </c>
      <c r="I149" s="82">
        <v>5</v>
      </c>
      <c r="J149" s="48"/>
    </row>
    <row r="150" spans="1:10">
      <c r="A150" s="83">
        <v>44345</v>
      </c>
      <c r="B150" s="82">
        <v>0</v>
      </c>
      <c r="C150" s="82">
        <v>37</v>
      </c>
      <c r="D150" s="82">
        <v>27</v>
      </c>
      <c r="E150" s="82">
        <v>73</v>
      </c>
      <c r="F150" s="82">
        <v>36</v>
      </c>
      <c r="G150" s="82">
        <v>23.5</v>
      </c>
      <c r="H150" s="82">
        <v>204</v>
      </c>
      <c r="I150" s="82">
        <v>3</v>
      </c>
      <c r="J150" s="48"/>
    </row>
    <row r="151" spans="1:10">
      <c r="A151" s="83">
        <v>44346</v>
      </c>
      <c r="B151" s="82">
        <v>0</v>
      </c>
      <c r="C151" s="82">
        <v>37</v>
      </c>
      <c r="D151" s="82">
        <v>27</v>
      </c>
      <c r="E151" s="82">
        <v>75</v>
      </c>
      <c r="F151" s="82">
        <v>37</v>
      </c>
      <c r="G151" s="82">
        <v>24.3</v>
      </c>
      <c r="H151" s="82">
        <v>202</v>
      </c>
      <c r="I151" s="82">
        <v>3</v>
      </c>
      <c r="J151" s="48"/>
    </row>
    <row r="152" spans="1:10">
      <c r="A152" s="83">
        <v>44347</v>
      </c>
      <c r="B152" s="82">
        <v>0</v>
      </c>
      <c r="C152" s="82">
        <v>37</v>
      </c>
      <c r="D152" s="82">
        <v>27</v>
      </c>
      <c r="E152" s="82">
        <v>75</v>
      </c>
      <c r="F152" s="82">
        <v>37</v>
      </c>
      <c r="G152" s="82">
        <v>24.3</v>
      </c>
      <c r="H152" s="82">
        <v>202</v>
      </c>
      <c r="I152" s="82">
        <v>1</v>
      </c>
      <c r="J152" s="48"/>
    </row>
    <row r="153" spans="1:10">
      <c r="A153" s="83">
        <v>44348</v>
      </c>
      <c r="B153" s="82">
        <v>0</v>
      </c>
      <c r="C153" s="82">
        <v>36</v>
      </c>
      <c r="D153" s="82">
        <v>27</v>
      </c>
      <c r="E153" s="82">
        <v>71</v>
      </c>
      <c r="F153" s="82">
        <v>32</v>
      </c>
      <c r="G153" s="82">
        <v>25.1</v>
      </c>
      <c r="H153" s="82">
        <v>212</v>
      </c>
      <c r="I153" s="82">
        <v>2</v>
      </c>
      <c r="J153" s="48"/>
    </row>
    <row r="154" spans="1:10">
      <c r="A154" s="83">
        <v>44349</v>
      </c>
      <c r="B154" s="82">
        <v>0</v>
      </c>
      <c r="C154" s="82">
        <v>38</v>
      </c>
      <c r="D154" s="82">
        <v>28</v>
      </c>
      <c r="E154" s="82">
        <v>67</v>
      </c>
      <c r="F154" s="82">
        <v>31</v>
      </c>
      <c r="G154" s="82">
        <v>20.9</v>
      </c>
      <c r="H154" s="82">
        <v>202</v>
      </c>
      <c r="I154" s="82">
        <v>1</v>
      </c>
      <c r="J154" s="48"/>
    </row>
    <row r="155" spans="1:10">
      <c r="A155" s="83">
        <v>44350</v>
      </c>
      <c r="B155" s="82">
        <v>0</v>
      </c>
      <c r="C155" s="82">
        <v>39</v>
      </c>
      <c r="D155" s="82">
        <v>29</v>
      </c>
      <c r="E155" s="82">
        <v>62</v>
      </c>
      <c r="F155" s="82">
        <v>32</v>
      </c>
      <c r="G155" s="82">
        <v>19.3</v>
      </c>
      <c r="H155" s="82">
        <v>202</v>
      </c>
      <c r="I155" s="82">
        <v>2</v>
      </c>
      <c r="J155" s="48"/>
    </row>
    <row r="156" spans="1:10">
      <c r="A156" s="83">
        <v>44351</v>
      </c>
      <c r="B156" s="82">
        <v>1</v>
      </c>
      <c r="C156" s="82">
        <v>37</v>
      </c>
      <c r="D156" s="82">
        <v>29</v>
      </c>
      <c r="E156" s="82">
        <v>60</v>
      </c>
      <c r="F156" s="82">
        <v>39</v>
      </c>
      <c r="G156" s="82">
        <v>16.8</v>
      </c>
      <c r="H156" s="82">
        <v>189</v>
      </c>
      <c r="I156" s="82">
        <v>7</v>
      </c>
      <c r="J156" s="48"/>
    </row>
    <row r="157" spans="1:10">
      <c r="A157" s="83">
        <v>44352</v>
      </c>
      <c r="B157" s="82">
        <v>15</v>
      </c>
      <c r="C157" s="82">
        <v>37</v>
      </c>
      <c r="D157" s="82">
        <v>26</v>
      </c>
      <c r="E157" s="82">
        <v>59</v>
      </c>
      <c r="F157" s="82">
        <v>32</v>
      </c>
      <c r="G157" s="82">
        <v>20.7</v>
      </c>
      <c r="H157" s="82">
        <v>202</v>
      </c>
      <c r="I157" s="82">
        <v>6</v>
      </c>
      <c r="J157" s="48"/>
    </row>
    <row r="158" spans="1:10">
      <c r="A158" s="83">
        <v>44353</v>
      </c>
      <c r="B158" s="82">
        <v>10</v>
      </c>
      <c r="C158" s="82">
        <v>39</v>
      </c>
      <c r="D158" s="82">
        <v>27</v>
      </c>
      <c r="E158" s="82">
        <v>67</v>
      </c>
      <c r="F158" s="82">
        <v>39</v>
      </c>
      <c r="G158" s="82">
        <v>19</v>
      </c>
      <c r="H158" s="82">
        <v>205</v>
      </c>
      <c r="I158" s="82">
        <v>7</v>
      </c>
      <c r="J158" s="48"/>
    </row>
    <row r="159" spans="1:10">
      <c r="A159" s="83">
        <v>44354</v>
      </c>
      <c r="B159" s="82">
        <v>0</v>
      </c>
      <c r="C159" s="82">
        <v>39</v>
      </c>
      <c r="D159" s="82">
        <v>27</v>
      </c>
      <c r="E159" s="82">
        <v>62</v>
      </c>
      <c r="F159" s="82">
        <v>39</v>
      </c>
      <c r="G159" s="82">
        <v>18.6</v>
      </c>
      <c r="H159" s="82">
        <v>212</v>
      </c>
      <c r="I159" s="82">
        <v>5</v>
      </c>
      <c r="J159" s="48"/>
    </row>
    <row r="160" spans="1:10">
      <c r="A160" s="83">
        <v>44355</v>
      </c>
      <c r="B160" s="82">
        <v>0</v>
      </c>
      <c r="C160" s="82">
        <v>39</v>
      </c>
      <c r="D160" s="82">
        <v>27</v>
      </c>
      <c r="E160" s="82">
        <v>60</v>
      </c>
      <c r="F160" s="82">
        <v>25</v>
      </c>
      <c r="G160" s="82">
        <v>19.9</v>
      </c>
      <c r="H160" s="82">
        <v>246</v>
      </c>
      <c r="I160" s="82">
        <v>3</v>
      </c>
      <c r="J160" s="48"/>
    </row>
    <row r="161" spans="1:10">
      <c r="A161" s="83">
        <v>44356</v>
      </c>
      <c r="B161" s="82">
        <v>0</v>
      </c>
      <c r="C161" s="82">
        <v>38</v>
      </c>
      <c r="D161" s="82">
        <v>30</v>
      </c>
      <c r="E161" s="82">
        <v>63</v>
      </c>
      <c r="F161" s="82">
        <v>39</v>
      </c>
      <c r="G161" s="82">
        <v>19.6</v>
      </c>
      <c r="H161" s="82">
        <v>243</v>
      </c>
      <c r="I161" s="82">
        <v>3</v>
      </c>
      <c r="J161" s="48"/>
    </row>
    <row r="162" spans="1:10">
      <c r="A162" s="83">
        <v>44357</v>
      </c>
      <c r="B162" s="82">
        <v>0</v>
      </c>
      <c r="C162" s="82">
        <v>38</v>
      </c>
      <c r="D162" s="82">
        <v>29</v>
      </c>
      <c r="E162" s="82">
        <v>64</v>
      </c>
      <c r="F162" s="82">
        <v>40</v>
      </c>
      <c r="G162" s="82">
        <v>21.3</v>
      </c>
      <c r="H162" s="82">
        <v>246</v>
      </c>
      <c r="I162" s="82">
        <v>4</v>
      </c>
      <c r="J162" s="48"/>
    </row>
    <row r="163" spans="1:10">
      <c r="A163" s="83">
        <v>44358</v>
      </c>
      <c r="B163" s="82">
        <v>0</v>
      </c>
      <c r="C163" s="82">
        <v>36</v>
      </c>
      <c r="D163" s="82">
        <v>28</v>
      </c>
      <c r="E163" s="82">
        <v>69</v>
      </c>
      <c r="F163" s="82">
        <v>47</v>
      </c>
      <c r="G163" s="82">
        <v>22.5</v>
      </c>
      <c r="H163" s="82">
        <v>238</v>
      </c>
      <c r="I163" s="82">
        <v>5</v>
      </c>
      <c r="J163" s="48"/>
    </row>
    <row r="164" spans="1:10">
      <c r="A164" s="83">
        <v>44359</v>
      </c>
      <c r="B164" s="82">
        <v>5</v>
      </c>
      <c r="C164" s="82">
        <v>37</v>
      </c>
      <c r="D164" s="82">
        <v>28</v>
      </c>
      <c r="E164" s="82">
        <v>67</v>
      </c>
      <c r="F164" s="82">
        <v>40</v>
      </c>
      <c r="G164" s="82">
        <v>24.4</v>
      </c>
      <c r="H164" s="82">
        <v>243</v>
      </c>
      <c r="I164" s="82">
        <v>3</v>
      </c>
      <c r="J164" s="48"/>
    </row>
    <row r="165" spans="1:10">
      <c r="A165" s="83">
        <v>44360</v>
      </c>
      <c r="B165" s="82">
        <v>0</v>
      </c>
      <c r="C165" s="82">
        <v>36</v>
      </c>
      <c r="D165" s="82">
        <v>29</v>
      </c>
      <c r="E165" s="82">
        <v>63</v>
      </c>
      <c r="F165" s="82">
        <v>37</v>
      </c>
      <c r="G165" s="82">
        <v>23.2</v>
      </c>
      <c r="H165" s="82">
        <v>243</v>
      </c>
      <c r="I165" s="82">
        <v>8</v>
      </c>
      <c r="J165" s="48"/>
    </row>
    <row r="166" spans="1:10">
      <c r="A166" s="83">
        <v>44361</v>
      </c>
      <c r="B166" s="82">
        <v>0</v>
      </c>
      <c r="C166" s="82">
        <v>35</v>
      </c>
      <c r="D166" s="82">
        <v>28</v>
      </c>
      <c r="E166" s="82">
        <v>64</v>
      </c>
      <c r="F166" s="82">
        <v>39</v>
      </c>
      <c r="G166" s="82">
        <v>22.6</v>
      </c>
      <c r="H166" s="82">
        <v>243</v>
      </c>
      <c r="I166" s="82">
        <v>7</v>
      </c>
      <c r="J166" s="48"/>
    </row>
    <row r="167" spans="1:10">
      <c r="A167" s="83">
        <v>44362</v>
      </c>
      <c r="B167" s="82">
        <v>0</v>
      </c>
      <c r="C167" s="82">
        <v>35</v>
      </c>
      <c r="D167" s="82">
        <v>27</v>
      </c>
      <c r="E167" s="82">
        <v>64</v>
      </c>
      <c r="F167" s="82">
        <v>41</v>
      </c>
      <c r="G167" s="82">
        <v>22.8</v>
      </c>
      <c r="H167" s="82">
        <v>238</v>
      </c>
      <c r="I167" s="82">
        <v>8</v>
      </c>
      <c r="J167" s="48"/>
    </row>
    <row r="168" spans="1:10">
      <c r="A168" s="83">
        <v>44363</v>
      </c>
      <c r="B168" s="82">
        <v>0</v>
      </c>
      <c r="C168" s="82">
        <v>38</v>
      </c>
      <c r="D168" s="82">
        <v>28</v>
      </c>
      <c r="E168" s="82">
        <v>66</v>
      </c>
      <c r="F168" s="82">
        <v>39</v>
      </c>
      <c r="G168" s="82">
        <v>27.4</v>
      </c>
      <c r="H168" s="82">
        <v>207</v>
      </c>
      <c r="I168" s="82">
        <v>5</v>
      </c>
      <c r="J168" s="48"/>
    </row>
    <row r="169" spans="1:10">
      <c r="A169" s="83">
        <v>44364</v>
      </c>
      <c r="B169" s="82">
        <v>0</v>
      </c>
      <c r="C169" s="82">
        <v>38</v>
      </c>
      <c r="D169" s="82">
        <v>28</v>
      </c>
      <c r="E169" s="82">
        <v>69</v>
      </c>
      <c r="F169" s="82">
        <v>44</v>
      </c>
      <c r="G169" s="82">
        <v>23.5</v>
      </c>
      <c r="H169" s="82">
        <v>204</v>
      </c>
      <c r="I169" s="82">
        <v>4</v>
      </c>
      <c r="J169" s="48"/>
    </row>
    <row r="170" spans="1:10">
      <c r="A170" s="83">
        <v>44365</v>
      </c>
      <c r="B170" s="82">
        <v>5</v>
      </c>
      <c r="C170" s="82">
        <v>37</v>
      </c>
      <c r="D170" s="82">
        <v>27</v>
      </c>
      <c r="E170" s="82">
        <v>68</v>
      </c>
      <c r="F170" s="82">
        <v>46</v>
      </c>
      <c r="G170" s="82">
        <v>21.7</v>
      </c>
      <c r="H170" s="82">
        <v>202</v>
      </c>
      <c r="I170" s="82">
        <v>5</v>
      </c>
      <c r="J170" s="48"/>
    </row>
    <row r="171" spans="1:10">
      <c r="A171" s="83">
        <v>44366</v>
      </c>
      <c r="B171" s="82">
        <v>200</v>
      </c>
      <c r="C171" s="82">
        <v>34</v>
      </c>
      <c r="D171" s="82">
        <v>26</v>
      </c>
      <c r="E171" s="82">
        <v>66</v>
      </c>
      <c r="F171" s="82">
        <v>49</v>
      </c>
      <c r="G171" s="82">
        <v>17.7</v>
      </c>
      <c r="H171" s="82">
        <v>225</v>
      </c>
      <c r="I171" s="82">
        <v>8</v>
      </c>
      <c r="J171" s="48"/>
    </row>
    <row r="172" spans="1:10">
      <c r="A172" s="83">
        <v>44367</v>
      </c>
      <c r="B172" s="82">
        <v>70</v>
      </c>
      <c r="C172" s="82">
        <v>35</v>
      </c>
      <c r="D172" s="82">
        <v>26</v>
      </c>
      <c r="E172" s="82">
        <v>69</v>
      </c>
      <c r="F172" s="82">
        <v>41</v>
      </c>
      <c r="G172" s="82">
        <v>22.6</v>
      </c>
      <c r="H172" s="82">
        <v>225</v>
      </c>
      <c r="I172" s="82">
        <v>7</v>
      </c>
      <c r="J172" s="48"/>
    </row>
    <row r="173" spans="1:10">
      <c r="A173" s="83">
        <v>44368</v>
      </c>
      <c r="B173" s="82">
        <v>45</v>
      </c>
      <c r="C173" s="82">
        <v>35</v>
      </c>
      <c r="D173" s="82">
        <v>26</v>
      </c>
      <c r="E173" s="82">
        <v>68</v>
      </c>
      <c r="F173" s="82">
        <v>42</v>
      </c>
      <c r="G173" s="82">
        <v>23.3</v>
      </c>
      <c r="H173" s="82">
        <v>212</v>
      </c>
      <c r="I173" s="82">
        <v>5</v>
      </c>
      <c r="J173" s="48"/>
    </row>
    <row r="174" spans="1:10">
      <c r="A174" s="83">
        <v>44369</v>
      </c>
      <c r="B174" s="82">
        <v>35</v>
      </c>
      <c r="C174" s="82">
        <v>35</v>
      </c>
      <c r="D174" s="82">
        <v>27</v>
      </c>
      <c r="E174" s="82">
        <v>67</v>
      </c>
      <c r="F174" s="82">
        <v>49</v>
      </c>
      <c r="G174" s="82">
        <v>20.8</v>
      </c>
      <c r="H174" s="82">
        <v>238</v>
      </c>
      <c r="I174" s="82">
        <v>5</v>
      </c>
      <c r="J174" s="48"/>
    </row>
    <row r="175" spans="1:10">
      <c r="A175" s="83">
        <v>44370</v>
      </c>
      <c r="B175" s="82">
        <v>13</v>
      </c>
      <c r="C175" s="82">
        <v>32</v>
      </c>
      <c r="D175" s="82">
        <v>26</v>
      </c>
      <c r="E175" s="82">
        <v>70</v>
      </c>
      <c r="F175" s="82">
        <v>50</v>
      </c>
      <c r="G175" s="82">
        <v>23.7</v>
      </c>
      <c r="H175" s="82">
        <v>243</v>
      </c>
      <c r="I175" s="82">
        <v>3</v>
      </c>
      <c r="J175" s="48"/>
    </row>
    <row r="176" spans="1:10">
      <c r="A176" s="83">
        <v>44371</v>
      </c>
      <c r="B176" s="82">
        <v>1</v>
      </c>
      <c r="C176" s="82">
        <v>33</v>
      </c>
      <c r="D176" s="82">
        <v>26</v>
      </c>
      <c r="E176" s="82">
        <v>66</v>
      </c>
      <c r="F176" s="82">
        <v>39</v>
      </c>
      <c r="G176" s="82">
        <v>23.2</v>
      </c>
      <c r="H176" s="82">
        <v>248</v>
      </c>
      <c r="I176" s="82">
        <v>2</v>
      </c>
      <c r="J176" s="48"/>
    </row>
    <row r="177" spans="1:10">
      <c r="A177" s="83">
        <v>44372</v>
      </c>
      <c r="B177" s="82">
        <v>0</v>
      </c>
      <c r="C177" s="82">
        <v>34</v>
      </c>
      <c r="D177" s="82">
        <v>26</v>
      </c>
      <c r="E177" s="82">
        <v>67</v>
      </c>
      <c r="F177" s="82">
        <v>36</v>
      </c>
      <c r="G177" s="82">
        <v>25.7</v>
      </c>
      <c r="H177" s="82">
        <v>246</v>
      </c>
      <c r="I177" s="82">
        <v>3</v>
      </c>
      <c r="J177" s="48"/>
    </row>
    <row r="178" spans="1:10">
      <c r="A178" s="83">
        <v>44373</v>
      </c>
      <c r="B178" s="82">
        <v>10</v>
      </c>
      <c r="C178" s="82">
        <v>34</v>
      </c>
      <c r="D178" s="82">
        <v>25</v>
      </c>
      <c r="E178" s="82">
        <v>65</v>
      </c>
      <c r="F178" s="82">
        <v>36</v>
      </c>
      <c r="G178" s="82">
        <v>23</v>
      </c>
      <c r="H178" s="82">
        <v>243</v>
      </c>
      <c r="I178" s="82">
        <v>5</v>
      </c>
      <c r="J178" s="48"/>
    </row>
    <row r="179" spans="1:10">
      <c r="A179" s="83">
        <v>44374</v>
      </c>
      <c r="B179" s="82">
        <v>10</v>
      </c>
      <c r="C179" s="82">
        <v>35</v>
      </c>
      <c r="D179" s="82">
        <v>25</v>
      </c>
      <c r="E179" s="82">
        <v>64</v>
      </c>
      <c r="F179" s="82">
        <v>35</v>
      </c>
      <c r="G179" s="82">
        <v>20</v>
      </c>
      <c r="H179" s="82">
        <v>246</v>
      </c>
      <c r="I179" s="82">
        <v>7</v>
      </c>
      <c r="J179" s="48"/>
    </row>
    <row r="180" spans="1:10">
      <c r="A180" s="83">
        <v>44375</v>
      </c>
      <c r="B180" s="82">
        <v>5</v>
      </c>
      <c r="C180" s="82">
        <v>36</v>
      </c>
      <c r="D180" s="82">
        <v>26</v>
      </c>
      <c r="E180" s="82">
        <v>65</v>
      </c>
      <c r="F180" s="82">
        <v>33</v>
      </c>
      <c r="G180" s="82">
        <v>19</v>
      </c>
      <c r="H180" s="82">
        <v>270</v>
      </c>
      <c r="I180" s="82">
        <v>5</v>
      </c>
      <c r="J180" s="48"/>
    </row>
    <row r="181" spans="1:10">
      <c r="A181" s="83">
        <v>44376</v>
      </c>
      <c r="B181" s="82">
        <v>0</v>
      </c>
      <c r="C181" s="82">
        <v>36</v>
      </c>
      <c r="D181" s="82">
        <v>26</v>
      </c>
      <c r="E181" s="82">
        <v>65</v>
      </c>
      <c r="F181" s="82">
        <v>34</v>
      </c>
      <c r="G181" s="82">
        <v>21</v>
      </c>
      <c r="H181" s="82">
        <v>243</v>
      </c>
      <c r="I181" s="82">
        <v>4</v>
      </c>
      <c r="J181" s="48"/>
    </row>
    <row r="182" spans="1:10">
      <c r="A182" s="83">
        <v>44377</v>
      </c>
      <c r="B182" s="82">
        <v>10</v>
      </c>
      <c r="C182" s="82">
        <v>35</v>
      </c>
      <c r="D182" s="82">
        <v>25</v>
      </c>
      <c r="E182" s="82">
        <v>64</v>
      </c>
      <c r="F182" s="82">
        <v>40</v>
      </c>
      <c r="G182" s="82">
        <v>19.8</v>
      </c>
      <c r="H182" s="82">
        <v>238</v>
      </c>
      <c r="I182" s="82">
        <v>5</v>
      </c>
      <c r="J182" s="48"/>
    </row>
    <row r="183" spans="1:10">
      <c r="A183" s="83">
        <v>44378</v>
      </c>
      <c r="B183" s="82">
        <v>0</v>
      </c>
      <c r="C183" s="82">
        <v>35</v>
      </c>
      <c r="D183" s="82">
        <v>24</v>
      </c>
      <c r="E183" s="82">
        <v>66</v>
      </c>
      <c r="F183" s="82">
        <v>35</v>
      </c>
      <c r="G183" s="82">
        <v>24.7</v>
      </c>
      <c r="H183" s="82">
        <v>243</v>
      </c>
      <c r="I183" s="82">
        <v>7</v>
      </c>
      <c r="J183" s="48"/>
    </row>
    <row r="184" spans="1:10">
      <c r="A184" s="83">
        <v>44379</v>
      </c>
      <c r="B184" s="82">
        <v>0</v>
      </c>
      <c r="C184" s="82">
        <v>33</v>
      </c>
      <c r="D184" s="82">
        <v>23</v>
      </c>
      <c r="E184" s="82">
        <v>66</v>
      </c>
      <c r="F184" s="82">
        <v>39</v>
      </c>
      <c r="G184" s="82">
        <v>29.5</v>
      </c>
      <c r="H184" s="82">
        <v>212</v>
      </c>
      <c r="I184" s="82">
        <v>7</v>
      </c>
      <c r="J184" s="48"/>
    </row>
    <row r="185" spans="1:10">
      <c r="A185" s="83">
        <v>44380</v>
      </c>
      <c r="B185" s="82">
        <v>0</v>
      </c>
      <c r="C185" s="82">
        <v>33</v>
      </c>
      <c r="D185" s="82">
        <v>23</v>
      </c>
      <c r="E185" s="82">
        <v>66</v>
      </c>
      <c r="F185" s="82">
        <v>44</v>
      </c>
      <c r="G185" s="82">
        <v>28.9</v>
      </c>
      <c r="H185" s="82">
        <v>204</v>
      </c>
      <c r="I185" s="82">
        <v>4</v>
      </c>
      <c r="J185" s="48"/>
    </row>
    <row r="186" spans="1:10">
      <c r="A186" s="83">
        <v>44381</v>
      </c>
      <c r="B186" s="82">
        <v>0</v>
      </c>
      <c r="C186" s="82">
        <v>35</v>
      </c>
      <c r="D186" s="82">
        <v>27</v>
      </c>
      <c r="E186" s="82">
        <v>67</v>
      </c>
      <c r="F186" s="82">
        <v>41</v>
      </c>
      <c r="G186" s="82">
        <v>24.1</v>
      </c>
      <c r="H186" s="82">
        <v>225</v>
      </c>
      <c r="I186" s="82">
        <v>3</v>
      </c>
      <c r="J186" s="48"/>
    </row>
    <row r="187" spans="1:10">
      <c r="A187" s="83">
        <v>44382</v>
      </c>
      <c r="B187" s="82">
        <v>0</v>
      </c>
      <c r="C187" s="82">
        <v>36</v>
      </c>
      <c r="D187" s="82">
        <v>28</v>
      </c>
      <c r="E187" s="82">
        <v>63</v>
      </c>
      <c r="F187" s="82">
        <v>37</v>
      </c>
      <c r="G187" s="82">
        <v>22.6</v>
      </c>
      <c r="H187" s="82">
        <v>225</v>
      </c>
      <c r="I187" s="82">
        <v>2</v>
      </c>
      <c r="J187" s="48"/>
    </row>
    <row r="188" spans="1:10">
      <c r="A188" s="83">
        <v>44383</v>
      </c>
      <c r="B188" s="82">
        <v>0</v>
      </c>
      <c r="C188" s="82">
        <v>36</v>
      </c>
      <c r="D188" s="82">
        <v>28</v>
      </c>
      <c r="E188" s="82">
        <v>60</v>
      </c>
      <c r="F188" s="82">
        <v>37</v>
      </c>
      <c r="G188" s="82">
        <v>21.2</v>
      </c>
      <c r="H188" s="82">
        <v>225</v>
      </c>
      <c r="I188" s="82">
        <v>2</v>
      </c>
      <c r="J188" s="48"/>
    </row>
    <row r="189" spans="1:10">
      <c r="A189" s="83">
        <v>44384</v>
      </c>
      <c r="B189" s="82">
        <v>4</v>
      </c>
      <c r="C189" s="82">
        <v>37</v>
      </c>
      <c r="D189" s="82">
        <v>28</v>
      </c>
      <c r="E189" s="82">
        <v>61</v>
      </c>
      <c r="F189" s="82">
        <v>37</v>
      </c>
      <c r="G189" s="82">
        <v>20</v>
      </c>
      <c r="H189" s="82">
        <v>270</v>
      </c>
      <c r="I189" s="82">
        <v>1</v>
      </c>
      <c r="J189" s="48"/>
    </row>
    <row r="190" spans="1:10">
      <c r="A190" s="83">
        <v>44385</v>
      </c>
      <c r="B190" s="82">
        <v>0</v>
      </c>
      <c r="C190" s="82">
        <v>38</v>
      </c>
      <c r="D190" s="82">
        <v>28</v>
      </c>
      <c r="E190" s="82">
        <v>61</v>
      </c>
      <c r="F190" s="82">
        <v>36</v>
      </c>
      <c r="G190" s="82">
        <v>21</v>
      </c>
      <c r="H190" s="82">
        <v>238</v>
      </c>
      <c r="I190" s="82">
        <v>4</v>
      </c>
      <c r="J190" s="48"/>
    </row>
    <row r="191" spans="1:10">
      <c r="A191" s="83">
        <v>44386</v>
      </c>
      <c r="B191" s="82">
        <v>0</v>
      </c>
      <c r="C191" s="82">
        <v>37</v>
      </c>
      <c r="D191" s="82">
        <v>28</v>
      </c>
      <c r="E191" s="82">
        <v>61</v>
      </c>
      <c r="F191" s="82">
        <v>34</v>
      </c>
      <c r="G191" s="82">
        <v>21</v>
      </c>
      <c r="H191" s="82">
        <v>243</v>
      </c>
      <c r="I191" s="82">
        <v>3</v>
      </c>
      <c r="J191" s="48"/>
    </row>
    <row r="192" spans="1:10">
      <c r="A192" s="83">
        <v>44387</v>
      </c>
      <c r="B192" s="82">
        <v>15</v>
      </c>
      <c r="C192" s="82">
        <v>37</v>
      </c>
      <c r="D192" s="82">
        <v>27</v>
      </c>
      <c r="E192" s="82">
        <v>67</v>
      </c>
      <c r="F192" s="82">
        <v>32</v>
      </c>
      <c r="G192" s="82">
        <v>21.8</v>
      </c>
      <c r="H192" s="82">
        <v>243</v>
      </c>
      <c r="I192" s="82">
        <v>5</v>
      </c>
      <c r="J192" s="48"/>
    </row>
    <row r="193" spans="1:10">
      <c r="A193" s="83">
        <v>44388</v>
      </c>
      <c r="B193" s="82">
        <v>20</v>
      </c>
      <c r="C193" s="82">
        <v>37</v>
      </c>
      <c r="D193" s="82">
        <v>25</v>
      </c>
      <c r="E193" s="82">
        <v>69</v>
      </c>
      <c r="F193" s="82">
        <v>50</v>
      </c>
      <c r="G193" s="82">
        <v>10.9</v>
      </c>
      <c r="H193" s="82">
        <v>257</v>
      </c>
      <c r="I193" s="82">
        <v>8</v>
      </c>
      <c r="J193" s="48"/>
    </row>
    <row r="194" spans="1:10">
      <c r="A194" s="83">
        <v>44389</v>
      </c>
      <c r="B194" s="82">
        <v>25</v>
      </c>
      <c r="C194" s="82">
        <v>32</v>
      </c>
      <c r="D194" s="82">
        <v>25</v>
      </c>
      <c r="E194" s="82">
        <v>72</v>
      </c>
      <c r="F194" s="82">
        <v>56</v>
      </c>
      <c r="G194" s="82">
        <v>13.1</v>
      </c>
      <c r="H194" s="82">
        <v>210</v>
      </c>
      <c r="I194" s="82">
        <v>8</v>
      </c>
      <c r="J194" s="48"/>
    </row>
    <row r="195" spans="1:10">
      <c r="A195" s="83">
        <v>44390</v>
      </c>
      <c r="B195" s="82">
        <v>30</v>
      </c>
      <c r="C195" s="82">
        <v>34</v>
      </c>
      <c r="D195" s="82">
        <v>26</v>
      </c>
      <c r="E195" s="82">
        <v>72</v>
      </c>
      <c r="F195" s="82">
        <v>50</v>
      </c>
      <c r="G195" s="82">
        <v>15</v>
      </c>
      <c r="H195" s="82">
        <v>259</v>
      </c>
      <c r="I195" s="82">
        <v>8</v>
      </c>
      <c r="J195" s="48"/>
    </row>
    <row r="196" spans="1:10">
      <c r="A196" s="83">
        <v>44391</v>
      </c>
      <c r="B196" s="82">
        <v>20</v>
      </c>
      <c r="C196" s="82">
        <v>35</v>
      </c>
      <c r="D196" s="82">
        <v>25</v>
      </c>
      <c r="E196" s="82">
        <v>78</v>
      </c>
      <c r="F196" s="82">
        <v>52</v>
      </c>
      <c r="G196" s="82">
        <v>20</v>
      </c>
      <c r="H196" s="82">
        <v>198</v>
      </c>
      <c r="I196" s="82">
        <v>8</v>
      </c>
      <c r="J196" s="48"/>
    </row>
    <row r="197" spans="1:10">
      <c r="A197" s="83">
        <v>44392</v>
      </c>
      <c r="B197" s="82">
        <v>20</v>
      </c>
      <c r="C197" s="82">
        <v>34</v>
      </c>
      <c r="D197" s="82">
        <v>25</v>
      </c>
      <c r="E197" s="82">
        <v>75</v>
      </c>
      <c r="F197" s="82">
        <v>52</v>
      </c>
      <c r="G197" s="82">
        <v>16</v>
      </c>
      <c r="H197" s="82">
        <v>212</v>
      </c>
      <c r="I197" s="82">
        <v>8</v>
      </c>
      <c r="J197" s="48"/>
    </row>
    <row r="198" spans="1:10">
      <c r="A198" s="83">
        <v>44393</v>
      </c>
      <c r="B198" s="82">
        <v>20</v>
      </c>
      <c r="C198" s="82">
        <v>35</v>
      </c>
      <c r="D198" s="82">
        <v>26</v>
      </c>
      <c r="E198" s="82">
        <v>75</v>
      </c>
      <c r="F198" s="82">
        <v>50</v>
      </c>
      <c r="G198" s="82">
        <v>11</v>
      </c>
      <c r="H198" s="82">
        <v>200</v>
      </c>
      <c r="I198" s="82">
        <v>8</v>
      </c>
      <c r="J198" s="48"/>
    </row>
    <row r="199" spans="1:10">
      <c r="A199" s="83">
        <v>44394</v>
      </c>
      <c r="B199" s="82">
        <v>12</v>
      </c>
      <c r="C199" s="82">
        <v>34</v>
      </c>
      <c r="D199" s="82">
        <v>26</v>
      </c>
      <c r="E199" s="82">
        <v>75</v>
      </c>
      <c r="F199" s="82">
        <v>50</v>
      </c>
      <c r="G199" s="82">
        <v>23.2</v>
      </c>
      <c r="H199" s="82">
        <v>189</v>
      </c>
      <c r="I199" s="82">
        <v>5</v>
      </c>
      <c r="J199" s="48"/>
    </row>
    <row r="200" spans="1:10">
      <c r="A200" s="83">
        <v>44395</v>
      </c>
      <c r="B200" s="82">
        <v>17</v>
      </c>
      <c r="C200" s="82">
        <v>35</v>
      </c>
      <c r="D200" s="82">
        <v>27</v>
      </c>
      <c r="E200" s="82">
        <v>74</v>
      </c>
      <c r="F200" s="82">
        <v>51</v>
      </c>
      <c r="G200" s="82">
        <v>19.1</v>
      </c>
      <c r="H200" s="82">
        <v>214</v>
      </c>
      <c r="I200" s="82">
        <v>7</v>
      </c>
      <c r="J200" s="48"/>
    </row>
    <row r="201" spans="1:10">
      <c r="A201" s="83">
        <v>44396</v>
      </c>
      <c r="B201" s="82">
        <v>1</v>
      </c>
      <c r="C201" s="82">
        <v>34</v>
      </c>
      <c r="D201" s="82">
        <v>26</v>
      </c>
      <c r="E201" s="82">
        <v>70</v>
      </c>
      <c r="F201" s="82">
        <v>51</v>
      </c>
      <c r="G201" s="82">
        <v>19.6</v>
      </c>
      <c r="H201" s="82">
        <v>252</v>
      </c>
      <c r="I201" s="82">
        <v>8</v>
      </c>
      <c r="J201" s="48"/>
    </row>
    <row r="202" spans="1:10">
      <c r="A202" s="83">
        <v>44397</v>
      </c>
      <c r="B202" s="82">
        <v>4</v>
      </c>
      <c r="C202" s="82">
        <v>33</v>
      </c>
      <c r="D202" s="82">
        <v>26</v>
      </c>
      <c r="E202" s="82">
        <v>73</v>
      </c>
      <c r="F202" s="82">
        <v>52</v>
      </c>
      <c r="G202" s="82">
        <v>22.5</v>
      </c>
      <c r="H202" s="82">
        <v>248</v>
      </c>
      <c r="I202" s="82">
        <v>8</v>
      </c>
      <c r="J202" s="48"/>
    </row>
    <row r="203" spans="1:10">
      <c r="A203" s="83">
        <v>44398</v>
      </c>
      <c r="B203" s="82">
        <v>17</v>
      </c>
      <c r="C203" s="82">
        <v>34</v>
      </c>
      <c r="D203" s="82">
        <v>27</v>
      </c>
      <c r="E203" s="82">
        <v>75</v>
      </c>
      <c r="F203" s="82">
        <v>53</v>
      </c>
      <c r="G203" s="82">
        <v>26</v>
      </c>
      <c r="H203" s="82">
        <v>248</v>
      </c>
      <c r="I203" s="82">
        <v>8</v>
      </c>
      <c r="J203" s="48"/>
    </row>
    <row r="204" spans="1:10">
      <c r="A204" s="83">
        <v>44399</v>
      </c>
      <c r="B204" s="82">
        <v>4</v>
      </c>
      <c r="C204" s="82">
        <v>34</v>
      </c>
      <c r="D204" s="82">
        <v>28</v>
      </c>
      <c r="E204" s="82">
        <v>76</v>
      </c>
      <c r="F204" s="82">
        <v>65</v>
      </c>
      <c r="G204" s="82">
        <v>28</v>
      </c>
      <c r="H204" s="82">
        <v>248</v>
      </c>
      <c r="I204" s="82">
        <v>7</v>
      </c>
      <c r="J204" s="48"/>
    </row>
    <row r="205" spans="1:10">
      <c r="A205" s="83">
        <v>44400</v>
      </c>
      <c r="B205" s="82">
        <v>2</v>
      </c>
      <c r="C205" s="82">
        <v>34</v>
      </c>
      <c r="D205" s="82">
        <v>28</v>
      </c>
      <c r="E205" s="82">
        <v>75</v>
      </c>
      <c r="F205" s="82">
        <v>54</v>
      </c>
      <c r="G205" s="82">
        <v>24</v>
      </c>
      <c r="H205" s="82">
        <v>248</v>
      </c>
      <c r="I205" s="82">
        <v>8</v>
      </c>
      <c r="J205" s="48"/>
    </row>
    <row r="206" spans="1:10">
      <c r="A206" s="83">
        <v>44401</v>
      </c>
      <c r="B206" s="82">
        <v>20</v>
      </c>
      <c r="C206" s="82">
        <v>34</v>
      </c>
      <c r="D206" s="82">
        <v>27</v>
      </c>
      <c r="E206" s="82">
        <v>78</v>
      </c>
      <c r="F206" s="82">
        <v>57</v>
      </c>
      <c r="G206" s="82">
        <v>18</v>
      </c>
      <c r="H206" s="82">
        <v>252</v>
      </c>
      <c r="I206" s="82">
        <v>8</v>
      </c>
      <c r="J206" s="48"/>
    </row>
    <row r="207" spans="1:10">
      <c r="A207" s="83">
        <v>44402</v>
      </c>
      <c r="B207" s="82">
        <v>35</v>
      </c>
      <c r="C207" s="82">
        <v>35</v>
      </c>
      <c r="D207" s="82">
        <v>27</v>
      </c>
      <c r="E207" s="82">
        <v>80</v>
      </c>
      <c r="F207" s="82">
        <v>61</v>
      </c>
      <c r="G207" s="82">
        <v>17.8</v>
      </c>
      <c r="H207" s="82">
        <v>252</v>
      </c>
      <c r="I207" s="82">
        <v>7</v>
      </c>
      <c r="J207" s="48"/>
    </row>
    <row r="208" spans="1:10">
      <c r="A208" s="83">
        <v>44403</v>
      </c>
      <c r="B208" s="82">
        <v>120</v>
      </c>
      <c r="C208" s="82">
        <v>35</v>
      </c>
      <c r="D208" s="82">
        <v>27</v>
      </c>
      <c r="E208" s="82">
        <v>79</v>
      </c>
      <c r="F208" s="82">
        <v>56</v>
      </c>
      <c r="G208" s="82">
        <v>23.8</v>
      </c>
      <c r="H208" s="82">
        <v>249</v>
      </c>
      <c r="I208" s="82">
        <v>7</v>
      </c>
      <c r="J208" s="48"/>
    </row>
    <row r="209" spans="1:10">
      <c r="A209" s="83">
        <v>44404</v>
      </c>
      <c r="B209" s="82">
        <v>2</v>
      </c>
      <c r="C209" s="82">
        <v>34</v>
      </c>
      <c r="D209" s="82">
        <v>26</v>
      </c>
      <c r="E209" s="82">
        <v>74</v>
      </c>
      <c r="F209" s="82">
        <v>57</v>
      </c>
      <c r="G209" s="82">
        <v>28.5</v>
      </c>
      <c r="H209" s="82">
        <v>248</v>
      </c>
      <c r="I209" s="82">
        <v>8</v>
      </c>
      <c r="J209" s="48"/>
    </row>
    <row r="210" spans="1:10">
      <c r="A210" s="83">
        <v>44405</v>
      </c>
      <c r="B210" s="82">
        <v>22</v>
      </c>
      <c r="C210" s="82">
        <v>32</v>
      </c>
      <c r="D210" s="82">
        <v>26</v>
      </c>
      <c r="E210" s="82">
        <v>80</v>
      </c>
      <c r="F210" s="82">
        <v>56</v>
      </c>
      <c r="G210" s="82">
        <v>24.6</v>
      </c>
      <c r="H210" s="82">
        <v>246</v>
      </c>
      <c r="I210" s="82">
        <v>8</v>
      </c>
      <c r="J210" s="48"/>
    </row>
    <row r="211" spans="1:10">
      <c r="A211" s="83">
        <v>44406</v>
      </c>
      <c r="B211" s="82">
        <v>14</v>
      </c>
      <c r="C211" s="82">
        <v>31</v>
      </c>
      <c r="D211" s="82">
        <v>26</v>
      </c>
      <c r="E211" s="82">
        <v>81</v>
      </c>
      <c r="F211" s="82">
        <v>69</v>
      </c>
      <c r="G211" s="82">
        <v>27.7</v>
      </c>
      <c r="H211" s="82">
        <v>248</v>
      </c>
      <c r="I211" s="82">
        <v>7</v>
      </c>
      <c r="J211" s="48"/>
    </row>
    <row r="212" spans="1:10">
      <c r="A212" s="83">
        <v>44407</v>
      </c>
      <c r="B212" s="82">
        <v>13</v>
      </c>
      <c r="C212" s="82">
        <v>31</v>
      </c>
      <c r="D212" s="82">
        <v>27</v>
      </c>
      <c r="E212" s="82">
        <v>77</v>
      </c>
      <c r="F212" s="82">
        <v>57</v>
      </c>
      <c r="G212" s="82">
        <v>26.5</v>
      </c>
      <c r="H212" s="82">
        <v>248</v>
      </c>
      <c r="I212" s="82">
        <v>8</v>
      </c>
      <c r="J212" s="48"/>
    </row>
    <row r="213" spans="1:10">
      <c r="A213" s="83">
        <v>44408</v>
      </c>
      <c r="B213" s="82">
        <v>6</v>
      </c>
      <c r="C213" s="82">
        <v>32</v>
      </c>
      <c r="D213" s="82">
        <v>26</v>
      </c>
      <c r="E213" s="82">
        <v>77</v>
      </c>
      <c r="F213" s="82">
        <v>67</v>
      </c>
      <c r="G213" s="82">
        <v>31.7</v>
      </c>
      <c r="H213" s="82">
        <v>248</v>
      </c>
      <c r="I213" s="82">
        <v>8</v>
      </c>
      <c r="J213" s="48"/>
    </row>
    <row r="214" spans="1:10">
      <c r="A214" s="83">
        <v>44409</v>
      </c>
      <c r="B214" s="82">
        <v>4</v>
      </c>
      <c r="C214" s="82">
        <v>30</v>
      </c>
      <c r="D214" s="82">
        <v>26</v>
      </c>
      <c r="E214" s="82">
        <v>80</v>
      </c>
      <c r="F214" s="82">
        <v>69</v>
      </c>
      <c r="G214" s="82">
        <v>28</v>
      </c>
      <c r="H214" s="82">
        <v>248</v>
      </c>
      <c r="I214" s="82">
        <v>8</v>
      </c>
      <c r="J214" s="48"/>
    </row>
    <row r="215" spans="1:10">
      <c r="A215" s="83">
        <v>44410</v>
      </c>
      <c r="B215" s="82">
        <v>5</v>
      </c>
      <c r="C215" s="82">
        <v>30</v>
      </c>
      <c r="D215" s="82">
        <v>26</v>
      </c>
      <c r="E215" s="82">
        <v>79</v>
      </c>
      <c r="F215" s="82">
        <v>70</v>
      </c>
      <c r="G215" s="82">
        <v>27.4</v>
      </c>
      <c r="H215" s="82">
        <v>248</v>
      </c>
      <c r="I215" s="82">
        <v>8</v>
      </c>
      <c r="J215" s="48"/>
    </row>
    <row r="216" spans="1:10">
      <c r="A216" s="83">
        <v>44411</v>
      </c>
      <c r="B216" s="82">
        <v>5</v>
      </c>
      <c r="C216" s="82">
        <v>31</v>
      </c>
      <c r="D216" s="82">
        <v>25</v>
      </c>
      <c r="E216" s="82">
        <v>77</v>
      </c>
      <c r="F216" s="82">
        <v>63</v>
      </c>
      <c r="G216" s="82">
        <v>29.9</v>
      </c>
      <c r="H216" s="82">
        <v>248</v>
      </c>
      <c r="I216" s="82">
        <v>8</v>
      </c>
      <c r="J216" s="48"/>
    </row>
    <row r="217" spans="1:10">
      <c r="A217" s="83">
        <v>44412</v>
      </c>
      <c r="B217" s="82">
        <v>8</v>
      </c>
      <c r="C217" s="82">
        <v>31</v>
      </c>
      <c r="D217" s="82">
        <v>25</v>
      </c>
      <c r="E217" s="82">
        <v>83</v>
      </c>
      <c r="F217" s="82">
        <v>67</v>
      </c>
      <c r="G217" s="82">
        <v>18.6</v>
      </c>
      <c r="H217" s="82">
        <v>248</v>
      </c>
      <c r="I217" s="82">
        <v>8</v>
      </c>
      <c r="J217" s="48"/>
    </row>
    <row r="218" spans="1:10">
      <c r="A218" s="83">
        <v>44413</v>
      </c>
      <c r="B218" s="82">
        <v>2</v>
      </c>
      <c r="C218" s="82">
        <v>33</v>
      </c>
      <c r="D218" s="82">
        <v>26</v>
      </c>
      <c r="E218" s="82">
        <v>80</v>
      </c>
      <c r="F218" s="82">
        <v>66</v>
      </c>
      <c r="G218" s="82">
        <v>20.9</v>
      </c>
      <c r="H218" s="82">
        <v>248</v>
      </c>
      <c r="I218" s="82">
        <v>8</v>
      </c>
      <c r="J218" s="48"/>
    </row>
    <row r="219" spans="1:10">
      <c r="A219" s="83">
        <v>44414</v>
      </c>
      <c r="B219" s="82">
        <v>2</v>
      </c>
      <c r="C219" s="82">
        <v>32</v>
      </c>
      <c r="D219" s="82">
        <v>26</v>
      </c>
      <c r="E219" s="82">
        <v>77</v>
      </c>
      <c r="F219" s="82">
        <v>61</v>
      </c>
      <c r="G219" s="82">
        <v>21.9</v>
      </c>
      <c r="H219" s="82">
        <v>248</v>
      </c>
      <c r="I219" s="82">
        <v>8</v>
      </c>
      <c r="J219" s="48"/>
    </row>
    <row r="220" spans="1:10">
      <c r="A220" s="83">
        <v>44415</v>
      </c>
      <c r="B220" s="82">
        <v>1</v>
      </c>
      <c r="C220" s="82">
        <v>32</v>
      </c>
      <c r="D220" s="82">
        <v>26</v>
      </c>
      <c r="E220" s="82">
        <v>76</v>
      </c>
      <c r="F220" s="82">
        <v>57</v>
      </c>
      <c r="G220" s="82">
        <v>15.1</v>
      </c>
      <c r="H220" s="82">
        <v>248</v>
      </c>
      <c r="I220" s="82">
        <v>8</v>
      </c>
      <c r="J220" s="48"/>
    </row>
    <row r="221" spans="1:10">
      <c r="A221" s="83">
        <v>44416</v>
      </c>
      <c r="B221" s="82">
        <v>8</v>
      </c>
      <c r="C221" s="82">
        <v>33</v>
      </c>
      <c r="D221" s="82">
        <v>26</v>
      </c>
      <c r="E221" s="82">
        <v>77</v>
      </c>
      <c r="F221" s="82">
        <v>52</v>
      </c>
      <c r="G221" s="82">
        <v>15.8</v>
      </c>
      <c r="H221" s="82">
        <v>246</v>
      </c>
      <c r="I221" s="82">
        <v>6</v>
      </c>
      <c r="J221" s="48"/>
    </row>
    <row r="222" spans="1:10">
      <c r="A222" s="83">
        <v>44417</v>
      </c>
      <c r="B222" s="82">
        <v>11</v>
      </c>
      <c r="C222" s="82">
        <v>33</v>
      </c>
      <c r="D222" s="82">
        <v>26</v>
      </c>
      <c r="E222" s="82">
        <v>77</v>
      </c>
      <c r="F222" s="82">
        <v>50</v>
      </c>
      <c r="G222" s="82">
        <v>15.9</v>
      </c>
      <c r="H222" s="82">
        <v>212</v>
      </c>
      <c r="I222" s="82">
        <v>5</v>
      </c>
      <c r="J222" s="48"/>
    </row>
    <row r="223" spans="1:10">
      <c r="A223" s="83">
        <v>44418</v>
      </c>
      <c r="B223" s="82">
        <v>6</v>
      </c>
      <c r="C223" s="82">
        <v>33</v>
      </c>
      <c r="D223" s="82">
        <v>26</v>
      </c>
      <c r="E223" s="82">
        <v>78</v>
      </c>
      <c r="F223" s="82">
        <v>53</v>
      </c>
      <c r="G223" s="82">
        <v>18.4</v>
      </c>
      <c r="H223" s="82">
        <v>238</v>
      </c>
      <c r="I223" s="82">
        <v>5</v>
      </c>
      <c r="J223" s="48"/>
    </row>
    <row r="224" spans="1:10">
      <c r="A224" s="83">
        <v>44419</v>
      </c>
      <c r="B224" s="82">
        <v>1</v>
      </c>
      <c r="C224" s="82">
        <v>34</v>
      </c>
      <c r="D224" s="82">
        <v>27</v>
      </c>
      <c r="E224" s="82">
        <v>74</v>
      </c>
      <c r="F224" s="82">
        <v>51</v>
      </c>
      <c r="G224" s="82">
        <v>19.8</v>
      </c>
      <c r="H224" s="82">
        <v>243</v>
      </c>
      <c r="I224" s="82">
        <v>5</v>
      </c>
      <c r="J224" s="48"/>
    </row>
    <row r="225" spans="1:10">
      <c r="A225" s="83">
        <v>44420</v>
      </c>
      <c r="B225" s="82">
        <v>1</v>
      </c>
      <c r="C225" s="82">
        <v>34</v>
      </c>
      <c r="D225" s="82">
        <v>27</v>
      </c>
      <c r="E225" s="82">
        <v>73</v>
      </c>
      <c r="F225" s="82">
        <v>54</v>
      </c>
      <c r="G225" s="82">
        <v>20</v>
      </c>
      <c r="H225" s="82">
        <v>246</v>
      </c>
      <c r="I225" s="82">
        <v>7</v>
      </c>
      <c r="J225" s="48"/>
    </row>
    <row r="226" spans="1:10">
      <c r="A226" s="83">
        <v>44421</v>
      </c>
      <c r="B226" s="82">
        <v>2</v>
      </c>
      <c r="C226" s="82">
        <v>33</v>
      </c>
      <c r="D226" s="82">
        <v>27</v>
      </c>
      <c r="E226" s="82">
        <v>73</v>
      </c>
      <c r="F226" s="82">
        <v>56</v>
      </c>
      <c r="G226" s="82">
        <v>18.7</v>
      </c>
      <c r="H226" s="82">
        <v>248</v>
      </c>
      <c r="I226" s="82">
        <v>8</v>
      </c>
      <c r="J226" s="48"/>
    </row>
    <row r="227" spans="1:10">
      <c r="A227" s="83">
        <v>44422</v>
      </c>
      <c r="B227" s="82">
        <v>2</v>
      </c>
      <c r="C227" s="82">
        <v>34</v>
      </c>
      <c r="D227" s="82">
        <v>26</v>
      </c>
      <c r="E227" s="82">
        <v>75</v>
      </c>
      <c r="F227" s="82">
        <v>54</v>
      </c>
      <c r="G227" s="82">
        <v>18.8</v>
      </c>
      <c r="H227" s="82">
        <v>248</v>
      </c>
      <c r="I227" s="82">
        <v>7</v>
      </c>
      <c r="J227" s="48"/>
    </row>
    <row r="228" spans="1:10">
      <c r="A228" s="83">
        <v>44423</v>
      </c>
      <c r="B228" s="82">
        <v>2</v>
      </c>
      <c r="C228" s="82">
        <v>34</v>
      </c>
      <c r="D228" s="82">
        <v>26</v>
      </c>
      <c r="E228" s="82">
        <v>74</v>
      </c>
      <c r="F228" s="82">
        <v>53</v>
      </c>
      <c r="G228" s="82">
        <v>21.3</v>
      </c>
      <c r="H228" s="82">
        <v>248</v>
      </c>
      <c r="I228" s="82">
        <v>7</v>
      </c>
      <c r="J228" s="48"/>
    </row>
    <row r="229" spans="1:10">
      <c r="A229" s="83">
        <v>44424</v>
      </c>
      <c r="B229" s="82">
        <v>1</v>
      </c>
      <c r="C229" s="82">
        <v>34</v>
      </c>
      <c r="D229" s="82">
        <v>27</v>
      </c>
      <c r="E229" s="82">
        <v>74</v>
      </c>
      <c r="F229" s="82">
        <v>48</v>
      </c>
      <c r="G229" s="82">
        <v>17.7</v>
      </c>
      <c r="H229" s="82">
        <v>246</v>
      </c>
      <c r="I229" s="82">
        <v>5</v>
      </c>
      <c r="J229" s="48"/>
    </row>
    <row r="230" spans="1:10">
      <c r="A230" s="83">
        <v>44425</v>
      </c>
      <c r="B230" s="82">
        <v>1</v>
      </c>
      <c r="C230" s="82">
        <v>34</v>
      </c>
      <c r="D230" s="82">
        <v>27</v>
      </c>
      <c r="E230" s="82">
        <v>73</v>
      </c>
      <c r="F230" s="82">
        <v>51</v>
      </c>
      <c r="G230" s="82">
        <v>13.1</v>
      </c>
      <c r="H230" s="82">
        <v>270</v>
      </c>
      <c r="I230" s="82">
        <v>6</v>
      </c>
      <c r="J230" s="48"/>
    </row>
    <row r="231" spans="1:10">
      <c r="A231" s="83">
        <v>44426</v>
      </c>
      <c r="B231" s="82">
        <v>1</v>
      </c>
      <c r="C231" s="82">
        <v>34</v>
      </c>
      <c r="D231" s="82">
        <v>27</v>
      </c>
      <c r="E231" s="82">
        <v>69</v>
      </c>
      <c r="F231" s="82">
        <v>45</v>
      </c>
      <c r="G231" s="82">
        <v>16</v>
      </c>
      <c r="H231" s="82">
        <v>270</v>
      </c>
      <c r="I231" s="82">
        <v>7</v>
      </c>
      <c r="J231" s="48"/>
    </row>
    <row r="232" spans="1:10">
      <c r="A232" s="83">
        <v>44427</v>
      </c>
      <c r="B232" s="82">
        <v>24</v>
      </c>
      <c r="C232" s="82">
        <v>32</v>
      </c>
      <c r="D232" s="82">
        <v>27</v>
      </c>
      <c r="E232" s="82">
        <v>84</v>
      </c>
      <c r="F232" s="82">
        <v>56</v>
      </c>
      <c r="G232" s="82">
        <v>17.9</v>
      </c>
      <c r="H232" s="82">
        <v>208</v>
      </c>
      <c r="I232" s="82">
        <v>8</v>
      </c>
      <c r="J232" s="48"/>
    </row>
    <row r="233" spans="1:10">
      <c r="A233" s="83">
        <v>44428</v>
      </c>
      <c r="B233" s="82">
        <v>20</v>
      </c>
      <c r="C233" s="82">
        <v>31</v>
      </c>
      <c r="D233" s="82">
        <v>25</v>
      </c>
      <c r="E233" s="82">
        <v>88</v>
      </c>
      <c r="F233" s="82">
        <v>73</v>
      </c>
      <c r="G233" s="82">
        <v>10.1</v>
      </c>
      <c r="H233" s="82">
        <v>225</v>
      </c>
      <c r="I233" s="82">
        <v>8</v>
      </c>
      <c r="J233" s="48"/>
    </row>
    <row r="234" spans="1:10">
      <c r="A234" s="83">
        <v>44429</v>
      </c>
      <c r="B234" s="82">
        <v>1</v>
      </c>
      <c r="C234" s="82">
        <v>32</v>
      </c>
      <c r="D234" s="82">
        <v>25</v>
      </c>
      <c r="E234" s="82">
        <v>80</v>
      </c>
      <c r="F234" s="82">
        <v>72</v>
      </c>
      <c r="G234" s="82">
        <v>10.5</v>
      </c>
      <c r="H234" s="82">
        <v>191</v>
      </c>
      <c r="I234" s="82">
        <v>8</v>
      </c>
      <c r="J234" s="48"/>
    </row>
    <row r="235" spans="1:10">
      <c r="A235" s="83">
        <v>44430</v>
      </c>
      <c r="B235" s="82">
        <v>25</v>
      </c>
      <c r="C235" s="82">
        <v>32</v>
      </c>
      <c r="D235" s="82">
        <v>5</v>
      </c>
      <c r="E235" s="82">
        <v>87</v>
      </c>
      <c r="F235" s="82">
        <v>60</v>
      </c>
      <c r="G235" s="82">
        <v>14.2</v>
      </c>
      <c r="H235" s="82">
        <v>205</v>
      </c>
      <c r="I235" s="82">
        <v>8</v>
      </c>
      <c r="J235" s="48"/>
    </row>
    <row r="236" spans="1:10">
      <c r="A236" s="83">
        <v>44431</v>
      </c>
      <c r="B236" s="82">
        <v>6</v>
      </c>
      <c r="C236" s="82">
        <v>34</v>
      </c>
      <c r="D236" s="82">
        <v>26</v>
      </c>
      <c r="E236" s="82">
        <v>81</v>
      </c>
      <c r="F236" s="82">
        <v>58</v>
      </c>
      <c r="G236" s="82">
        <v>16.6</v>
      </c>
      <c r="H236" s="82">
        <v>225</v>
      </c>
      <c r="I236" s="82">
        <v>6</v>
      </c>
      <c r="J236" s="48"/>
    </row>
    <row r="237" spans="1:10">
      <c r="A237" s="83">
        <v>44432</v>
      </c>
      <c r="B237" s="55">
        <v>0</v>
      </c>
      <c r="C237" s="55">
        <v>33.2</v>
      </c>
      <c r="D237" s="55">
        <v>26</v>
      </c>
      <c r="E237" s="53">
        <v>90</v>
      </c>
      <c r="F237" s="53">
        <v>60</v>
      </c>
      <c r="G237" s="55">
        <v>5.1</v>
      </c>
      <c r="H237" s="53">
        <v>23</v>
      </c>
      <c r="I237" s="53">
        <v>3</v>
      </c>
      <c r="J237" s="48"/>
    </row>
    <row r="238" spans="1:10">
      <c r="A238" s="83">
        <v>44433</v>
      </c>
      <c r="B238" s="85">
        <v>0</v>
      </c>
      <c r="C238" s="85">
        <v>33</v>
      </c>
      <c r="D238" s="85">
        <v>26</v>
      </c>
      <c r="E238" s="85">
        <v>79</v>
      </c>
      <c r="F238" s="85">
        <v>50</v>
      </c>
      <c r="G238" s="85">
        <v>19.4</v>
      </c>
      <c r="H238" s="85">
        <v>246</v>
      </c>
      <c r="I238" s="85">
        <v>6</v>
      </c>
      <c r="J238" s="48"/>
    </row>
    <row r="239" spans="1:10">
      <c r="A239" s="83">
        <v>44434</v>
      </c>
      <c r="B239" s="85">
        <v>0</v>
      </c>
      <c r="C239" s="85">
        <v>32</v>
      </c>
      <c r="D239" s="85">
        <v>25</v>
      </c>
      <c r="E239" s="85">
        <v>78</v>
      </c>
      <c r="F239" s="85">
        <v>54</v>
      </c>
      <c r="G239" s="85">
        <v>22.3</v>
      </c>
      <c r="H239" s="85">
        <v>246</v>
      </c>
      <c r="I239" s="85">
        <v>6</v>
      </c>
      <c r="J239" s="48"/>
    </row>
    <row r="240" spans="1:10">
      <c r="A240" s="83">
        <v>44435</v>
      </c>
      <c r="B240" s="85">
        <v>0</v>
      </c>
      <c r="C240" s="85">
        <v>32</v>
      </c>
      <c r="D240" s="85">
        <v>25</v>
      </c>
      <c r="E240" s="85">
        <v>76</v>
      </c>
      <c r="F240" s="85">
        <v>50</v>
      </c>
      <c r="G240" s="85">
        <v>22.1</v>
      </c>
      <c r="H240" s="85">
        <v>225</v>
      </c>
      <c r="I240" s="85">
        <v>6</v>
      </c>
      <c r="J240" s="48"/>
    </row>
    <row r="241" spans="1:10">
      <c r="A241" s="83">
        <v>44436</v>
      </c>
      <c r="B241" s="82">
        <v>0</v>
      </c>
      <c r="C241" s="82">
        <v>35</v>
      </c>
      <c r="D241" s="82">
        <v>26</v>
      </c>
      <c r="E241" s="82">
        <v>77</v>
      </c>
      <c r="F241" s="82">
        <v>52</v>
      </c>
      <c r="G241" s="82">
        <v>17</v>
      </c>
      <c r="H241" s="82">
        <v>238</v>
      </c>
      <c r="I241" s="82">
        <v>7</v>
      </c>
      <c r="J241" s="48"/>
    </row>
    <row r="242" spans="1:10">
      <c r="A242" s="83">
        <v>44437</v>
      </c>
      <c r="B242" s="82">
        <v>0</v>
      </c>
      <c r="C242" s="82">
        <v>36</v>
      </c>
      <c r="D242" s="82">
        <v>26</v>
      </c>
      <c r="E242" s="82">
        <v>80</v>
      </c>
      <c r="F242" s="82">
        <v>47</v>
      </c>
      <c r="G242" s="82">
        <v>14</v>
      </c>
      <c r="H242" s="82">
        <v>225</v>
      </c>
      <c r="I242" s="82">
        <v>4</v>
      </c>
      <c r="J242" s="48"/>
    </row>
    <row r="243" spans="1:10">
      <c r="A243" s="83">
        <v>44438</v>
      </c>
      <c r="B243" s="82">
        <v>0</v>
      </c>
      <c r="C243" s="82">
        <v>35</v>
      </c>
      <c r="D243" s="82">
        <v>27</v>
      </c>
      <c r="E243" s="82">
        <v>77</v>
      </c>
      <c r="F243" s="82">
        <v>45</v>
      </c>
      <c r="G243" s="82">
        <v>10</v>
      </c>
      <c r="H243" s="82">
        <v>248</v>
      </c>
      <c r="I243" s="82">
        <v>5</v>
      </c>
      <c r="J243" s="48"/>
    </row>
    <row r="244" spans="1:10">
      <c r="A244" s="83">
        <v>44439</v>
      </c>
      <c r="B244" s="82">
        <v>18</v>
      </c>
      <c r="C244" s="82">
        <v>34</v>
      </c>
      <c r="D244" s="82">
        <v>27</v>
      </c>
      <c r="E244" s="82">
        <v>87</v>
      </c>
      <c r="F244" s="82">
        <v>41</v>
      </c>
      <c r="G244" s="82">
        <v>10</v>
      </c>
      <c r="H244" s="82">
        <v>195</v>
      </c>
      <c r="I244" s="82">
        <v>7</v>
      </c>
      <c r="J244" s="48"/>
    </row>
    <row r="245" spans="1:10">
      <c r="A245" s="83">
        <v>44440</v>
      </c>
      <c r="B245" s="82">
        <v>77</v>
      </c>
      <c r="C245" s="82">
        <v>32</v>
      </c>
      <c r="D245" s="82">
        <v>26</v>
      </c>
      <c r="E245" s="82">
        <v>85</v>
      </c>
      <c r="F245" s="82">
        <v>57</v>
      </c>
      <c r="G245" s="82">
        <v>15.1</v>
      </c>
      <c r="H245" s="82">
        <v>295</v>
      </c>
      <c r="I245" s="82">
        <v>8</v>
      </c>
      <c r="J245" s="48"/>
    </row>
    <row r="246" spans="1:10">
      <c r="A246" s="83">
        <v>44441</v>
      </c>
      <c r="B246" s="82">
        <v>83</v>
      </c>
      <c r="C246" s="82">
        <v>32</v>
      </c>
      <c r="D246" s="82">
        <v>24</v>
      </c>
      <c r="E246" s="82">
        <v>88</v>
      </c>
      <c r="F246" s="82">
        <v>67</v>
      </c>
      <c r="G246" s="82">
        <v>14.9</v>
      </c>
      <c r="H246" s="82">
        <v>304</v>
      </c>
      <c r="I246" s="82">
        <v>8</v>
      </c>
      <c r="J246" s="48"/>
    </row>
    <row r="247" spans="1:10">
      <c r="A247" s="83">
        <v>44442</v>
      </c>
      <c r="B247" s="82">
        <v>37</v>
      </c>
      <c r="C247" s="82">
        <v>32</v>
      </c>
      <c r="D247" s="82">
        <v>24</v>
      </c>
      <c r="E247" s="82">
        <v>88</v>
      </c>
      <c r="F247" s="82">
        <v>73</v>
      </c>
      <c r="G247" s="82">
        <v>13.8</v>
      </c>
      <c r="H247" s="82">
        <v>214</v>
      </c>
      <c r="I247" s="82">
        <v>8</v>
      </c>
      <c r="J247" s="48"/>
    </row>
    <row r="248" spans="1:10">
      <c r="A248" s="83">
        <v>44443</v>
      </c>
      <c r="B248" s="82">
        <v>5</v>
      </c>
      <c r="C248" s="82">
        <v>32</v>
      </c>
      <c r="D248" s="82">
        <v>25</v>
      </c>
      <c r="E248" s="82">
        <v>84</v>
      </c>
      <c r="F248" s="82">
        <v>60</v>
      </c>
      <c r="G248" s="82">
        <v>19.3</v>
      </c>
      <c r="H248" s="82">
        <v>212</v>
      </c>
      <c r="I248" s="82">
        <v>4</v>
      </c>
      <c r="J248" s="48"/>
    </row>
    <row r="249" spans="1:10">
      <c r="A249" s="83">
        <v>44444</v>
      </c>
      <c r="B249" s="82">
        <v>4</v>
      </c>
      <c r="C249" s="82">
        <v>32</v>
      </c>
      <c r="D249" s="82">
        <v>26</v>
      </c>
      <c r="E249" s="82">
        <v>84</v>
      </c>
      <c r="F249" s="82">
        <v>53</v>
      </c>
      <c r="G249" s="82">
        <v>16.5</v>
      </c>
      <c r="H249" s="82">
        <v>243</v>
      </c>
      <c r="I249" s="82">
        <v>6</v>
      </c>
      <c r="J249" s="48"/>
    </row>
    <row r="250" spans="1:10">
      <c r="A250" s="83">
        <v>44445</v>
      </c>
      <c r="B250" s="82">
        <v>1</v>
      </c>
      <c r="C250" s="82">
        <v>33</v>
      </c>
      <c r="D250" s="82">
        <v>26</v>
      </c>
      <c r="E250" s="82">
        <v>81</v>
      </c>
      <c r="F250" s="82">
        <v>56</v>
      </c>
      <c r="G250" s="82">
        <v>14.8</v>
      </c>
      <c r="H250" s="82">
        <v>246</v>
      </c>
      <c r="I250" s="82">
        <v>7</v>
      </c>
      <c r="J250" s="48"/>
    </row>
    <row r="251" spans="1:10">
      <c r="A251" s="83">
        <v>44446</v>
      </c>
      <c r="B251" s="82">
        <v>1</v>
      </c>
      <c r="C251" s="82">
        <v>33</v>
      </c>
      <c r="D251" s="82">
        <v>26</v>
      </c>
      <c r="E251" s="82">
        <v>79</v>
      </c>
      <c r="F251" s="82">
        <v>53</v>
      </c>
      <c r="G251" s="82">
        <v>12.8</v>
      </c>
      <c r="H251" s="82">
        <v>248</v>
      </c>
      <c r="I251" s="82">
        <v>8</v>
      </c>
      <c r="J251" s="48"/>
    </row>
    <row r="252" spans="1:10">
      <c r="A252" s="83">
        <v>44447</v>
      </c>
      <c r="B252" s="82">
        <v>55</v>
      </c>
      <c r="C252" s="82">
        <v>33</v>
      </c>
      <c r="D252" s="82">
        <v>25</v>
      </c>
      <c r="E252" s="82">
        <v>88</v>
      </c>
      <c r="F252" s="82">
        <v>71</v>
      </c>
      <c r="G252" s="82">
        <v>14.7</v>
      </c>
      <c r="H252" s="82">
        <v>292</v>
      </c>
      <c r="I252" s="82">
        <v>8</v>
      </c>
      <c r="J252" s="48"/>
    </row>
    <row r="253" spans="1:10">
      <c r="A253" s="83">
        <v>44448</v>
      </c>
      <c r="B253" s="82">
        <v>101</v>
      </c>
      <c r="C253" s="82">
        <v>32</v>
      </c>
      <c r="D253" s="82">
        <v>25</v>
      </c>
      <c r="E253" s="82">
        <v>92</v>
      </c>
      <c r="F253" s="82">
        <v>76</v>
      </c>
      <c r="G253" s="82">
        <v>20.6</v>
      </c>
      <c r="H253" s="82">
        <v>288</v>
      </c>
      <c r="I253" s="82">
        <v>8</v>
      </c>
      <c r="J253" s="48"/>
    </row>
    <row r="254" spans="1:10">
      <c r="A254" s="83">
        <v>44449</v>
      </c>
      <c r="B254" s="82">
        <v>90</v>
      </c>
      <c r="C254" s="82">
        <v>33</v>
      </c>
      <c r="D254" s="82">
        <v>25</v>
      </c>
      <c r="E254" s="82">
        <v>90</v>
      </c>
      <c r="F254" s="82">
        <v>84</v>
      </c>
      <c r="G254" s="82">
        <v>29.4</v>
      </c>
      <c r="H254" s="82">
        <v>243</v>
      </c>
      <c r="I254" s="82">
        <v>8</v>
      </c>
      <c r="J254" s="48"/>
    </row>
    <row r="255" spans="1:10">
      <c r="A255" s="83">
        <v>44450</v>
      </c>
      <c r="B255" s="82">
        <v>101</v>
      </c>
      <c r="C255" s="82">
        <v>33</v>
      </c>
      <c r="D255" s="82">
        <v>25</v>
      </c>
      <c r="E255" s="82">
        <v>93</v>
      </c>
      <c r="F255" s="82">
        <v>74</v>
      </c>
      <c r="G255" s="82">
        <v>24.6</v>
      </c>
      <c r="H255" s="82">
        <v>248</v>
      </c>
      <c r="I255" s="82">
        <v>8</v>
      </c>
      <c r="J255" s="48"/>
    </row>
    <row r="256" spans="1:10">
      <c r="A256" s="83">
        <v>44451</v>
      </c>
      <c r="B256" s="82">
        <v>73</v>
      </c>
      <c r="C256" s="82">
        <v>33</v>
      </c>
      <c r="D256" s="82">
        <v>25</v>
      </c>
      <c r="E256" s="82">
        <v>90</v>
      </c>
      <c r="F256" s="82">
        <v>84</v>
      </c>
      <c r="G256" s="82">
        <v>18.7</v>
      </c>
      <c r="H256" s="82">
        <v>248</v>
      </c>
      <c r="I256" s="82">
        <v>8</v>
      </c>
      <c r="J256" s="48"/>
    </row>
    <row r="257" spans="1:10">
      <c r="A257" s="83">
        <v>44452</v>
      </c>
      <c r="B257" s="82">
        <v>18</v>
      </c>
      <c r="C257" s="82">
        <v>35</v>
      </c>
      <c r="D257" s="82">
        <v>26</v>
      </c>
      <c r="E257" s="82">
        <v>89</v>
      </c>
      <c r="F257" s="82">
        <v>72</v>
      </c>
      <c r="G257" s="82">
        <v>18</v>
      </c>
      <c r="H257" s="82">
        <v>248</v>
      </c>
      <c r="I257" s="82">
        <v>8</v>
      </c>
      <c r="J257" s="48"/>
    </row>
    <row r="258" spans="1:10">
      <c r="A258" s="83">
        <v>44453</v>
      </c>
      <c r="B258" s="82">
        <v>76</v>
      </c>
      <c r="C258" s="82">
        <v>35</v>
      </c>
      <c r="D258" s="82">
        <v>27</v>
      </c>
      <c r="E258" s="82">
        <v>89</v>
      </c>
      <c r="F258" s="82">
        <v>69</v>
      </c>
      <c r="G258" s="82">
        <v>17.1</v>
      </c>
      <c r="H258" s="82">
        <v>246</v>
      </c>
      <c r="I258" s="82">
        <v>8</v>
      </c>
      <c r="J258" s="48"/>
    </row>
    <row r="259" spans="1:10">
      <c r="A259" s="83">
        <v>44454</v>
      </c>
      <c r="B259" s="82">
        <v>29</v>
      </c>
      <c r="C259" s="82">
        <v>33</v>
      </c>
      <c r="D259" s="82">
        <v>26</v>
      </c>
      <c r="E259" s="82">
        <v>92</v>
      </c>
      <c r="F259" s="82">
        <v>70</v>
      </c>
      <c r="G259" s="82">
        <v>12.8</v>
      </c>
      <c r="H259" s="82">
        <v>202</v>
      </c>
      <c r="I259" s="82">
        <v>8</v>
      </c>
      <c r="J259" s="48"/>
    </row>
    <row r="260" spans="1:10">
      <c r="A260" s="83">
        <v>44455</v>
      </c>
      <c r="B260" s="82">
        <v>50</v>
      </c>
      <c r="C260" s="82">
        <v>32</v>
      </c>
      <c r="D260" s="82">
        <v>5</v>
      </c>
      <c r="E260" s="82">
        <v>89</v>
      </c>
      <c r="F260" s="82">
        <v>74</v>
      </c>
      <c r="G260" s="82">
        <v>22.3</v>
      </c>
      <c r="H260" s="82">
        <v>202</v>
      </c>
      <c r="I260" s="82">
        <v>8</v>
      </c>
      <c r="J260" s="48"/>
    </row>
    <row r="261" spans="1:10">
      <c r="A261" s="83">
        <v>44456</v>
      </c>
      <c r="B261" s="82">
        <v>65</v>
      </c>
      <c r="C261" s="82">
        <v>32</v>
      </c>
      <c r="D261" s="82">
        <v>25</v>
      </c>
      <c r="E261" s="82">
        <v>83</v>
      </c>
      <c r="F261" s="82">
        <v>66</v>
      </c>
      <c r="G261" s="82">
        <v>28.5</v>
      </c>
      <c r="H261" s="82">
        <v>202</v>
      </c>
      <c r="I261" s="82">
        <v>7</v>
      </c>
      <c r="J261" s="48"/>
    </row>
    <row r="262" spans="1:10">
      <c r="A262" s="83">
        <v>44457</v>
      </c>
      <c r="B262" s="82">
        <v>65</v>
      </c>
      <c r="C262" s="82">
        <v>31</v>
      </c>
      <c r="D262" s="82">
        <v>25</v>
      </c>
      <c r="E262" s="82">
        <v>88</v>
      </c>
      <c r="F262" s="82">
        <v>66</v>
      </c>
      <c r="G262" s="82">
        <v>16.3</v>
      </c>
      <c r="H262" s="82">
        <v>225</v>
      </c>
      <c r="I262" s="82">
        <v>5</v>
      </c>
      <c r="J262" s="48"/>
    </row>
    <row r="263" spans="1:10">
      <c r="A263" s="83">
        <v>44458</v>
      </c>
      <c r="B263" s="82">
        <v>22</v>
      </c>
      <c r="C263" s="82">
        <v>32</v>
      </c>
      <c r="D263" s="82">
        <v>25</v>
      </c>
      <c r="E263" s="82">
        <v>87</v>
      </c>
      <c r="F263" s="82">
        <v>61</v>
      </c>
      <c r="G263" s="82">
        <v>15.3</v>
      </c>
      <c r="H263" s="82">
        <v>248</v>
      </c>
      <c r="I263" s="82">
        <v>7</v>
      </c>
      <c r="J263" s="48"/>
    </row>
    <row r="264" spans="1:10">
      <c r="A264" s="83">
        <v>44459</v>
      </c>
      <c r="B264" s="82">
        <v>65</v>
      </c>
      <c r="C264" s="82">
        <v>32</v>
      </c>
      <c r="D264" s="82">
        <v>25</v>
      </c>
      <c r="E264" s="82">
        <v>88</v>
      </c>
      <c r="F264" s="82">
        <v>58</v>
      </c>
      <c r="G264" s="82">
        <v>15.4</v>
      </c>
      <c r="H264" s="82">
        <v>251</v>
      </c>
      <c r="I264" s="82">
        <v>8</v>
      </c>
      <c r="J264" s="48"/>
    </row>
    <row r="265" spans="1:10">
      <c r="A265" s="83">
        <v>44460</v>
      </c>
      <c r="B265" s="82">
        <v>68</v>
      </c>
      <c r="C265" s="82">
        <v>31</v>
      </c>
      <c r="D265" s="82">
        <v>25</v>
      </c>
      <c r="E265" s="82">
        <v>90</v>
      </c>
      <c r="F265" s="82">
        <v>81</v>
      </c>
      <c r="G265" s="82">
        <v>12.6</v>
      </c>
      <c r="H265" s="82">
        <v>216</v>
      </c>
      <c r="I265" s="82">
        <v>8</v>
      </c>
      <c r="J265" s="48"/>
    </row>
    <row r="266" spans="1:10">
      <c r="A266" s="83">
        <v>44461</v>
      </c>
      <c r="B266" s="82">
        <v>65</v>
      </c>
      <c r="C266" s="82">
        <v>29</v>
      </c>
      <c r="D266" s="82">
        <v>25</v>
      </c>
      <c r="E266" s="82">
        <v>87</v>
      </c>
      <c r="F266" s="82">
        <v>60</v>
      </c>
      <c r="G266" s="82">
        <v>13.8</v>
      </c>
      <c r="H266" s="82">
        <v>257</v>
      </c>
      <c r="I266" s="82">
        <v>8</v>
      </c>
      <c r="J266" s="48"/>
    </row>
    <row r="267" spans="1:10">
      <c r="A267" s="83">
        <v>44462</v>
      </c>
      <c r="B267" s="82">
        <v>24</v>
      </c>
      <c r="C267" s="82">
        <v>31</v>
      </c>
      <c r="D267" s="82">
        <v>25</v>
      </c>
      <c r="E267" s="82">
        <v>85</v>
      </c>
      <c r="F267" s="82">
        <v>58</v>
      </c>
      <c r="G267" s="82">
        <v>12.3</v>
      </c>
      <c r="H267" s="82">
        <v>257</v>
      </c>
      <c r="I267" s="82">
        <v>8</v>
      </c>
      <c r="J267" s="48"/>
    </row>
    <row r="268" spans="1:10">
      <c r="A268" s="83">
        <v>44463</v>
      </c>
      <c r="B268" s="82">
        <v>13</v>
      </c>
      <c r="C268" s="82">
        <v>32</v>
      </c>
      <c r="D268" s="82">
        <v>25</v>
      </c>
      <c r="E268" s="82">
        <v>85</v>
      </c>
      <c r="F268" s="82">
        <v>53</v>
      </c>
      <c r="G268" s="82">
        <v>12.8</v>
      </c>
      <c r="H268" s="82">
        <v>204</v>
      </c>
      <c r="I268" s="82">
        <v>7</v>
      </c>
      <c r="J268" s="48"/>
    </row>
    <row r="269" spans="1:10">
      <c r="A269" s="83">
        <v>44464</v>
      </c>
      <c r="B269" s="82">
        <v>11</v>
      </c>
      <c r="C269" s="82">
        <v>33</v>
      </c>
      <c r="D269" s="82">
        <v>25</v>
      </c>
      <c r="E269" s="82">
        <v>84</v>
      </c>
      <c r="F269" s="82">
        <v>57</v>
      </c>
      <c r="G269" s="82">
        <v>13.7</v>
      </c>
      <c r="H269" s="82">
        <v>246</v>
      </c>
      <c r="I269" s="82">
        <v>6</v>
      </c>
      <c r="J269" s="48"/>
    </row>
    <row r="270" spans="1:10">
      <c r="A270" s="83">
        <v>44465</v>
      </c>
      <c r="B270" s="82">
        <v>65</v>
      </c>
      <c r="C270" s="82">
        <v>33</v>
      </c>
      <c r="D270" s="82">
        <v>25</v>
      </c>
      <c r="E270" s="82">
        <v>87</v>
      </c>
      <c r="F270" s="82">
        <v>64</v>
      </c>
      <c r="G270" s="82">
        <v>14.1</v>
      </c>
      <c r="H270" s="82">
        <v>270</v>
      </c>
      <c r="I270" s="82">
        <v>7</v>
      </c>
      <c r="J270" s="48"/>
    </row>
    <row r="271" spans="1:10">
      <c r="A271" s="83">
        <v>44466</v>
      </c>
      <c r="B271" s="82">
        <v>60</v>
      </c>
      <c r="C271" s="82">
        <v>32</v>
      </c>
      <c r="D271" s="82">
        <v>24</v>
      </c>
      <c r="E271" s="82">
        <v>88</v>
      </c>
      <c r="F271" s="82">
        <v>68</v>
      </c>
      <c r="G271" s="82">
        <v>15.2</v>
      </c>
      <c r="H271" s="82">
        <v>292</v>
      </c>
      <c r="I271" s="82">
        <v>8</v>
      </c>
      <c r="J271" s="48"/>
    </row>
    <row r="272" spans="1:10">
      <c r="A272" s="83">
        <v>44467</v>
      </c>
      <c r="B272" s="82">
        <v>65</v>
      </c>
      <c r="C272" s="82">
        <v>33</v>
      </c>
      <c r="D272" s="82">
        <v>24</v>
      </c>
      <c r="E272" s="82">
        <v>86</v>
      </c>
      <c r="F272" s="82">
        <v>64</v>
      </c>
      <c r="G272" s="82">
        <v>12.7</v>
      </c>
      <c r="H272" s="82">
        <v>163</v>
      </c>
      <c r="I272" s="82">
        <v>7</v>
      </c>
      <c r="J272" s="48"/>
    </row>
    <row r="273" spans="1:10">
      <c r="A273" s="83">
        <v>44468</v>
      </c>
      <c r="B273" s="82">
        <v>60</v>
      </c>
      <c r="C273" s="82">
        <v>32</v>
      </c>
      <c r="D273" s="82">
        <v>25</v>
      </c>
      <c r="E273" s="82">
        <v>83</v>
      </c>
      <c r="F273" s="82">
        <v>49</v>
      </c>
      <c r="G273" s="82">
        <v>13</v>
      </c>
      <c r="H273" s="82">
        <v>65</v>
      </c>
      <c r="I273" s="82">
        <v>7</v>
      </c>
      <c r="J273" s="48"/>
    </row>
    <row r="274" spans="1:10">
      <c r="A274" s="83">
        <v>44469</v>
      </c>
      <c r="B274" s="82">
        <v>95</v>
      </c>
      <c r="C274" s="82">
        <v>31</v>
      </c>
      <c r="D274" s="82">
        <v>25</v>
      </c>
      <c r="E274" s="82">
        <v>86</v>
      </c>
      <c r="F274" s="82">
        <v>62</v>
      </c>
      <c r="G274" s="82">
        <v>16</v>
      </c>
      <c r="H274" s="82">
        <v>165</v>
      </c>
      <c r="I274" s="82">
        <v>8</v>
      </c>
      <c r="J274" s="48"/>
    </row>
    <row r="275" spans="1:10">
      <c r="A275" s="83">
        <v>44470</v>
      </c>
      <c r="B275" s="82">
        <v>4</v>
      </c>
      <c r="C275" s="82">
        <v>29</v>
      </c>
      <c r="D275" s="82">
        <v>22</v>
      </c>
      <c r="E275" s="82">
        <v>88</v>
      </c>
      <c r="F275" s="82">
        <v>63</v>
      </c>
      <c r="G275" s="82">
        <v>21</v>
      </c>
      <c r="H275" s="82">
        <v>180</v>
      </c>
      <c r="I275" s="82">
        <v>5</v>
      </c>
      <c r="J275" s="48"/>
    </row>
    <row r="276" spans="1:10">
      <c r="A276" s="83">
        <v>44471</v>
      </c>
      <c r="B276" s="82">
        <v>9</v>
      </c>
      <c r="C276" s="82">
        <v>29</v>
      </c>
      <c r="D276" s="82">
        <v>22</v>
      </c>
      <c r="E276" s="82">
        <v>87</v>
      </c>
      <c r="F276" s="82">
        <v>63</v>
      </c>
      <c r="G276" s="82">
        <v>16</v>
      </c>
      <c r="H276" s="82">
        <v>202</v>
      </c>
      <c r="I276" s="82">
        <v>5</v>
      </c>
      <c r="J276" s="48"/>
    </row>
    <row r="277" spans="1:10">
      <c r="A277" s="83">
        <v>44472</v>
      </c>
      <c r="B277" s="82">
        <v>0</v>
      </c>
      <c r="C277" s="82">
        <v>33</v>
      </c>
      <c r="D277" s="82">
        <v>25</v>
      </c>
      <c r="E277" s="82">
        <v>80</v>
      </c>
      <c r="F277" s="82">
        <v>53</v>
      </c>
      <c r="G277" s="82">
        <v>9.8</v>
      </c>
      <c r="H277" s="82">
        <v>244</v>
      </c>
      <c r="I277" s="82">
        <v>7</v>
      </c>
      <c r="J277" s="48"/>
    </row>
    <row r="278" spans="1:10">
      <c r="A278" s="83">
        <v>44473</v>
      </c>
      <c r="B278" s="82">
        <v>4</v>
      </c>
      <c r="C278" s="82">
        <v>34</v>
      </c>
      <c r="D278" s="82">
        <v>26</v>
      </c>
      <c r="E278" s="82">
        <v>81</v>
      </c>
      <c r="F278" s="82">
        <v>57</v>
      </c>
      <c r="G278" s="82">
        <v>9.1</v>
      </c>
      <c r="H278" s="82">
        <v>292</v>
      </c>
      <c r="I278" s="82">
        <v>7</v>
      </c>
      <c r="J278" s="48"/>
    </row>
    <row r="279" spans="1:10">
      <c r="A279" s="83">
        <v>44474</v>
      </c>
      <c r="B279" s="82">
        <v>4</v>
      </c>
      <c r="C279" s="82">
        <v>34</v>
      </c>
      <c r="D279" s="82">
        <v>26</v>
      </c>
      <c r="E279" s="82">
        <v>78</v>
      </c>
      <c r="F279" s="82">
        <v>54</v>
      </c>
      <c r="G279" s="82">
        <v>8.2</v>
      </c>
      <c r="H279" s="82">
        <v>292</v>
      </c>
      <c r="I279" s="82">
        <v>7</v>
      </c>
      <c r="J279" s="48"/>
    </row>
    <row r="280" spans="1:10">
      <c r="A280" s="83">
        <v>44475</v>
      </c>
      <c r="B280" s="55">
        <v>0</v>
      </c>
      <c r="C280" s="55">
        <v>34</v>
      </c>
      <c r="D280" s="55">
        <v>26.2</v>
      </c>
      <c r="E280" s="53">
        <v>86</v>
      </c>
      <c r="F280" s="53">
        <v>54</v>
      </c>
      <c r="G280" s="55">
        <v>2.6</v>
      </c>
      <c r="H280" s="53">
        <v>5</v>
      </c>
      <c r="I280" s="53">
        <v>3</v>
      </c>
      <c r="J280" s="48"/>
    </row>
    <row r="281" spans="1:10">
      <c r="A281" s="83">
        <v>44476</v>
      </c>
      <c r="B281" s="55">
        <v>7.8</v>
      </c>
      <c r="C281" s="55">
        <v>35.5</v>
      </c>
      <c r="D281" s="55">
        <v>26</v>
      </c>
      <c r="E281" s="53">
        <v>92</v>
      </c>
      <c r="F281" s="53">
        <v>52</v>
      </c>
      <c r="G281" s="55">
        <v>2.9</v>
      </c>
      <c r="H281" s="53">
        <v>14</v>
      </c>
      <c r="I281" s="53">
        <v>2</v>
      </c>
      <c r="J281" s="48"/>
    </row>
    <row r="282" spans="1:10">
      <c r="A282" s="83">
        <v>44477</v>
      </c>
      <c r="B282" s="55">
        <v>0</v>
      </c>
      <c r="C282" s="55">
        <v>36.2</v>
      </c>
      <c r="D282" s="55">
        <v>27</v>
      </c>
      <c r="E282" s="53">
        <v>88</v>
      </c>
      <c r="F282" s="53">
        <v>66</v>
      </c>
      <c r="G282" s="55">
        <v>1.7</v>
      </c>
      <c r="H282" s="53">
        <v>14</v>
      </c>
      <c r="I282" s="53">
        <v>2</v>
      </c>
      <c r="J282" s="48"/>
    </row>
    <row r="283" spans="1:10">
      <c r="A283" s="83">
        <v>44478</v>
      </c>
      <c r="B283" s="86">
        <v>0</v>
      </c>
      <c r="C283" s="86">
        <v>37</v>
      </c>
      <c r="D283" s="86">
        <v>27</v>
      </c>
      <c r="E283" s="86">
        <v>71</v>
      </c>
      <c r="F283" s="86">
        <v>47</v>
      </c>
      <c r="G283" s="86">
        <v>7</v>
      </c>
      <c r="H283" s="86">
        <v>238</v>
      </c>
      <c r="I283" s="86">
        <v>5</v>
      </c>
      <c r="J283" s="48"/>
    </row>
    <row r="284" spans="1:10">
      <c r="A284" s="83">
        <v>44479</v>
      </c>
      <c r="B284" s="86">
        <v>0</v>
      </c>
      <c r="C284" s="86">
        <v>37</v>
      </c>
      <c r="D284" s="86">
        <v>25</v>
      </c>
      <c r="E284" s="86">
        <v>77</v>
      </c>
      <c r="F284" s="86">
        <v>49</v>
      </c>
      <c r="G284" s="86">
        <v>6</v>
      </c>
      <c r="H284" s="86">
        <v>245</v>
      </c>
      <c r="I284" s="86">
        <v>8</v>
      </c>
      <c r="J284" s="48"/>
    </row>
    <row r="285" spans="1:10">
      <c r="A285" s="83">
        <v>44480</v>
      </c>
      <c r="B285" s="86">
        <v>0</v>
      </c>
      <c r="C285" s="86">
        <v>37</v>
      </c>
      <c r="D285" s="86">
        <v>25</v>
      </c>
      <c r="E285" s="86">
        <v>76</v>
      </c>
      <c r="F285" s="86">
        <v>46</v>
      </c>
      <c r="G285" s="86">
        <v>5</v>
      </c>
      <c r="H285" s="86">
        <v>247</v>
      </c>
      <c r="I285" s="86">
        <v>6</v>
      </c>
      <c r="J285" s="48"/>
    </row>
    <row r="286" spans="1:10">
      <c r="A286" s="83">
        <v>44481</v>
      </c>
      <c r="B286" s="86">
        <v>0</v>
      </c>
      <c r="C286" s="86">
        <v>37</v>
      </c>
      <c r="D286" s="86">
        <v>25</v>
      </c>
      <c r="E286" s="86">
        <v>73</v>
      </c>
      <c r="F286" s="86">
        <v>42</v>
      </c>
      <c r="G286" s="86">
        <v>4</v>
      </c>
      <c r="H286" s="86">
        <v>239</v>
      </c>
      <c r="I286" s="86">
        <v>6</v>
      </c>
      <c r="J286" s="48"/>
    </row>
    <row r="287" spans="1:10">
      <c r="A287" s="83">
        <v>44482</v>
      </c>
      <c r="B287" s="82">
        <v>5</v>
      </c>
      <c r="C287" s="82">
        <v>35</v>
      </c>
      <c r="D287" s="82">
        <v>26</v>
      </c>
      <c r="E287" s="82">
        <v>60</v>
      </c>
      <c r="F287" s="82">
        <v>41</v>
      </c>
      <c r="G287" s="82">
        <v>6.5</v>
      </c>
      <c r="H287" s="82">
        <v>72</v>
      </c>
      <c r="I287" s="82">
        <v>4</v>
      </c>
      <c r="J287" s="48"/>
    </row>
    <row r="288" spans="1:10">
      <c r="A288" s="83">
        <v>44483</v>
      </c>
      <c r="B288" s="82">
        <v>0</v>
      </c>
      <c r="C288" s="82">
        <v>36</v>
      </c>
      <c r="D288" s="82">
        <v>25</v>
      </c>
      <c r="E288" s="82">
        <v>43</v>
      </c>
      <c r="F288" s="82">
        <v>29</v>
      </c>
      <c r="G288" s="82">
        <v>9.7</v>
      </c>
      <c r="H288" s="82">
        <v>27</v>
      </c>
      <c r="I288" s="82">
        <v>0</v>
      </c>
      <c r="J288" s="48"/>
    </row>
    <row r="289" spans="1:10">
      <c r="A289" s="83">
        <v>44484</v>
      </c>
      <c r="B289" s="82">
        <v>0</v>
      </c>
      <c r="C289" s="82">
        <v>36</v>
      </c>
      <c r="D289" s="82">
        <v>24</v>
      </c>
      <c r="E289" s="82">
        <v>36</v>
      </c>
      <c r="F289" s="82">
        <v>27</v>
      </c>
      <c r="G289" s="82">
        <v>9.3</v>
      </c>
      <c r="H289" s="82">
        <v>58</v>
      </c>
      <c r="I289" s="82">
        <v>0</v>
      </c>
      <c r="J289" s="48"/>
    </row>
    <row r="290" spans="1:10">
      <c r="A290" s="83">
        <v>44485</v>
      </c>
      <c r="B290" s="82">
        <v>0</v>
      </c>
      <c r="C290" s="82">
        <v>35</v>
      </c>
      <c r="D290" s="82">
        <v>23</v>
      </c>
      <c r="E290" s="82">
        <v>32</v>
      </c>
      <c r="F290" s="82">
        <v>20</v>
      </c>
      <c r="G290" s="82">
        <v>7</v>
      </c>
      <c r="H290" s="82">
        <v>58</v>
      </c>
      <c r="I290" s="82">
        <v>0</v>
      </c>
      <c r="J290" s="48"/>
    </row>
    <row r="291" spans="1:10">
      <c r="A291" s="83">
        <v>44486</v>
      </c>
      <c r="B291" s="82">
        <v>0</v>
      </c>
      <c r="C291" s="82">
        <v>34</v>
      </c>
      <c r="D291" s="82">
        <v>24</v>
      </c>
      <c r="E291" s="82">
        <v>32</v>
      </c>
      <c r="F291" s="82">
        <v>20</v>
      </c>
      <c r="G291" s="82">
        <v>7.3</v>
      </c>
      <c r="H291" s="82">
        <v>45</v>
      </c>
      <c r="I291" s="82">
        <v>0</v>
      </c>
      <c r="J291" s="48"/>
    </row>
    <row r="292" spans="1:10">
      <c r="A292" s="83">
        <v>44487</v>
      </c>
      <c r="B292" s="82">
        <v>0</v>
      </c>
      <c r="C292" s="82">
        <v>34</v>
      </c>
      <c r="D292" s="82">
        <v>23</v>
      </c>
      <c r="E292" s="82">
        <v>32</v>
      </c>
      <c r="F292" s="82">
        <v>21</v>
      </c>
      <c r="G292" s="82">
        <v>7.3</v>
      </c>
      <c r="H292" s="82">
        <v>180</v>
      </c>
      <c r="I292" s="82">
        <v>2</v>
      </c>
      <c r="J292" s="48"/>
    </row>
    <row r="293" spans="1:10">
      <c r="A293" s="83">
        <v>44488</v>
      </c>
      <c r="B293" s="55">
        <v>0</v>
      </c>
      <c r="C293" s="55">
        <v>34.5</v>
      </c>
      <c r="D293" s="55">
        <v>22.2</v>
      </c>
      <c r="E293" s="53">
        <v>64</v>
      </c>
      <c r="F293" s="53">
        <v>30</v>
      </c>
      <c r="G293" s="55">
        <v>4.8</v>
      </c>
      <c r="H293" s="53">
        <v>32</v>
      </c>
      <c r="I293" s="53">
        <v>0</v>
      </c>
      <c r="J293" s="48"/>
    </row>
    <row r="294" spans="1:10">
      <c r="A294" s="83">
        <v>44489</v>
      </c>
      <c r="B294" s="55">
        <v>0</v>
      </c>
      <c r="C294" s="55">
        <v>34</v>
      </c>
      <c r="D294" s="55">
        <v>21.3</v>
      </c>
      <c r="E294" s="53">
        <v>95</v>
      </c>
      <c r="F294" s="53">
        <v>40</v>
      </c>
      <c r="G294" s="55">
        <v>3.9</v>
      </c>
      <c r="H294" s="53">
        <v>5</v>
      </c>
      <c r="I294" s="53">
        <v>0</v>
      </c>
      <c r="J294" s="48"/>
    </row>
    <row r="295" spans="1:10">
      <c r="A295" s="83">
        <v>44490</v>
      </c>
      <c r="B295" s="55">
        <v>0</v>
      </c>
      <c r="C295" s="55">
        <v>34</v>
      </c>
      <c r="D295" s="55">
        <v>20.5</v>
      </c>
      <c r="E295" s="53">
        <v>89</v>
      </c>
      <c r="F295" s="53">
        <v>40</v>
      </c>
      <c r="G295" s="55">
        <v>2</v>
      </c>
      <c r="H295" s="53">
        <v>32</v>
      </c>
      <c r="I295" s="53">
        <v>0</v>
      </c>
      <c r="J295" s="48"/>
    </row>
    <row r="296" spans="1:10">
      <c r="A296" s="83">
        <v>44491</v>
      </c>
      <c r="B296" s="55">
        <v>0</v>
      </c>
      <c r="C296" s="55">
        <v>34.5</v>
      </c>
      <c r="D296" s="55">
        <v>21.7</v>
      </c>
      <c r="E296" s="53">
        <v>83</v>
      </c>
      <c r="F296" s="53">
        <v>39</v>
      </c>
      <c r="G296" s="55">
        <v>3</v>
      </c>
      <c r="H296" s="53">
        <v>7</v>
      </c>
      <c r="I296" s="53">
        <v>0</v>
      </c>
      <c r="J296" s="48"/>
    </row>
    <row r="297" spans="1:10">
      <c r="A297" s="83">
        <v>44492</v>
      </c>
      <c r="B297" s="82">
        <v>0</v>
      </c>
      <c r="C297" s="82">
        <v>34</v>
      </c>
      <c r="D297" s="82">
        <v>20</v>
      </c>
      <c r="E297" s="82">
        <v>67</v>
      </c>
      <c r="F297" s="82">
        <v>33</v>
      </c>
      <c r="G297" s="82">
        <v>10</v>
      </c>
      <c r="H297" s="82">
        <v>225</v>
      </c>
      <c r="I297" s="82">
        <v>0</v>
      </c>
      <c r="J297" s="48"/>
    </row>
    <row r="298" spans="1:10">
      <c r="A298" s="83">
        <v>44493</v>
      </c>
      <c r="B298" s="82">
        <v>0</v>
      </c>
      <c r="C298" s="82">
        <v>34</v>
      </c>
      <c r="D298" s="82">
        <v>20</v>
      </c>
      <c r="E298" s="82">
        <v>72</v>
      </c>
      <c r="F298" s="82">
        <v>38</v>
      </c>
      <c r="G298" s="82">
        <v>14</v>
      </c>
      <c r="H298" s="82">
        <v>206</v>
      </c>
      <c r="I298" s="82">
        <v>0</v>
      </c>
      <c r="J298" s="48"/>
    </row>
    <row r="299" spans="1:10">
      <c r="A299" s="83">
        <v>44494</v>
      </c>
      <c r="B299" s="82">
        <v>0</v>
      </c>
      <c r="C299" s="82">
        <v>33</v>
      </c>
      <c r="D299" s="82">
        <v>20</v>
      </c>
      <c r="E299" s="82">
        <v>73</v>
      </c>
      <c r="F299" s="82">
        <v>38</v>
      </c>
      <c r="G299" s="82">
        <v>11</v>
      </c>
      <c r="H299" s="82">
        <v>202</v>
      </c>
      <c r="I299" s="82">
        <v>0</v>
      </c>
      <c r="J299" s="48"/>
    </row>
    <row r="300" spans="1:10">
      <c r="A300" s="83">
        <v>44495</v>
      </c>
      <c r="B300" s="82">
        <v>0</v>
      </c>
      <c r="C300" s="82">
        <v>34</v>
      </c>
      <c r="D300" s="82">
        <v>21</v>
      </c>
      <c r="E300" s="82">
        <v>61</v>
      </c>
      <c r="F300" s="82">
        <v>38</v>
      </c>
      <c r="G300" s="82">
        <v>5</v>
      </c>
      <c r="H300" s="82">
        <v>202</v>
      </c>
      <c r="I300" s="82">
        <v>0</v>
      </c>
      <c r="J300" s="48"/>
    </row>
    <row r="301" spans="1:10">
      <c r="A301" s="83">
        <v>44496</v>
      </c>
      <c r="B301" s="82">
        <v>0</v>
      </c>
      <c r="C301" s="82">
        <v>34</v>
      </c>
      <c r="D301" s="82">
        <v>21</v>
      </c>
      <c r="E301" s="82">
        <v>51</v>
      </c>
      <c r="F301" s="82">
        <v>34</v>
      </c>
      <c r="G301" s="82">
        <v>8</v>
      </c>
      <c r="H301" s="82">
        <v>58</v>
      </c>
      <c r="I301" s="82">
        <v>2</v>
      </c>
      <c r="J301" s="48"/>
    </row>
    <row r="302" spans="1:10">
      <c r="A302" s="83">
        <v>44497</v>
      </c>
      <c r="B302" s="82">
        <v>0</v>
      </c>
      <c r="C302" s="82">
        <v>34</v>
      </c>
      <c r="D302" s="82">
        <v>20</v>
      </c>
      <c r="E302" s="82">
        <v>55</v>
      </c>
      <c r="F302" s="82">
        <v>31</v>
      </c>
      <c r="G302" s="82">
        <v>13</v>
      </c>
      <c r="H302" s="82">
        <v>68</v>
      </c>
      <c r="I302" s="82">
        <v>1</v>
      </c>
      <c r="J302" s="48"/>
    </row>
    <row r="303" spans="1:10">
      <c r="A303" s="83">
        <v>44498</v>
      </c>
      <c r="B303" s="82">
        <v>0</v>
      </c>
      <c r="C303" s="82">
        <v>34</v>
      </c>
      <c r="D303" s="82">
        <v>19</v>
      </c>
      <c r="E303" s="82">
        <v>39</v>
      </c>
      <c r="F303" s="82">
        <v>23</v>
      </c>
      <c r="G303" s="82">
        <v>13</v>
      </c>
      <c r="H303" s="82">
        <v>68</v>
      </c>
      <c r="I303" s="82">
        <v>1</v>
      </c>
      <c r="J303" s="48"/>
    </row>
    <row r="304" spans="1:10">
      <c r="A304" s="83">
        <v>44499</v>
      </c>
      <c r="B304" s="82">
        <v>0</v>
      </c>
      <c r="C304" s="82">
        <v>32</v>
      </c>
      <c r="D304" s="82">
        <v>19</v>
      </c>
      <c r="E304" s="82">
        <v>38</v>
      </c>
      <c r="F304" s="82">
        <v>23</v>
      </c>
      <c r="G304" s="82">
        <v>13</v>
      </c>
      <c r="H304" s="82">
        <v>63</v>
      </c>
      <c r="I304" s="82">
        <v>1</v>
      </c>
      <c r="J304" s="48"/>
    </row>
    <row r="305" spans="1:10">
      <c r="A305" s="83">
        <v>44500</v>
      </c>
      <c r="B305" s="82">
        <v>0</v>
      </c>
      <c r="C305" s="82">
        <v>32</v>
      </c>
      <c r="D305" s="82">
        <v>19</v>
      </c>
      <c r="E305" s="82">
        <v>36</v>
      </c>
      <c r="F305" s="82">
        <v>21</v>
      </c>
      <c r="G305" s="82">
        <v>12</v>
      </c>
      <c r="H305" s="82">
        <v>66</v>
      </c>
      <c r="I305" s="82">
        <v>3</v>
      </c>
      <c r="J305" s="48"/>
    </row>
    <row r="306" spans="1:10">
      <c r="A306" s="83">
        <v>44501</v>
      </c>
      <c r="B306" s="82">
        <v>0</v>
      </c>
      <c r="C306" s="82">
        <v>32</v>
      </c>
      <c r="D306" s="82">
        <v>19</v>
      </c>
      <c r="E306" s="82">
        <v>33</v>
      </c>
      <c r="F306" s="82">
        <v>20</v>
      </c>
      <c r="G306" s="82">
        <v>9</v>
      </c>
      <c r="H306" s="82">
        <v>68</v>
      </c>
      <c r="I306" s="82">
        <v>1</v>
      </c>
      <c r="J306" s="48"/>
    </row>
    <row r="307" spans="1:10">
      <c r="A307" s="83">
        <v>44502</v>
      </c>
      <c r="B307" s="82">
        <v>0</v>
      </c>
      <c r="C307" s="82">
        <v>33</v>
      </c>
      <c r="D307" s="82">
        <v>20</v>
      </c>
      <c r="E307" s="82">
        <v>35</v>
      </c>
      <c r="F307" s="82">
        <v>22</v>
      </c>
      <c r="G307" s="82">
        <v>9</v>
      </c>
      <c r="H307" s="82">
        <v>77</v>
      </c>
      <c r="I307" s="82">
        <v>0</v>
      </c>
      <c r="J307" s="48"/>
    </row>
    <row r="308" spans="1:10">
      <c r="A308" s="83">
        <v>44503</v>
      </c>
      <c r="B308" s="85">
        <v>0</v>
      </c>
      <c r="C308" s="85">
        <v>34</v>
      </c>
      <c r="D308" s="85">
        <v>16</v>
      </c>
      <c r="E308" s="85">
        <v>39</v>
      </c>
      <c r="F308" s="85">
        <v>26</v>
      </c>
      <c r="G308" s="85">
        <v>12.1</v>
      </c>
      <c r="H308" s="85">
        <v>69</v>
      </c>
      <c r="I308" s="85">
        <v>2</v>
      </c>
      <c r="J308" s="48"/>
    </row>
    <row r="309" spans="1:10">
      <c r="A309" s="83">
        <v>44504</v>
      </c>
      <c r="B309" s="85">
        <v>0</v>
      </c>
      <c r="C309" s="85">
        <v>34</v>
      </c>
      <c r="D309" s="85">
        <v>17</v>
      </c>
      <c r="E309" s="85">
        <v>42</v>
      </c>
      <c r="F309" s="85">
        <v>24</v>
      </c>
      <c r="G309" s="85">
        <v>12.7</v>
      </c>
      <c r="H309" s="85">
        <v>63</v>
      </c>
      <c r="I309" s="85">
        <v>4</v>
      </c>
      <c r="J309" s="48"/>
    </row>
    <row r="310" spans="1:10">
      <c r="A310" s="83">
        <v>44505</v>
      </c>
      <c r="B310" s="85">
        <v>0</v>
      </c>
      <c r="C310" s="85">
        <v>34</v>
      </c>
      <c r="D310" s="85">
        <v>17</v>
      </c>
      <c r="E310" s="85">
        <v>46</v>
      </c>
      <c r="F310" s="85">
        <v>27</v>
      </c>
      <c r="G310" s="85">
        <v>12.5</v>
      </c>
      <c r="H310" s="85">
        <v>63</v>
      </c>
      <c r="I310" s="85">
        <v>8</v>
      </c>
      <c r="J310" s="48"/>
    </row>
    <row r="311" spans="1:10">
      <c r="A311" s="83">
        <v>44506</v>
      </c>
      <c r="B311" s="85">
        <v>0</v>
      </c>
      <c r="C311" s="85">
        <v>34</v>
      </c>
      <c r="D311" s="85">
        <v>17</v>
      </c>
      <c r="E311" s="85">
        <v>43</v>
      </c>
      <c r="F311" s="85">
        <v>25</v>
      </c>
      <c r="G311" s="85">
        <v>12.1</v>
      </c>
      <c r="H311" s="85">
        <v>64</v>
      </c>
      <c r="I311" s="85">
        <v>7</v>
      </c>
      <c r="J311" s="48"/>
    </row>
    <row r="312" spans="1:10">
      <c r="A312" s="83">
        <v>44507</v>
      </c>
      <c r="B312" s="85">
        <v>0</v>
      </c>
      <c r="C312" s="85">
        <v>34</v>
      </c>
      <c r="D312" s="85">
        <v>17</v>
      </c>
      <c r="E312" s="85">
        <v>42</v>
      </c>
      <c r="F312" s="85">
        <v>23</v>
      </c>
      <c r="G312" s="85">
        <v>13.9</v>
      </c>
      <c r="H312" s="85">
        <v>68</v>
      </c>
      <c r="I312" s="85">
        <v>5</v>
      </c>
      <c r="J312" s="48"/>
    </row>
    <row r="313" spans="1:10">
      <c r="A313" s="83">
        <v>44508</v>
      </c>
      <c r="B313" s="85">
        <v>0</v>
      </c>
      <c r="C313" s="85">
        <v>32</v>
      </c>
      <c r="D313" s="85">
        <v>18</v>
      </c>
      <c r="E313" s="85">
        <v>39</v>
      </c>
      <c r="F313" s="85">
        <v>26</v>
      </c>
      <c r="G313" s="85">
        <v>12.7</v>
      </c>
      <c r="H313" s="85">
        <v>72</v>
      </c>
      <c r="I313" s="85">
        <v>6</v>
      </c>
      <c r="J313" s="48"/>
    </row>
    <row r="314" spans="1:10">
      <c r="A314" s="83">
        <v>44509</v>
      </c>
      <c r="B314" s="85">
        <v>0</v>
      </c>
      <c r="C314" s="85">
        <v>33</v>
      </c>
      <c r="D314" s="85">
        <v>18</v>
      </c>
      <c r="E314" s="85">
        <v>39</v>
      </c>
      <c r="F314" s="85">
        <v>26</v>
      </c>
      <c r="G314" s="85">
        <v>13.5</v>
      </c>
      <c r="H314" s="85">
        <v>69</v>
      </c>
      <c r="I314" s="85">
        <v>8</v>
      </c>
      <c r="J314" s="48"/>
    </row>
    <row r="315" spans="1:10">
      <c r="A315" s="83">
        <v>44510</v>
      </c>
      <c r="B315" s="85">
        <v>0</v>
      </c>
      <c r="C315" s="85">
        <v>33</v>
      </c>
      <c r="D315" s="85">
        <v>19</v>
      </c>
      <c r="E315" s="85">
        <v>36</v>
      </c>
      <c r="F315" s="85">
        <v>21</v>
      </c>
      <c r="G315" s="85">
        <v>12.3</v>
      </c>
      <c r="H315" s="85">
        <v>66</v>
      </c>
      <c r="I315" s="85">
        <v>2</v>
      </c>
      <c r="J315" s="48"/>
    </row>
    <row r="316" spans="1:10">
      <c r="A316" s="83">
        <v>44511</v>
      </c>
      <c r="B316" s="85">
        <v>0</v>
      </c>
      <c r="C316" s="85">
        <v>33</v>
      </c>
      <c r="D316" s="85">
        <v>19</v>
      </c>
      <c r="E316" s="85">
        <v>33</v>
      </c>
      <c r="F316" s="85">
        <v>21</v>
      </c>
      <c r="G316" s="85">
        <v>14</v>
      </c>
      <c r="H316" s="85">
        <v>63</v>
      </c>
      <c r="I316" s="85">
        <v>3</v>
      </c>
      <c r="J316" s="48"/>
    </row>
    <row r="317" spans="1:10">
      <c r="A317" s="83">
        <v>44512</v>
      </c>
      <c r="B317" s="85">
        <v>0</v>
      </c>
      <c r="C317" s="85">
        <v>33</v>
      </c>
      <c r="D317" s="85">
        <v>19</v>
      </c>
      <c r="E317" s="85">
        <v>35</v>
      </c>
      <c r="F317" s="85">
        <v>20</v>
      </c>
      <c r="G317" s="85">
        <v>15.1</v>
      </c>
      <c r="H317" s="85">
        <v>66</v>
      </c>
      <c r="I317" s="85">
        <v>8</v>
      </c>
      <c r="J317" s="48"/>
    </row>
    <row r="318" spans="1:10">
      <c r="A318" s="83">
        <v>44513</v>
      </c>
      <c r="B318" s="82">
        <v>0</v>
      </c>
      <c r="C318" s="82">
        <v>33</v>
      </c>
      <c r="D318" s="82">
        <v>16</v>
      </c>
      <c r="E318" s="82">
        <v>36</v>
      </c>
      <c r="F318" s="82">
        <v>21</v>
      </c>
      <c r="G318" s="82">
        <v>14.1</v>
      </c>
      <c r="H318" s="82">
        <v>68</v>
      </c>
      <c r="I318" s="82">
        <v>4</v>
      </c>
      <c r="J318" s="48"/>
    </row>
    <row r="319" spans="1:10">
      <c r="A319" s="83">
        <v>44514</v>
      </c>
      <c r="B319" s="82">
        <v>0</v>
      </c>
      <c r="C319" s="82">
        <v>34</v>
      </c>
      <c r="D319" s="82">
        <v>16</v>
      </c>
      <c r="E319" s="82">
        <v>31</v>
      </c>
      <c r="F319" s="82">
        <v>22</v>
      </c>
      <c r="G319" s="82">
        <v>16.1</v>
      </c>
      <c r="H319" s="82">
        <v>63</v>
      </c>
      <c r="I319" s="82">
        <v>2</v>
      </c>
      <c r="J319" s="48"/>
    </row>
    <row r="320" spans="1:10">
      <c r="A320" s="83">
        <v>44515</v>
      </c>
      <c r="B320" s="82">
        <v>0</v>
      </c>
      <c r="C320" s="82">
        <v>34</v>
      </c>
      <c r="D320" s="82">
        <v>16</v>
      </c>
      <c r="E320" s="82">
        <v>30</v>
      </c>
      <c r="F320" s="82">
        <v>20</v>
      </c>
      <c r="G320" s="82">
        <v>15.5</v>
      </c>
      <c r="H320" s="82">
        <v>45</v>
      </c>
      <c r="I320" s="82">
        <v>1</v>
      </c>
      <c r="J320" s="48"/>
    </row>
    <row r="321" spans="1:10">
      <c r="A321" s="83">
        <v>44516</v>
      </c>
      <c r="B321" s="82">
        <v>0</v>
      </c>
      <c r="C321" s="82">
        <v>33</v>
      </c>
      <c r="D321" s="82">
        <v>15</v>
      </c>
      <c r="E321" s="82">
        <v>29</v>
      </c>
      <c r="F321" s="82">
        <v>19</v>
      </c>
      <c r="G321" s="82">
        <v>16</v>
      </c>
      <c r="H321" s="82">
        <v>63</v>
      </c>
      <c r="I321" s="82">
        <v>3</v>
      </c>
      <c r="J321" s="48"/>
    </row>
    <row r="322" spans="1:10">
      <c r="A322" s="83">
        <v>44517</v>
      </c>
      <c r="B322" s="82">
        <v>0</v>
      </c>
      <c r="C322" s="82">
        <v>33</v>
      </c>
      <c r="D322" s="82">
        <v>16</v>
      </c>
      <c r="E322" s="82">
        <v>31</v>
      </c>
      <c r="F322" s="82">
        <v>18</v>
      </c>
      <c r="G322" s="82">
        <v>16.8</v>
      </c>
      <c r="H322" s="82">
        <v>68</v>
      </c>
      <c r="I322" s="82">
        <v>1</v>
      </c>
      <c r="J322" s="48"/>
    </row>
    <row r="323" spans="1:10">
      <c r="A323" s="83">
        <v>44518</v>
      </c>
      <c r="B323" s="85">
        <v>15</v>
      </c>
      <c r="C323" s="85">
        <v>31</v>
      </c>
      <c r="D323" s="85">
        <v>19</v>
      </c>
      <c r="E323" s="85">
        <v>81</v>
      </c>
      <c r="F323" s="85">
        <v>41</v>
      </c>
      <c r="G323" s="85">
        <v>18</v>
      </c>
      <c r="H323" s="85">
        <v>68</v>
      </c>
      <c r="I323" s="85">
        <v>8</v>
      </c>
      <c r="J323" s="48"/>
    </row>
    <row r="324" spans="1:10">
      <c r="A324" s="83">
        <v>44519</v>
      </c>
      <c r="B324" s="82">
        <v>15</v>
      </c>
      <c r="C324" s="82">
        <v>30</v>
      </c>
      <c r="D324" s="82">
        <v>22</v>
      </c>
      <c r="E324" s="82">
        <v>80</v>
      </c>
      <c r="F324" s="82">
        <v>70</v>
      </c>
      <c r="G324" s="82">
        <v>20</v>
      </c>
      <c r="H324" s="82">
        <v>58</v>
      </c>
      <c r="I324" s="82">
        <v>7</v>
      </c>
      <c r="J324" s="48"/>
    </row>
    <row r="325" spans="1:10">
      <c r="A325" s="83">
        <v>44520</v>
      </c>
      <c r="B325" s="82">
        <v>10</v>
      </c>
      <c r="C325" s="82">
        <v>31</v>
      </c>
      <c r="D325" s="82">
        <v>22</v>
      </c>
      <c r="E325" s="82">
        <v>82</v>
      </c>
      <c r="F325" s="82">
        <v>56</v>
      </c>
      <c r="G325" s="82">
        <v>12</v>
      </c>
      <c r="H325" s="82">
        <v>63</v>
      </c>
      <c r="I325" s="82">
        <v>5</v>
      </c>
      <c r="J325" s="48"/>
    </row>
    <row r="326" spans="1:10">
      <c r="A326" s="83">
        <v>44521</v>
      </c>
      <c r="B326" s="82">
        <v>0</v>
      </c>
      <c r="C326" s="82">
        <v>31</v>
      </c>
      <c r="D326" s="82">
        <v>23</v>
      </c>
      <c r="E326" s="82">
        <v>70</v>
      </c>
      <c r="F326" s="82">
        <v>52</v>
      </c>
      <c r="G326" s="82">
        <v>11</v>
      </c>
      <c r="H326" s="82">
        <v>58</v>
      </c>
      <c r="I326" s="82">
        <v>4</v>
      </c>
      <c r="J326" s="48"/>
    </row>
    <row r="327" spans="1:10">
      <c r="A327" s="83">
        <v>44522</v>
      </c>
      <c r="B327" s="82">
        <v>0</v>
      </c>
      <c r="C327" s="82">
        <v>32</v>
      </c>
      <c r="D327" s="82">
        <v>24</v>
      </c>
      <c r="E327" s="82">
        <v>65</v>
      </c>
      <c r="F327" s="82">
        <v>51</v>
      </c>
      <c r="G327" s="82">
        <v>13</v>
      </c>
      <c r="H327" s="82">
        <v>68</v>
      </c>
      <c r="I327" s="82">
        <v>5</v>
      </c>
      <c r="J327" s="48"/>
    </row>
    <row r="328" spans="1:10">
      <c r="A328" s="83">
        <v>44523</v>
      </c>
      <c r="B328" s="82">
        <v>0</v>
      </c>
      <c r="C328" s="82">
        <v>32</v>
      </c>
      <c r="D328" s="82">
        <v>24</v>
      </c>
      <c r="E328" s="82">
        <v>65</v>
      </c>
      <c r="F328" s="82">
        <v>44</v>
      </c>
      <c r="G328" s="82">
        <v>16</v>
      </c>
      <c r="H328" s="82">
        <v>63</v>
      </c>
      <c r="I328" s="82">
        <v>4</v>
      </c>
      <c r="J328" s="48"/>
    </row>
    <row r="329" spans="1:10">
      <c r="A329" s="83">
        <v>44524</v>
      </c>
      <c r="B329" s="82">
        <v>0</v>
      </c>
      <c r="C329" s="82">
        <v>34</v>
      </c>
      <c r="D329" s="82">
        <v>22</v>
      </c>
      <c r="E329" s="82">
        <v>46</v>
      </c>
      <c r="F329" s="82">
        <v>33</v>
      </c>
      <c r="G329" s="82">
        <v>10</v>
      </c>
      <c r="H329" s="82">
        <v>60</v>
      </c>
      <c r="I329" s="82">
        <v>2</v>
      </c>
      <c r="J329" s="48"/>
    </row>
    <row r="330" spans="1:10">
      <c r="A330" s="83">
        <v>44525</v>
      </c>
      <c r="B330" s="82">
        <v>0</v>
      </c>
      <c r="C330" s="82">
        <v>34</v>
      </c>
      <c r="D330" s="82">
        <v>20</v>
      </c>
      <c r="E330" s="82">
        <v>45</v>
      </c>
      <c r="F330" s="82">
        <v>30</v>
      </c>
      <c r="G330" s="82">
        <v>8</v>
      </c>
      <c r="H330" s="82">
        <v>34</v>
      </c>
      <c r="I330" s="82">
        <v>1</v>
      </c>
      <c r="J330" s="48"/>
    </row>
    <row r="331" spans="1:10">
      <c r="A331" s="83">
        <v>44526</v>
      </c>
      <c r="B331" s="82">
        <v>0</v>
      </c>
      <c r="C331" s="82">
        <v>35</v>
      </c>
      <c r="D331" s="82">
        <v>21</v>
      </c>
      <c r="E331" s="82">
        <v>45</v>
      </c>
      <c r="F331" s="82">
        <v>31</v>
      </c>
      <c r="G331" s="82">
        <v>8</v>
      </c>
      <c r="H331" s="82">
        <v>45</v>
      </c>
      <c r="I331" s="82">
        <v>1</v>
      </c>
      <c r="J331" s="48"/>
    </row>
    <row r="332" spans="1:10">
      <c r="A332" s="83">
        <v>44527</v>
      </c>
      <c r="B332" s="82">
        <v>0</v>
      </c>
      <c r="C332" s="82">
        <v>32.5</v>
      </c>
      <c r="D332" s="82">
        <v>17.1</v>
      </c>
      <c r="E332" s="82">
        <v>37</v>
      </c>
      <c r="F332" s="82">
        <v>23</v>
      </c>
      <c r="G332" s="82">
        <v>7.1</v>
      </c>
      <c r="H332" s="82">
        <v>45</v>
      </c>
      <c r="I332" s="82">
        <v>0</v>
      </c>
      <c r="J332" s="48"/>
    </row>
    <row r="333" spans="1:10">
      <c r="A333" s="83">
        <v>44528</v>
      </c>
      <c r="B333" s="82">
        <v>0</v>
      </c>
      <c r="C333" s="82">
        <v>32.7</v>
      </c>
      <c r="D333" s="82">
        <v>17.1</v>
      </c>
      <c r="E333" s="82">
        <v>36</v>
      </c>
      <c r="F333" s="82">
        <v>24</v>
      </c>
      <c r="G333" s="82">
        <v>7.2</v>
      </c>
      <c r="H333" s="82">
        <v>69</v>
      </c>
      <c r="I333" s="82">
        <v>1</v>
      </c>
      <c r="J333" s="48"/>
    </row>
    <row r="334" spans="1:10">
      <c r="A334" s="83">
        <v>44529</v>
      </c>
      <c r="B334" s="82">
        <v>0</v>
      </c>
      <c r="C334" s="82">
        <v>31.9</v>
      </c>
      <c r="D334" s="82">
        <v>17.5</v>
      </c>
      <c r="E334" s="82">
        <v>39</v>
      </c>
      <c r="F334" s="82">
        <v>25</v>
      </c>
      <c r="G334" s="82">
        <v>8.6</v>
      </c>
      <c r="H334" s="82">
        <v>69</v>
      </c>
      <c r="I334" s="82">
        <v>2</v>
      </c>
      <c r="J334" s="48"/>
    </row>
    <row r="335" spans="1:10">
      <c r="A335" s="83">
        <v>44530</v>
      </c>
      <c r="B335" s="82">
        <v>0</v>
      </c>
      <c r="C335" s="82">
        <v>32</v>
      </c>
      <c r="D335" s="82">
        <v>17.3</v>
      </c>
      <c r="E335" s="82">
        <v>40</v>
      </c>
      <c r="F335" s="82">
        <v>25</v>
      </c>
      <c r="G335" s="82">
        <v>12.8</v>
      </c>
      <c r="H335" s="82">
        <v>69</v>
      </c>
      <c r="I335" s="82">
        <v>6</v>
      </c>
      <c r="J335" s="48"/>
    </row>
    <row r="336" spans="1:10">
      <c r="A336" s="83">
        <v>44531</v>
      </c>
      <c r="B336" s="82">
        <v>4</v>
      </c>
      <c r="C336" s="82">
        <v>30</v>
      </c>
      <c r="D336" s="82">
        <v>17</v>
      </c>
      <c r="E336" s="82">
        <v>82</v>
      </c>
      <c r="F336" s="82">
        <v>26</v>
      </c>
      <c r="G336" s="82">
        <v>14.9</v>
      </c>
      <c r="H336" s="82">
        <v>90</v>
      </c>
      <c r="I336" s="82">
        <v>8</v>
      </c>
      <c r="J336" s="48"/>
    </row>
    <row r="337" spans="1:10">
      <c r="A337" s="83">
        <v>44532</v>
      </c>
      <c r="B337" s="82">
        <v>67</v>
      </c>
      <c r="C337" s="82">
        <v>27</v>
      </c>
      <c r="D337" s="82">
        <v>16</v>
      </c>
      <c r="E337" s="82">
        <v>80</v>
      </c>
      <c r="F337" s="82">
        <v>70</v>
      </c>
      <c r="G337" s="82">
        <v>18.3</v>
      </c>
      <c r="H337" s="82">
        <v>77</v>
      </c>
      <c r="I337" s="82">
        <v>8</v>
      </c>
      <c r="J337" s="48"/>
    </row>
    <row r="338" spans="1:10">
      <c r="A338" s="83">
        <v>44533</v>
      </c>
      <c r="B338" s="82">
        <v>25</v>
      </c>
      <c r="C338" s="82">
        <v>28</v>
      </c>
      <c r="D338" s="82">
        <v>15</v>
      </c>
      <c r="E338" s="82">
        <v>75</v>
      </c>
      <c r="F338" s="82">
        <v>59</v>
      </c>
      <c r="G338" s="82">
        <v>21.4</v>
      </c>
      <c r="H338" s="82">
        <v>66</v>
      </c>
      <c r="I338" s="82">
        <v>4</v>
      </c>
      <c r="J338" s="48"/>
    </row>
    <row r="339" spans="1:10">
      <c r="A339" s="83">
        <v>44534</v>
      </c>
      <c r="B339" s="82">
        <v>0</v>
      </c>
      <c r="C339" s="82">
        <v>29</v>
      </c>
      <c r="D339" s="82">
        <v>16</v>
      </c>
      <c r="E339" s="82">
        <v>63</v>
      </c>
      <c r="F339" s="82">
        <v>45</v>
      </c>
      <c r="G339" s="82">
        <v>17.1</v>
      </c>
      <c r="H339" s="82">
        <v>90</v>
      </c>
      <c r="I339" s="82">
        <v>0</v>
      </c>
      <c r="J339" s="48"/>
    </row>
    <row r="340" spans="1:10">
      <c r="A340" s="83">
        <v>44535</v>
      </c>
      <c r="B340" s="82">
        <v>0</v>
      </c>
      <c r="C340" s="82">
        <v>27</v>
      </c>
      <c r="D340" s="82">
        <v>18</v>
      </c>
      <c r="E340" s="82">
        <v>50</v>
      </c>
      <c r="F340" s="82">
        <v>37</v>
      </c>
      <c r="G340" s="82">
        <v>10</v>
      </c>
      <c r="H340" s="82">
        <v>66</v>
      </c>
      <c r="I340" s="82">
        <v>0</v>
      </c>
      <c r="J340" s="48"/>
    </row>
    <row r="341" spans="1:10">
      <c r="A341" s="83">
        <v>44536</v>
      </c>
      <c r="B341" s="82">
        <v>0</v>
      </c>
      <c r="C341" s="82">
        <v>28</v>
      </c>
      <c r="D341" s="82">
        <v>18</v>
      </c>
      <c r="E341" s="82">
        <v>45</v>
      </c>
      <c r="F341" s="82">
        <v>33</v>
      </c>
      <c r="G341" s="82">
        <v>10</v>
      </c>
      <c r="H341" s="82">
        <v>60</v>
      </c>
      <c r="I341" s="82">
        <v>0</v>
      </c>
      <c r="J341" s="48"/>
    </row>
    <row r="342" spans="1:10">
      <c r="A342" s="83">
        <v>44537</v>
      </c>
      <c r="B342" s="82">
        <v>0</v>
      </c>
      <c r="C342" s="82">
        <v>28</v>
      </c>
      <c r="D342" s="82">
        <v>18</v>
      </c>
      <c r="E342" s="82">
        <v>47</v>
      </c>
      <c r="F342" s="82">
        <v>29</v>
      </c>
      <c r="G342" s="82">
        <v>10</v>
      </c>
      <c r="H342" s="82">
        <v>60</v>
      </c>
      <c r="I342" s="82">
        <v>0</v>
      </c>
      <c r="J342" s="48"/>
    </row>
    <row r="343" spans="1:10">
      <c r="A343" s="83">
        <v>44538</v>
      </c>
      <c r="B343" s="82">
        <v>0</v>
      </c>
      <c r="C343" s="82">
        <v>29</v>
      </c>
      <c r="D343" s="82">
        <v>17</v>
      </c>
      <c r="E343" s="82">
        <v>55</v>
      </c>
      <c r="F343" s="82">
        <v>36</v>
      </c>
      <c r="G343" s="82">
        <v>13</v>
      </c>
      <c r="H343" s="82">
        <v>68</v>
      </c>
      <c r="I343" s="82">
        <v>0</v>
      </c>
      <c r="J343" s="48"/>
    </row>
    <row r="344" spans="1:10">
      <c r="A344" s="83">
        <v>44539</v>
      </c>
      <c r="B344" s="82">
        <v>0</v>
      </c>
      <c r="C344" s="82">
        <v>29</v>
      </c>
      <c r="D344" s="82">
        <v>18</v>
      </c>
      <c r="E344" s="82">
        <v>49</v>
      </c>
      <c r="F344" s="82">
        <v>34</v>
      </c>
      <c r="G344" s="82">
        <v>11</v>
      </c>
      <c r="H344" s="82">
        <v>34</v>
      </c>
      <c r="I344" s="82">
        <v>0</v>
      </c>
      <c r="J344" s="48"/>
    </row>
    <row r="345" spans="1:10">
      <c r="A345" s="83">
        <v>44540</v>
      </c>
      <c r="B345" s="82">
        <v>0</v>
      </c>
      <c r="C345" s="82">
        <v>29</v>
      </c>
      <c r="D345" s="82">
        <v>17</v>
      </c>
      <c r="E345" s="82">
        <v>42</v>
      </c>
      <c r="F345" s="82">
        <v>32</v>
      </c>
      <c r="G345" s="82">
        <v>16</v>
      </c>
      <c r="H345" s="82">
        <v>66</v>
      </c>
      <c r="I345" s="82">
        <v>0</v>
      </c>
      <c r="J345" s="48"/>
    </row>
    <row r="346" spans="1:10">
      <c r="A346" s="83">
        <v>44541</v>
      </c>
      <c r="B346" s="82">
        <v>0</v>
      </c>
      <c r="C346" s="82">
        <v>28</v>
      </c>
      <c r="D346" s="82">
        <v>18</v>
      </c>
      <c r="E346" s="82">
        <v>45</v>
      </c>
      <c r="F346" s="82">
        <v>33</v>
      </c>
      <c r="G346" s="82">
        <v>14</v>
      </c>
      <c r="H346" s="82">
        <v>58</v>
      </c>
      <c r="I346" s="82">
        <v>0</v>
      </c>
      <c r="J346" s="48"/>
    </row>
    <row r="347" spans="1:10">
      <c r="A347" s="83">
        <v>44542</v>
      </c>
      <c r="B347" s="82">
        <v>0</v>
      </c>
      <c r="C347" s="82">
        <v>28</v>
      </c>
      <c r="D347" s="82">
        <v>18</v>
      </c>
      <c r="E347" s="82">
        <v>48</v>
      </c>
      <c r="F347" s="82">
        <v>33</v>
      </c>
      <c r="G347" s="82">
        <v>11</v>
      </c>
      <c r="H347" s="82">
        <v>62</v>
      </c>
      <c r="I347" s="82">
        <v>0</v>
      </c>
      <c r="J347" s="48"/>
    </row>
    <row r="348" spans="1:10">
      <c r="A348" s="83">
        <v>44543</v>
      </c>
      <c r="B348" s="82">
        <v>0</v>
      </c>
      <c r="C348" s="82">
        <v>28</v>
      </c>
      <c r="D348" s="82">
        <v>18</v>
      </c>
      <c r="E348" s="82">
        <v>46</v>
      </c>
      <c r="F348" s="82">
        <v>36</v>
      </c>
      <c r="G348" s="82">
        <v>10</v>
      </c>
      <c r="H348" s="82">
        <v>60</v>
      </c>
      <c r="I348" s="82">
        <v>0</v>
      </c>
      <c r="J348" s="48"/>
    </row>
    <row r="349" spans="1:10">
      <c r="A349" s="83">
        <v>44544</v>
      </c>
      <c r="B349" s="82">
        <v>0</v>
      </c>
      <c r="C349" s="82">
        <v>28</v>
      </c>
      <c r="D349" s="82">
        <v>18</v>
      </c>
      <c r="E349" s="82">
        <v>46</v>
      </c>
      <c r="F349" s="82">
        <v>34</v>
      </c>
      <c r="G349" s="82">
        <v>9</v>
      </c>
      <c r="H349" s="82">
        <v>22</v>
      </c>
      <c r="I349" s="82">
        <v>0</v>
      </c>
      <c r="J349" s="48"/>
    </row>
    <row r="350" spans="1:10">
      <c r="A350" s="83">
        <v>44545</v>
      </c>
      <c r="B350" s="82">
        <v>0</v>
      </c>
      <c r="C350" s="82">
        <v>30</v>
      </c>
      <c r="D350" s="82">
        <v>17</v>
      </c>
      <c r="E350" s="82">
        <v>41</v>
      </c>
      <c r="F350" s="82">
        <v>24</v>
      </c>
      <c r="G350" s="82">
        <v>12</v>
      </c>
      <c r="H350" s="82">
        <v>9</v>
      </c>
      <c r="I350" s="82">
        <v>1</v>
      </c>
      <c r="J350" s="48"/>
    </row>
    <row r="351" spans="1:10">
      <c r="A351" s="83">
        <v>44546</v>
      </c>
      <c r="B351" s="82">
        <v>0</v>
      </c>
      <c r="C351" s="82">
        <v>31</v>
      </c>
      <c r="D351" s="82">
        <v>17</v>
      </c>
      <c r="E351" s="82">
        <v>45</v>
      </c>
      <c r="F351" s="82">
        <v>33</v>
      </c>
      <c r="G351" s="82">
        <v>13</v>
      </c>
      <c r="H351" s="82">
        <v>45</v>
      </c>
      <c r="I351" s="82">
        <v>4</v>
      </c>
      <c r="J351" s="48"/>
    </row>
    <row r="352" spans="1:10">
      <c r="A352" s="83">
        <v>44547</v>
      </c>
      <c r="B352" s="82">
        <v>0</v>
      </c>
      <c r="C352" s="82">
        <v>30</v>
      </c>
      <c r="D352" s="82">
        <v>14</v>
      </c>
      <c r="E352" s="82">
        <v>49</v>
      </c>
      <c r="F352" s="82">
        <v>33</v>
      </c>
      <c r="G352" s="82">
        <v>14</v>
      </c>
      <c r="H352" s="82">
        <v>345</v>
      </c>
      <c r="I352" s="82">
        <v>0</v>
      </c>
      <c r="J352" s="48"/>
    </row>
    <row r="353" spans="1:10">
      <c r="A353" s="83">
        <v>44548</v>
      </c>
      <c r="B353" s="82">
        <v>0</v>
      </c>
      <c r="C353" s="82">
        <v>27</v>
      </c>
      <c r="D353" s="82">
        <v>17</v>
      </c>
      <c r="E353" s="82">
        <v>40</v>
      </c>
      <c r="F353" s="82">
        <v>28</v>
      </c>
      <c r="G353" s="82">
        <v>20</v>
      </c>
      <c r="H353" s="82">
        <v>32</v>
      </c>
      <c r="I353" s="82">
        <v>0</v>
      </c>
      <c r="J353" s="48"/>
    </row>
    <row r="354" spans="1:10">
      <c r="A354" s="83">
        <v>44549</v>
      </c>
      <c r="B354" s="82">
        <v>0</v>
      </c>
      <c r="C354" s="82">
        <v>26</v>
      </c>
      <c r="D354" s="82">
        <v>16</v>
      </c>
      <c r="E354" s="82">
        <v>38</v>
      </c>
      <c r="F354" s="82">
        <v>23</v>
      </c>
      <c r="G354" s="82">
        <v>20</v>
      </c>
      <c r="H354" s="82">
        <v>58</v>
      </c>
      <c r="I354" s="82">
        <v>0</v>
      </c>
      <c r="J354" s="48"/>
    </row>
    <row r="355" spans="1:10">
      <c r="A355" s="83">
        <v>44550</v>
      </c>
      <c r="B355" s="82">
        <v>0</v>
      </c>
      <c r="C355" s="82">
        <v>27</v>
      </c>
      <c r="D355" s="82">
        <v>16</v>
      </c>
      <c r="E355" s="82">
        <v>30</v>
      </c>
      <c r="F355" s="82">
        <v>19</v>
      </c>
      <c r="G355" s="82">
        <v>16</v>
      </c>
      <c r="H355" s="82">
        <v>58</v>
      </c>
      <c r="I355" s="82">
        <v>0</v>
      </c>
      <c r="J355" s="48"/>
    </row>
    <row r="356" spans="1:10">
      <c r="A356" s="83">
        <v>44551</v>
      </c>
      <c r="B356" s="82">
        <v>0</v>
      </c>
      <c r="C356" s="82">
        <v>28</v>
      </c>
      <c r="D356" s="82">
        <v>17</v>
      </c>
      <c r="E356" s="82">
        <v>28</v>
      </c>
      <c r="F356" s="82">
        <v>18</v>
      </c>
      <c r="G356" s="82">
        <v>12</v>
      </c>
      <c r="H356" s="82">
        <v>32</v>
      </c>
      <c r="I356" s="82">
        <v>0</v>
      </c>
      <c r="J356" s="48"/>
    </row>
    <row r="357" spans="1:10">
      <c r="A357" s="83">
        <v>44552</v>
      </c>
      <c r="B357" s="82">
        <v>0</v>
      </c>
      <c r="C357" s="82">
        <v>28</v>
      </c>
      <c r="D357" s="82">
        <v>14</v>
      </c>
      <c r="E357" s="82">
        <v>32</v>
      </c>
      <c r="F357" s="82">
        <v>18</v>
      </c>
      <c r="G357" s="82">
        <v>8</v>
      </c>
      <c r="H357" s="82">
        <v>30</v>
      </c>
      <c r="I357" s="82">
        <v>0</v>
      </c>
      <c r="J357" s="48"/>
    </row>
    <row r="358" spans="1:10">
      <c r="A358" s="83">
        <v>44553</v>
      </c>
      <c r="B358" s="82">
        <v>0</v>
      </c>
      <c r="C358" s="82">
        <v>29</v>
      </c>
      <c r="D358" s="82">
        <v>15</v>
      </c>
      <c r="E358" s="82">
        <v>34</v>
      </c>
      <c r="F358" s="82">
        <v>19</v>
      </c>
      <c r="G358" s="82">
        <v>5</v>
      </c>
      <c r="H358" s="82">
        <v>64</v>
      </c>
      <c r="I358" s="82">
        <v>0</v>
      </c>
      <c r="J358" s="48"/>
    </row>
    <row r="359" spans="1:10">
      <c r="A359" s="83">
        <v>44554</v>
      </c>
      <c r="B359" s="82">
        <v>0</v>
      </c>
      <c r="C359" s="82">
        <v>29</v>
      </c>
      <c r="D359" s="82">
        <v>15</v>
      </c>
      <c r="E359" s="82">
        <v>58</v>
      </c>
      <c r="F359" s="82">
        <v>22</v>
      </c>
      <c r="G359" s="82">
        <v>5</v>
      </c>
      <c r="H359" s="82">
        <v>105</v>
      </c>
      <c r="I359" s="82">
        <v>0</v>
      </c>
      <c r="J359" s="48"/>
    </row>
    <row r="360" spans="1:10">
      <c r="A360" s="83">
        <v>44555</v>
      </c>
      <c r="B360" s="82">
        <v>0</v>
      </c>
      <c r="C360" s="82">
        <v>30</v>
      </c>
      <c r="D360" s="82">
        <v>13</v>
      </c>
      <c r="E360" s="82">
        <v>73</v>
      </c>
      <c r="F360" s="82">
        <v>33</v>
      </c>
      <c r="G360" s="82">
        <v>5</v>
      </c>
      <c r="H360" s="82">
        <v>270</v>
      </c>
      <c r="I360" s="82">
        <v>0</v>
      </c>
      <c r="J360" s="48"/>
    </row>
    <row r="361" spans="1:10">
      <c r="A361" s="83">
        <v>44556</v>
      </c>
      <c r="B361" s="82">
        <v>0</v>
      </c>
      <c r="C361" s="82">
        <v>30</v>
      </c>
      <c r="D361" s="82">
        <v>14</v>
      </c>
      <c r="E361" s="82">
        <v>55</v>
      </c>
      <c r="F361" s="82">
        <v>41</v>
      </c>
      <c r="G361" s="82">
        <v>6</v>
      </c>
      <c r="H361" s="82">
        <v>15</v>
      </c>
      <c r="I361" s="82">
        <v>0</v>
      </c>
      <c r="J361" s="48"/>
    </row>
    <row r="362" spans="1:10">
      <c r="A362" s="83">
        <v>44557</v>
      </c>
      <c r="B362" s="82">
        <v>0</v>
      </c>
      <c r="C362" s="82">
        <v>31</v>
      </c>
      <c r="D362" s="82">
        <v>14</v>
      </c>
      <c r="E362" s="82">
        <v>47</v>
      </c>
      <c r="F362" s="82">
        <v>33</v>
      </c>
      <c r="G362" s="82">
        <v>7</v>
      </c>
      <c r="H362" s="82">
        <v>30</v>
      </c>
      <c r="I362" s="82">
        <v>2</v>
      </c>
      <c r="J362" s="48"/>
    </row>
    <row r="363" spans="1:10">
      <c r="A363" s="83">
        <v>44558</v>
      </c>
      <c r="B363" s="82">
        <v>0</v>
      </c>
      <c r="C363" s="82">
        <v>31</v>
      </c>
      <c r="D363" s="82">
        <v>14</v>
      </c>
      <c r="E363" s="82">
        <v>49</v>
      </c>
      <c r="F363" s="82">
        <v>29</v>
      </c>
      <c r="G363" s="82">
        <v>9</v>
      </c>
      <c r="H363" s="82">
        <v>0</v>
      </c>
      <c r="I363" s="82">
        <v>3</v>
      </c>
      <c r="J363" s="48"/>
    </row>
    <row r="364" spans="1:10">
      <c r="A364" s="83">
        <v>44559</v>
      </c>
      <c r="B364" s="82">
        <v>10</v>
      </c>
      <c r="C364" s="82">
        <v>25</v>
      </c>
      <c r="D364" s="82">
        <v>13</v>
      </c>
      <c r="E364" s="82">
        <v>67</v>
      </c>
      <c r="F364" s="82">
        <v>48</v>
      </c>
      <c r="G364" s="82">
        <v>13</v>
      </c>
      <c r="H364" s="82">
        <v>30</v>
      </c>
      <c r="I364" s="82">
        <v>7</v>
      </c>
      <c r="J364" s="48"/>
    </row>
    <row r="365" spans="1:10">
      <c r="A365" s="83">
        <v>44560</v>
      </c>
      <c r="B365" s="82">
        <v>0</v>
      </c>
      <c r="C365" s="82">
        <v>28</v>
      </c>
      <c r="D365" s="82">
        <v>12</v>
      </c>
      <c r="E365" s="82">
        <v>66</v>
      </c>
      <c r="F365" s="82">
        <v>36</v>
      </c>
      <c r="G365" s="82">
        <v>21</v>
      </c>
      <c r="H365" s="82">
        <v>45</v>
      </c>
      <c r="I365" s="82">
        <v>2</v>
      </c>
      <c r="J365" s="48"/>
    </row>
    <row r="366" spans="1:10">
      <c r="A366" s="83">
        <v>44561</v>
      </c>
      <c r="B366" s="82">
        <v>0</v>
      </c>
      <c r="C366" s="82">
        <v>28</v>
      </c>
      <c r="D366" s="82">
        <v>13</v>
      </c>
      <c r="E366" s="82">
        <v>53</v>
      </c>
      <c r="F366" s="82">
        <v>39</v>
      </c>
      <c r="G366" s="82">
        <v>23</v>
      </c>
      <c r="H366" s="82">
        <v>66</v>
      </c>
      <c r="I366" s="82">
        <v>2</v>
      </c>
      <c r="J366" s="48"/>
    </row>
    <row r="367" spans="1:10">
      <c r="A367" s="84"/>
      <c r="J367" s="48"/>
    </row>
    <row r="368" spans="1:10">
      <c r="A368" s="84"/>
      <c r="J368" s="48"/>
    </row>
    <row r="369" spans="1:10">
      <c r="A369" s="84"/>
      <c r="J369" s="48"/>
    </row>
    <row r="370" spans="1:10">
      <c r="A370" s="84"/>
      <c r="J370" s="4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6"/>
  <sheetViews>
    <sheetView workbookViewId="0">
      <selection activeCell="B254" sqref="B254"/>
    </sheetView>
  </sheetViews>
  <sheetFormatPr defaultColWidth="8.72727272727273" defaultRowHeight="14.5"/>
  <cols>
    <col min="1" max="1" width="14.5454545454545" customWidth="1"/>
    <col min="10" max="10" width="4.13636363636364" style="67" customWidth="1"/>
    <col min="11" max="11" width="4.13636363636364" style="53" customWidth="1"/>
  </cols>
  <sheetData>
    <row r="1" spans="1:29">
      <c r="A1" s="68" t="s">
        <v>9</v>
      </c>
      <c r="B1" s="69" t="s">
        <v>10</v>
      </c>
      <c r="C1" s="69" t="s">
        <v>11</v>
      </c>
      <c r="D1" s="69" t="s">
        <v>12</v>
      </c>
      <c r="E1" s="70" t="s">
        <v>13</v>
      </c>
      <c r="F1" s="70" t="s">
        <v>14</v>
      </c>
      <c r="G1" s="69" t="s">
        <v>15</v>
      </c>
      <c r="H1" s="71" t="s">
        <v>16</v>
      </c>
      <c r="I1" s="71" t="s">
        <v>17</v>
      </c>
      <c r="J1" s="70" t="s">
        <v>18</v>
      </c>
      <c r="K1" s="70" t="s">
        <v>19</v>
      </c>
      <c r="N1" s="69" t="s">
        <v>20</v>
      </c>
      <c r="Q1" s="70" t="s">
        <v>21</v>
      </c>
      <c r="R1" s="73"/>
      <c r="S1" s="73"/>
      <c r="T1" s="73"/>
      <c r="U1" s="70"/>
      <c r="V1" s="70"/>
      <c r="W1" s="69"/>
      <c r="X1" s="69"/>
      <c r="Y1" s="69"/>
      <c r="Z1" s="69"/>
      <c r="AA1" s="69"/>
      <c r="AB1" s="69"/>
      <c r="AC1" s="69"/>
    </row>
    <row r="2" spans="1:29">
      <c r="A2" s="72">
        <v>44197</v>
      </c>
      <c r="B2" s="55">
        <v>0</v>
      </c>
      <c r="C2" s="55">
        <v>24</v>
      </c>
      <c r="D2" s="55">
        <v>15</v>
      </c>
      <c r="E2" s="53">
        <v>68</v>
      </c>
      <c r="F2" s="53">
        <v>52</v>
      </c>
      <c r="G2" s="55">
        <v>5.5</v>
      </c>
      <c r="H2" s="53">
        <v>5</v>
      </c>
      <c r="I2" s="53">
        <v>5</v>
      </c>
      <c r="J2" s="53">
        <v>4</v>
      </c>
      <c r="K2" s="53">
        <v>4</v>
      </c>
      <c r="N2" s="55">
        <f t="shared" ref="N2:N65" si="0">(C2+D2)/2</f>
        <v>19.5</v>
      </c>
      <c r="Q2" s="55">
        <f t="shared" ref="Q2:Q65" si="1">(E2+F2)/2</f>
        <v>60</v>
      </c>
      <c r="R2" s="55"/>
      <c r="S2" s="55"/>
      <c r="T2" s="55"/>
      <c r="U2" s="53"/>
      <c r="V2" s="53"/>
      <c r="W2" s="55"/>
      <c r="X2" s="55"/>
      <c r="Y2" s="55"/>
      <c r="Z2" s="55"/>
      <c r="AA2" s="55"/>
      <c r="AB2" s="55"/>
      <c r="AC2" s="53"/>
    </row>
    <row r="3" spans="1:29">
      <c r="A3" s="72">
        <v>44198</v>
      </c>
      <c r="B3" s="55">
        <v>0</v>
      </c>
      <c r="C3" s="55">
        <v>27</v>
      </c>
      <c r="D3" s="55">
        <v>18.5</v>
      </c>
      <c r="E3" s="53">
        <v>67</v>
      </c>
      <c r="F3" s="53">
        <v>47</v>
      </c>
      <c r="G3" s="55">
        <v>3.1</v>
      </c>
      <c r="H3" s="53">
        <v>32</v>
      </c>
      <c r="I3" s="53">
        <v>32</v>
      </c>
      <c r="J3" s="53">
        <v>6</v>
      </c>
      <c r="K3" s="53">
        <v>4</v>
      </c>
      <c r="N3" s="55">
        <f t="shared" si="0"/>
        <v>22.75</v>
      </c>
      <c r="Q3" s="55">
        <f t="shared" si="1"/>
        <v>57</v>
      </c>
      <c r="R3" s="55"/>
      <c r="S3" s="55"/>
      <c r="T3" s="55"/>
      <c r="U3" s="53"/>
      <c r="V3" s="53"/>
      <c r="W3" s="55"/>
      <c r="X3" s="55"/>
      <c r="Y3" s="55"/>
      <c r="Z3" s="55"/>
      <c r="AA3" s="55"/>
      <c r="AB3" s="55"/>
      <c r="AC3" s="53"/>
    </row>
    <row r="4" spans="1:29">
      <c r="A4" s="72">
        <v>44199</v>
      </c>
      <c r="B4" s="55">
        <v>0</v>
      </c>
      <c r="C4" s="55">
        <v>25.5</v>
      </c>
      <c r="D4" s="55">
        <v>13.5</v>
      </c>
      <c r="E4" s="53">
        <v>83</v>
      </c>
      <c r="F4" s="53">
        <v>43</v>
      </c>
      <c r="G4" s="55">
        <v>2.7</v>
      </c>
      <c r="H4" s="53">
        <v>32</v>
      </c>
      <c r="I4" s="53">
        <v>32</v>
      </c>
      <c r="J4" s="53">
        <v>6</v>
      </c>
      <c r="K4" s="53">
        <v>6</v>
      </c>
      <c r="N4" s="55">
        <f t="shared" si="0"/>
        <v>19.5</v>
      </c>
      <c r="Q4" s="55">
        <f t="shared" si="1"/>
        <v>63</v>
      </c>
      <c r="R4" s="55"/>
      <c r="S4" s="55"/>
      <c r="T4" s="55"/>
      <c r="U4" s="53"/>
      <c r="V4" s="53"/>
      <c r="W4" s="55"/>
      <c r="X4" s="55"/>
      <c r="Y4" s="55"/>
      <c r="Z4" s="55"/>
      <c r="AA4" s="55"/>
      <c r="AB4" s="55"/>
      <c r="AC4" s="53"/>
    </row>
    <row r="5" spans="1:29">
      <c r="A5" s="72">
        <v>44200</v>
      </c>
      <c r="B5" s="55">
        <v>0</v>
      </c>
      <c r="C5" s="55">
        <v>25.5</v>
      </c>
      <c r="D5" s="55">
        <v>15</v>
      </c>
      <c r="E5" s="53">
        <v>79</v>
      </c>
      <c r="F5" s="53">
        <v>45</v>
      </c>
      <c r="G5" s="55">
        <v>2</v>
      </c>
      <c r="H5" s="53">
        <v>32</v>
      </c>
      <c r="I5" s="53">
        <v>32</v>
      </c>
      <c r="J5" s="53">
        <v>6</v>
      </c>
      <c r="K5" s="53">
        <v>4</v>
      </c>
      <c r="N5" s="55">
        <f t="shared" si="0"/>
        <v>20.25</v>
      </c>
      <c r="Q5" s="55">
        <f t="shared" si="1"/>
        <v>62</v>
      </c>
      <c r="R5" s="55"/>
      <c r="S5" s="55"/>
      <c r="T5" s="55"/>
      <c r="U5" s="53"/>
      <c r="V5" s="53"/>
      <c r="W5" s="55"/>
      <c r="X5" s="55"/>
      <c r="Y5" s="55"/>
      <c r="Z5" s="55"/>
      <c r="AA5" s="55"/>
      <c r="AB5" s="55"/>
      <c r="AC5" s="53"/>
    </row>
    <row r="6" spans="1:29">
      <c r="A6" s="72">
        <v>44201</v>
      </c>
      <c r="B6" s="55">
        <v>0</v>
      </c>
      <c r="C6" s="55">
        <v>26.5</v>
      </c>
      <c r="D6" s="55">
        <v>15</v>
      </c>
      <c r="E6" s="53">
        <v>78</v>
      </c>
      <c r="F6" s="53">
        <v>38</v>
      </c>
      <c r="G6" s="55">
        <v>3.7</v>
      </c>
      <c r="H6" s="53">
        <v>0</v>
      </c>
      <c r="I6" s="53">
        <v>32</v>
      </c>
      <c r="J6" s="53">
        <v>5</v>
      </c>
      <c r="K6" s="53">
        <v>4</v>
      </c>
      <c r="N6" s="55">
        <f t="shared" si="0"/>
        <v>20.75</v>
      </c>
      <c r="Q6" s="55">
        <f t="shared" si="1"/>
        <v>58</v>
      </c>
      <c r="R6" s="55"/>
      <c r="S6" s="55"/>
      <c r="T6" s="55"/>
      <c r="U6" s="53"/>
      <c r="V6" s="53"/>
      <c r="W6" s="55"/>
      <c r="X6" s="55"/>
      <c r="Y6" s="55"/>
      <c r="Z6" s="55"/>
      <c r="AA6" s="55"/>
      <c r="AB6" s="55"/>
      <c r="AC6" s="53"/>
    </row>
    <row r="7" spans="1:29">
      <c r="A7" s="72">
        <v>44202</v>
      </c>
      <c r="B7" s="55">
        <v>0</v>
      </c>
      <c r="C7" s="55">
        <v>25.5</v>
      </c>
      <c r="D7" s="55">
        <v>12.5</v>
      </c>
      <c r="E7" s="53">
        <v>88</v>
      </c>
      <c r="F7" s="53">
        <v>47</v>
      </c>
      <c r="G7" s="55">
        <v>3.6</v>
      </c>
      <c r="H7" s="53">
        <v>5</v>
      </c>
      <c r="I7" s="53">
        <v>5</v>
      </c>
      <c r="J7" s="53">
        <v>3</v>
      </c>
      <c r="K7" s="53">
        <v>3</v>
      </c>
      <c r="N7" s="55">
        <f t="shared" si="0"/>
        <v>19</v>
      </c>
      <c r="Q7" s="55">
        <f t="shared" si="1"/>
        <v>67.5</v>
      </c>
      <c r="R7" s="55"/>
      <c r="S7" s="55"/>
      <c r="T7" s="55"/>
      <c r="U7" s="53"/>
      <c r="V7" s="53"/>
      <c r="W7" s="55"/>
      <c r="X7" s="55"/>
      <c r="Y7" s="55"/>
      <c r="Z7" s="55"/>
      <c r="AA7" s="55"/>
      <c r="AB7" s="55"/>
      <c r="AC7" s="53"/>
    </row>
    <row r="8" spans="1:29">
      <c r="A8" s="72">
        <v>44203</v>
      </c>
      <c r="B8" s="55">
        <v>0</v>
      </c>
      <c r="C8" s="55">
        <v>26</v>
      </c>
      <c r="D8" s="55">
        <v>15</v>
      </c>
      <c r="E8" s="53">
        <v>79</v>
      </c>
      <c r="F8" s="53">
        <v>61</v>
      </c>
      <c r="G8" s="55">
        <v>3.2</v>
      </c>
      <c r="H8" s="53">
        <v>5</v>
      </c>
      <c r="I8" s="53">
        <v>5</v>
      </c>
      <c r="J8" s="53">
        <v>3</v>
      </c>
      <c r="K8" s="53">
        <v>4</v>
      </c>
      <c r="N8" s="55">
        <f t="shared" si="0"/>
        <v>20.5</v>
      </c>
      <c r="Q8" s="55">
        <f t="shared" si="1"/>
        <v>70</v>
      </c>
      <c r="R8" s="55"/>
      <c r="S8" s="55"/>
      <c r="T8" s="55"/>
      <c r="U8" s="53"/>
      <c r="V8" s="53"/>
      <c r="W8" s="55"/>
      <c r="X8" s="55"/>
      <c r="Y8" s="55"/>
      <c r="Z8" s="55"/>
      <c r="AA8" s="55"/>
      <c r="AB8" s="55"/>
      <c r="AC8" s="53"/>
    </row>
    <row r="9" spans="1:29">
      <c r="A9" s="72">
        <v>44204</v>
      </c>
      <c r="B9" s="55">
        <v>0</v>
      </c>
      <c r="C9" s="55">
        <v>25.5</v>
      </c>
      <c r="D9" s="55">
        <v>18</v>
      </c>
      <c r="E9" s="53">
        <v>90</v>
      </c>
      <c r="F9" s="53">
        <v>66</v>
      </c>
      <c r="G9" s="55">
        <v>4.3</v>
      </c>
      <c r="H9" s="53">
        <v>5</v>
      </c>
      <c r="I9" s="53">
        <v>32</v>
      </c>
      <c r="J9" s="53">
        <v>4</v>
      </c>
      <c r="K9" s="53">
        <v>4</v>
      </c>
      <c r="N9" s="55">
        <f t="shared" si="0"/>
        <v>21.75</v>
      </c>
      <c r="Q9" s="55">
        <f t="shared" si="1"/>
        <v>78</v>
      </c>
      <c r="R9" s="55"/>
      <c r="S9" s="55"/>
      <c r="T9" s="55"/>
      <c r="U9" s="53"/>
      <c r="V9" s="53"/>
      <c r="W9" s="55"/>
      <c r="X9" s="55"/>
      <c r="Y9" s="55"/>
      <c r="Z9" s="55"/>
      <c r="AA9" s="55"/>
      <c r="AB9" s="55"/>
      <c r="AC9" s="53"/>
    </row>
    <row r="10" spans="1:29">
      <c r="A10" s="72">
        <v>44205</v>
      </c>
      <c r="B10" s="55">
        <v>0</v>
      </c>
      <c r="C10" s="55">
        <v>27</v>
      </c>
      <c r="D10" s="55">
        <v>19</v>
      </c>
      <c r="E10" s="53">
        <v>81</v>
      </c>
      <c r="F10" s="53">
        <v>74</v>
      </c>
      <c r="G10" s="55">
        <v>4.4</v>
      </c>
      <c r="H10" s="53">
        <v>5</v>
      </c>
      <c r="I10" s="53">
        <v>5</v>
      </c>
      <c r="J10" s="53">
        <v>5</v>
      </c>
      <c r="K10" s="53">
        <v>5</v>
      </c>
      <c r="N10" s="55">
        <f t="shared" si="0"/>
        <v>23</v>
      </c>
      <c r="Q10" s="55">
        <f t="shared" si="1"/>
        <v>77.5</v>
      </c>
      <c r="R10" s="55"/>
      <c r="S10" s="55"/>
      <c r="T10" s="55"/>
      <c r="U10" s="53"/>
      <c r="V10" s="53"/>
      <c r="W10" s="55"/>
      <c r="X10" s="55"/>
      <c r="Y10" s="55"/>
      <c r="Z10" s="55"/>
      <c r="AA10" s="55"/>
      <c r="AB10" s="55"/>
      <c r="AC10" s="53"/>
    </row>
    <row r="11" spans="1:29">
      <c r="A11" s="72">
        <v>44206</v>
      </c>
      <c r="B11" s="55">
        <v>0</v>
      </c>
      <c r="C11" s="55">
        <v>28</v>
      </c>
      <c r="D11" s="55">
        <v>18</v>
      </c>
      <c r="E11" s="53">
        <v>95</v>
      </c>
      <c r="F11" s="53">
        <v>61</v>
      </c>
      <c r="G11" s="55">
        <v>3.5</v>
      </c>
      <c r="H11" s="53">
        <v>5</v>
      </c>
      <c r="I11" s="53">
        <v>32</v>
      </c>
      <c r="J11" s="53">
        <v>4</v>
      </c>
      <c r="K11" s="53">
        <v>3</v>
      </c>
      <c r="N11" s="55">
        <f t="shared" si="0"/>
        <v>23</v>
      </c>
      <c r="Q11" s="55">
        <f t="shared" si="1"/>
        <v>78</v>
      </c>
      <c r="R11" s="55"/>
      <c r="S11" s="55"/>
      <c r="T11" s="55"/>
      <c r="U11" s="53"/>
      <c r="V11" s="53"/>
      <c r="W11" s="55"/>
      <c r="X11" s="55"/>
      <c r="Y11" s="55"/>
      <c r="Z11" s="55"/>
      <c r="AA11" s="55"/>
      <c r="AB11" s="55"/>
      <c r="AC11" s="53"/>
    </row>
    <row r="12" spans="1:29">
      <c r="A12" s="72">
        <v>44207</v>
      </c>
      <c r="B12" s="55">
        <v>0</v>
      </c>
      <c r="C12" s="55">
        <v>29</v>
      </c>
      <c r="D12" s="55">
        <v>17.5</v>
      </c>
      <c r="E12" s="53">
        <v>95</v>
      </c>
      <c r="F12" s="53">
        <v>66</v>
      </c>
      <c r="G12" s="55">
        <v>4.6</v>
      </c>
      <c r="H12" s="53">
        <v>5</v>
      </c>
      <c r="I12" s="53">
        <v>5</v>
      </c>
      <c r="J12" s="53">
        <v>3</v>
      </c>
      <c r="K12" s="53">
        <v>0</v>
      </c>
      <c r="N12" s="55">
        <f t="shared" si="0"/>
        <v>23.25</v>
      </c>
      <c r="Q12" s="55">
        <f t="shared" si="1"/>
        <v>80.5</v>
      </c>
      <c r="R12" s="55"/>
      <c r="S12" s="55"/>
      <c r="T12" s="55"/>
      <c r="U12" s="53"/>
      <c r="V12" s="53"/>
      <c r="W12" s="55"/>
      <c r="X12" s="55"/>
      <c r="Y12" s="55"/>
      <c r="Z12" s="55"/>
      <c r="AA12" s="55"/>
      <c r="AB12" s="55"/>
      <c r="AC12" s="53"/>
    </row>
    <row r="13" spans="1:29">
      <c r="A13" s="72">
        <v>44208</v>
      </c>
      <c r="B13" s="55">
        <v>0</v>
      </c>
      <c r="C13" s="55">
        <v>28</v>
      </c>
      <c r="D13" s="55">
        <v>16.5</v>
      </c>
      <c r="E13" s="53">
        <v>90</v>
      </c>
      <c r="F13" s="53">
        <v>59</v>
      </c>
      <c r="G13" s="55">
        <v>3.8</v>
      </c>
      <c r="H13" s="53">
        <v>5</v>
      </c>
      <c r="I13" s="53">
        <v>7</v>
      </c>
      <c r="J13" s="53">
        <v>3</v>
      </c>
      <c r="K13" s="53">
        <v>0</v>
      </c>
      <c r="N13" s="55">
        <f t="shared" si="0"/>
        <v>22.25</v>
      </c>
      <c r="Q13" s="55">
        <f t="shared" si="1"/>
        <v>74.5</v>
      </c>
      <c r="R13" s="55"/>
      <c r="S13" s="55"/>
      <c r="T13" s="55"/>
      <c r="U13" s="53"/>
      <c r="V13" s="53"/>
      <c r="W13" s="55"/>
      <c r="X13" s="55"/>
      <c r="Y13" s="55"/>
      <c r="Z13" s="55"/>
      <c r="AA13" s="55"/>
      <c r="AB13" s="55"/>
      <c r="AC13" s="53"/>
    </row>
    <row r="14" spans="1:29">
      <c r="A14" s="72">
        <v>44209</v>
      </c>
      <c r="B14" s="55">
        <v>0</v>
      </c>
      <c r="C14" s="55">
        <v>28</v>
      </c>
      <c r="D14" s="55">
        <v>13</v>
      </c>
      <c r="E14" s="53">
        <v>83</v>
      </c>
      <c r="F14" s="53">
        <v>46</v>
      </c>
      <c r="G14" s="55">
        <v>3.8</v>
      </c>
      <c r="H14" s="53">
        <v>5</v>
      </c>
      <c r="I14" s="53">
        <v>7</v>
      </c>
      <c r="J14" s="53">
        <v>0</v>
      </c>
      <c r="K14" s="53">
        <v>0</v>
      </c>
      <c r="N14" s="55">
        <f t="shared" si="0"/>
        <v>20.5</v>
      </c>
      <c r="Q14" s="55">
        <f t="shared" si="1"/>
        <v>64.5</v>
      </c>
      <c r="R14" s="55"/>
      <c r="S14" s="55"/>
      <c r="T14" s="55"/>
      <c r="U14" s="53"/>
      <c r="V14" s="53"/>
      <c r="W14" s="55"/>
      <c r="X14" s="55"/>
      <c r="Y14" s="55"/>
      <c r="Z14" s="55"/>
      <c r="AA14" s="55"/>
      <c r="AB14" s="55"/>
      <c r="AC14" s="53"/>
    </row>
    <row r="15" spans="1:29">
      <c r="A15" s="72">
        <v>44210</v>
      </c>
      <c r="B15" s="55">
        <v>0</v>
      </c>
      <c r="C15" s="55">
        <v>27</v>
      </c>
      <c r="D15" s="55">
        <v>10.5</v>
      </c>
      <c r="E15" s="53">
        <v>88</v>
      </c>
      <c r="F15" s="53">
        <v>44</v>
      </c>
      <c r="G15" s="55">
        <v>3.2</v>
      </c>
      <c r="H15" s="53">
        <v>5</v>
      </c>
      <c r="I15" s="53">
        <v>5</v>
      </c>
      <c r="J15" s="53">
        <v>0</v>
      </c>
      <c r="K15" s="53">
        <v>0</v>
      </c>
      <c r="N15" s="55">
        <f t="shared" si="0"/>
        <v>18.75</v>
      </c>
      <c r="Q15" s="55">
        <f t="shared" si="1"/>
        <v>66</v>
      </c>
      <c r="R15" s="55"/>
      <c r="S15" s="55"/>
      <c r="T15" s="55"/>
      <c r="U15" s="53"/>
      <c r="V15" s="53"/>
      <c r="W15" s="55"/>
      <c r="X15" s="55"/>
      <c r="Y15" s="55"/>
      <c r="Z15" s="55"/>
      <c r="AA15" s="55"/>
      <c r="AB15" s="55"/>
      <c r="AC15" s="53"/>
    </row>
    <row r="16" spans="1:29">
      <c r="A16" s="72">
        <v>44211</v>
      </c>
      <c r="B16" s="55">
        <v>0</v>
      </c>
      <c r="C16" s="55">
        <v>28</v>
      </c>
      <c r="D16" s="55">
        <v>14</v>
      </c>
      <c r="E16" s="53">
        <v>83</v>
      </c>
      <c r="F16" s="53">
        <v>45</v>
      </c>
      <c r="G16" s="55">
        <v>3</v>
      </c>
      <c r="H16" s="53">
        <v>5</v>
      </c>
      <c r="I16" s="53">
        <v>5</v>
      </c>
      <c r="J16" s="53">
        <v>0</v>
      </c>
      <c r="K16" s="53">
        <v>0</v>
      </c>
      <c r="N16" s="55">
        <f t="shared" si="0"/>
        <v>21</v>
      </c>
      <c r="Q16" s="55">
        <f t="shared" si="1"/>
        <v>64</v>
      </c>
      <c r="R16" s="55"/>
      <c r="S16" s="55"/>
      <c r="T16" s="55"/>
      <c r="U16" s="53"/>
      <c r="V16" s="53"/>
      <c r="W16" s="55"/>
      <c r="X16" s="55"/>
      <c r="Y16" s="55"/>
      <c r="Z16" s="55"/>
      <c r="AA16" s="55"/>
      <c r="AB16" s="55"/>
      <c r="AC16" s="53"/>
    </row>
    <row r="17" spans="1:29">
      <c r="A17" s="72">
        <v>44212</v>
      </c>
      <c r="B17" s="55">
        <v>0</v>
      </c>
      <c r="C17" s="55">
        <v>29</v>
      </c>
      <c r="D17" s="55">
        <v>14</v>
      </c>
      <c r="E17" s="53">
        <v>94</v>
      </c>
      <c r="F17" s="53">
        <v>52</v>
      </c>
      <c r="G17" s="55">
        <v>1.9</v>
      </c>
      <c r="H17" s="53">
        <v>0</v>
      </c>
      <c r="I17" s="53">
        <v>5</v>
      </c>
      <c r="J17" s="53">
        <v>0</v>
      </c>
      <c r="K17" s="53">
        <v>0</v>
      </c>
      <c r="N17" s="55">
        <f t="shared" si="0"/>
        <v>21.5</v>
      </c>
      <c r="Q17" s="55">
        <f t="shared" si="1"/>
        <v>73</v>
      </c>
      <c r="R17" s="55"/>
      <c r="S17" s="55"/>
      <c r="T17" s="55"/>
      <c r="U17" s="53"/>
      <c r="V17" s="53"/>
      <c r="W17" s="55"/>
      <c r="X17" s="55"/>
      <c r="Y17" s="55"/>
      <c r="Z17" s="55"/>
      <c r="AA17" s="55"/>
      <c r="AB17" s="55"/>
      <c r="AC17" s="53"/>
    </row>
    <row r="18" spans="1:29">
      <c r="A18" s="72">
        <v>44213</v>
      </c>
      <c r="B18" s="55">
        <v>0</v>
      </c>
      <c r="C18" s="55">
        <v>30</v>
      </c>
      <c r="D18" s="55">
        <v>14.5</v>
      </c>
      <c r="E18" s="53">
        <v>95</v>
      </c>
      <c r="F18" s="53">
        <v>55</v>
      </c>
      <c r="G18" s="55">
        <v>1.3</v>
      </c>
      <c r="H18" s="53">
        <v>5</v>
      </c>
      <c r="I18" s="53">
        <v>11</v>
      </c>
      <c r="J18" s="53">
        <v>0</v>
      </c>
      <c r="K18" s="53">
        <v>0</v>
      </c>
      <c r="N18" s="55">
        <f t="shared" si="0"/>
        <v>22.25</v>
      </c>
      <c r="Q18" s="55">
        <f t="shared" si="1"/>
        <v>75</v>
      </c>
      <c r="R18" s="55"/>
      <c r="S18" s="55"/>
      <c r="T18" s="55"/>
      <c r="U18" s="53"/>
      <c r="V18" s="53"/>
      <c r="W18" s="55"/>
      <c r="X18" s="55"/>
      <c r="Y18" s="55"/>
      <c r="Z18" s="55"/>
      <c r="AA18" s="55"/>
      <c r="AB18" s="55"/>
      <c r="AC18" s="53"/>
    </row>
    <row r="19" spans="1:29">
      <c r="A19" s="72">
        <v>44214</v>
      </c>
      <c r="B19" s="55">
        <v>0</v>
      </c>
      <c r="C19" s="55">
        <v>31</v>
      </c>
      <c r="D19" s="55">
        <v>13.5</v>
      </c>
      <c r="E19" s="53">
        <v>94</v>
      </c>
      <c r="F19" s="53">
        <v>40</v>
      </c>
      <c r="G19" s="55">
        <v>1.1</v>
      </c>
      <c r="H19" s="53">
        <v>0</v>
      </c>
      <c r="I19" s="53">
        <v>32</v>
      </c>
      <c r="J19" s="53">
        <v>0</v>
      </c>
      <c r="K19" s="53">
        <v>0</v>
      </c>
      <c r="N19" s="55">
        <f t="shared" si="0"/>
        <v>22.25</v>
      </c>
      <c r="Q19" s="55">
        <f t="shared" si="1"/>
        <v>67</v>
      </c>
      <c r="R19" s="55"/>
      <c r="S19" s="55"/>
      <c r="T19" s="55"/>
      <c r="U19" s="53"/>
      <c r="V19" s="53"/>
      <c r="W19" s="55"/>
      <c r="X19" s="55"/>
      <c r="Y19" s="55"/>
      <c r="Z19" s="55"/>
      <c r="AA19" s="55"/>
      <c r="AB19" s="55"/>
      <c r="AC19" s="53"/>
    </row>
    <row r="20" spans="1:29">
      <c r="A20" s="72">
        <v>44215</v>
      </c>
      <c r="B20" s="55">
        <v>0</v>
      </c>
      <c r="C20" s="55">
        <v>30</v>
      </c>
      <c r="D20" s="55">
        <v>12.5</v>
      </c>
      <c r="E20" s="53">
        <v>94</v>
      </c>
      <c r="F20" s="53">
        <v>38</v>
      </c>
      <c r="G20" s="55">
        <v>1.5</v>
      </c>
      <c r="H20" s="53">
        <v>0</v>
      </c>
      <c r="I20" s="53">
        <v>5</v>
      </c>
      <c r="J20" s="53">
        <v>0</v>
      </c>
      <c r="K20" s="53">
        <v>0</v>
      </c>
      <c r="N20" s="55">
        <f t="shared" si="0"/>
        <v>21.25</v>
      </c>
      <c r="Q20" s="55">
        <f t="shared" si="1"/>
        <v>66</v>
      </c>
      <c r="R20" s="55"/>
      <c r="S20" s="55"/>
      <c r="T20" s="55"/>
      <c r="U20" s="53"/>
      <c r="V20" s="53"/>
      <c r="W20" s="55"/>
      <c r="X20" s="55"/>
      <c r="Y20" s="55"/>
      <c r="Z20" s="55"/>
      <c r="AA20" s="55"/>
      <c r="AB20" s="55"/>
      <c r="AC20" s="53"/>
    </row>
    <row r="21" spans="1:29">
      <c r="A21" s="72">
        <v>44216</v>
      </c>
      <c r="B21" s="55">
        <v>0</v>
      </c>
      <c r="C21" s="55">
        <v>28</v>
      </c>
      <c r="D21" s="55">
        <v>14</v>
      </c>
      <c r="E21" s="53">
        <v>89</v>
      </c>
      <c r="F21" s="53">
        <v>42</v>
      </c>
      <c r="G21" s="55">
        <v>1.8</v>
      </c>
      <c r="H21" s="53">
        <v>5</v>
      </c>
      <c r="I21" s="53">
        <v>5</v>
      </c>
      <c r="J21" s="53">
        <v>0</v>
      </c>
      <c r="K21" s="53">
        <v>0</v>
      </c>
      <c r="N21" s="55">
        <f t="shared" si="0"/>
        <v>21</v>
      </c>
      <c r="Q21" s="55">
        <f t="shared" si="1"/>
        <v>65.5</v>
      </c>
      <c r="R21" s="55"/>
      <c r="S21" s="55"/>
      <c r="T21" s="55"/>
      <c r="U21" s="53"/>
      <c r="V21" s="53"/>
      <c r="W21" s="55"/>
      <c r="X21" s="55"/>
      <c r="Y21" s="55"/>
      <c r="Z21" s="55"/>
      <c r="AA21" s="55"/>
      <c r="AB21" s="55"/>
      <c r="AC21" s="53"/>
    </row>
    <row r="22" spans="1:29">
      <c r="A22" s="72">
        <v>44217</v>
      </c>
      <c r="B22" s="55">
        <v>0</v>
      </c>
      <c r="C22" s="55">
        <v>28.5</v>
      </c>
      <c r="D22" s="55">
        <v>13</v>
      </c>
      <c r="E22" s="53">
        <v>89</v>
      </c>
      <c r="F22" s="53">
        <v>39</v>
      </c>
      <c r="G22" s="55">
        <v>1.7</v>
      </c>
      <c r="H22" s="53">
        <v>5</v>
      </c>
      <c r="I22" s="53">
        <v>14</v>
      </c>
      <c r="J22" s="53">
        <v>0</v>
      </c>
      <c r="K22" s="53">
        <v>0</v>
      </c>
      <c r="N22" s="55">
        <f t="shared" si="0"/>
        <v>20.75</v>
      </c>
      <c r="Q22" s="55">
        <f t="shared" si="1"/>
        <v>64</v>
      </c>
      <c r="R22" s="55"/>
      <c r="S22" s="55"/>
      <c r="T22" s="55"/>
      <c r="U22" s="53"/>
      <c r="V22" s="53"/>
      <c r="W22" s="55"/>
      <c r="X22" s="55"/>
      <c r="Y22" s="55"/>
      <c r="Z22" s="55"/>
      <c r="AA22" s="55"/>
      <c r="AB22" s="55"/>
      <c r="AC22" s="53"/>
    </row>
    <row r="23" spans="1:29">
      <c r="A23" s="72">
        <v>44218</v>
      </c>
      <c r="B23" s="55">
        <v>0</v>
      </c>
      <c r="C23" s="55">
        <v>29</v>
      </c>
      <c r="D23" s="55">
        <v>11</v>
      </c>
      <c r="E23" s="53">
        <v>93.6761081484959</v>
      </c>
      <c r="F23" s="53">
        <v>38.0338851255644</v>
      </c>
      <c r="G23" s="55">
        <v>1.6</v>
      </c>
      <c r="H23" s="53">
        <v>0</v>
      </c>
      <c r="I23" s="53">
        <v>14</v>
      </c>
      <c r="J23" s="53">
        <v>0</v>
      </c>
      <c r="K23" s="53">
        <v>0</v>
      </c>
      <c r="N23" s="55">
        <f t="shared" si="0"/>
        <v>20</v>
      </c>
      <c r="Q23" s="55">
        <f t="shared" si="1"/>
        <v>65.8549966370301</v>
      </c>
      <c r="R23" s="55"/>
      <c r="S23" s="55"/>
      <c r="T23" s="55"/>
      <c r="U23" s="53"/>
      <c r="V23" s="53"/>
      <c r="W23" s="55"/>
      <c r="X23" s="55"/>
      <c r="Y23" s="55"/>
      <c r="Z23" s="55"/>
      <c r="AA23" s="55"/>
      <c r="AB23" s="55"/>
      <c r="AC23" s="53"/>
    </row>
    <row r="24" spans="1:29">
      <c r="A24" s="72">
        <v>44219</v>
      </c>
      <c r="B24" s="55">
        <v>0</v>
      </c>
      <c r="C24" s="55">
        <v>30.5</v>
      </c>
      <c r="D24" s="55">
        <v>13</v>
      </c>
      <c r="E24" s="53">
        <v>94.6358804727003</v>
      </c>
      <c r="F24" s="53">
        <v>52.3230978047688</v>
      </c>
      <c r="G24" s="55">
        <v>1.4</v>
      </c>
      <c r="H24" s="53">
        <v>0</v>
      </c>
      <c r="I24" s="53">
        <v>32</v>
      </c>
      <c r="J24" s="53">
        <v>0</v>
      </c>
      <c r="K24" s="53">
        <v>0</v>
      </c>
      <c r="N24" s="55">
        <f t="shared" si="0"/>
        <v>21.75</v>
      </c>
      <c r="Q24" s="55">
        <f t="shared" si="1"/>
        <v>73.4794891387346</v>
      </c>
      <c r="R24" s="55"/>
      <c r="S24" s="55"/>
      <c r="T24" s="55"/>
      <c r="U24" s="53"/>
      <c r="V24" s="53"/>
      <c r="W24" s="55"/>
      <c r="X24" s="55"/>
      <c r="Y24" s="55"/>
      <c r="Z24" s="55"/>
      <c r="AA24" s="55"/>
      <c r="AB24" s="55"/>
      <c r="AC24" s="53"/>
    </row>
    <row r="25" spans="1:29">
      <c r="A25" s="72">
        <v>44220</v>
      </c>
      <c r="B25" s="55">
        <v>0</v>
      </c>
      <c r="C25" s="55">
        <v>27</v>
      </c>
      <c r="D25" s="55">
        <v>12.5</v>
      </c>
      <c r="E25" s="53">
        <v>82.8624033291271</v>
      </c>
      <c r="F25" s="53">
        <v>38.342154082289</v>
      </c>
      <c r="G25" s="55">
        <v>3</v>
      </c>
      <c r="H25" s="53">
        <v>5</v>
      </c>
      <c r="I25" s="53">
        <v>5</v>
      </c>
      <c r="J25" s="53">
        <v>3</v>
      </c>
      <c r="K25" s="53">
        <v>0</v>
      </c>
      <c r="N25" s="55">
        <f t="shared" si="0"/>
        <v>19.75</v>
      </c>
      <c r="Q25" s="55">
        <f t="shared" si="1"/>
        <v>60.602278705708</v>
      </c>
      <c r="R25" s="55"/>
      <c r="S25" s="55"/>
      <c r="T25" s="55"/>
      <c r="U25" s="53"/>
      <c r="V25" s="53"/>
      <c r="W25" s="55"/>
      <c r="X25" s="55"/>
      <c r="Y25" s="55"/>
      <c r="Z25" s="55"/>
      <c r="AA25" s="55"/>
      <c r="AB25" s="55"/>
      <c r="AC25" s="53"/>
    </row>
    <row r="26" spans="1:29">
      <c r="A26" s="72">
        <v>44221</v>
      </c>
      <c r="B26" s="55">
        <v>0</v>
      </c>
      <c r="C26" s="55">
        <v>26.5</v>
      </c>
      <c r="D26" s="55">
        <v>11</v>
      </c>
      <c r="E26" s="53">
        <v>70.4097150042435</v>
      </c>
      <c r="F26" s="53">
        <v>37</v>
      </c>
      <c r="G26" s="55">
        <v>3.3</v>
      </c>
      <c r="H26" s="53">
        <v>5</v>
      </c>
      <c r="I26" s="53">
        <v>5</v>
      </c>
      <c r="J26" s="53">
        <v>0</v>
      </c>
      <c r="K26" s="53">
        <v>0</v>
      </c>
      <c r="N26" s="55">
        <f t="shared" si="0"/>
        <v>18.75</v>
      </c>
      <c r="Q26" s="55">
        <f t="shared" si="1"/>
        <v>53.7048575021218</v>
      </c>
      <c r="R26" s="55"/>
      <c r="S26" s="55"/>
      <c r="T26" s="55"/>
      <c r="U26" s="53"/>
      <c r="V26" s="53"/>
      <c r="W26" s="55"/>
      <c r="X26" s="55"/>
      <c r="Y26" s="55"/>
      <c r="Z26" s="55"/>
      <c r="AA26" s="55"/>
      <c r="AB26" s="55"/>
      <c r="AC26" s="53"/>
    </row>
    <row r="27" spans="1:29">
      <c r="A27" s="72">
        <v>44222</v>
      </c>
      <c r="B27" s="55">
        <v>0</v>
      </c>
      <c r="C27" s="55">
        <v>25</v>
      </c>
      <c r="D27" s="55">
        <v>10.5</v>
      </c>
      <c r="E27" s="53">
        <v>75</v>
      </c>
      <c r="F27" s="53">
        <v>33</v>
      </c>
      <c r="G27" s="55">
        <v>4.1</v>
      </c>
      <c r="H27" s="53">
        <v>5</v>
      </c>
      <c r="I27" s="53">
        <v>5</v>
      </c>
      <c r="J27" s="53">
        <v>0</v>
      </c>
      <c r="K27" s="53">
        <v>0</v>
      </c>
      <c r="N27" s="55">
        <f t="shared" si="0"/>
        <v>17.75</v>
      </c>
      <c r="Q27" s="55">
        <f t="shared" si="1"/>
        <v>54</v>
      </c>
      <c r="R27" s="55"/>
      <c r="S27" s="55"/>
      <c r="T27" s="55"/>
      <c r="U27" s="53"/>
      <c r="V27" s="53"/>
      <c r="W27" s="55"/>
      <c r="X27" s="55"/>
      <c r="Y27" s="55"/>
      <c r="Z27" s="55"/>
      <c r="AA27" s="55"/>
      <c r="AB27" s="55"/>
      <c r="AC27" s="53"/>
    </row>
    <row r="28" spans="1:29">
      <c r="A28" s="72">
        <v>44223</v>
      </c>
      <c r="B28" s="55">
        <v>0</v>
      </c>
      <c r="C28" s="55">
        <v>25</v>
      </c>
      <c r="D28" s="55">
        <v>10</v>
      </c>
      <c r="E28" s="53">
        <v>75</v>
      </c>
      <c r="F28" s="53">
        <v>37</v>
      </c>
      <c r="G28" s="55">
        <v>4.7</v>
      </c>
      <c r="H28" s="53">
        <v>5</v>
      </c>
      <c r="I28" s="53">
        <v>5</v>
      </c>
      <c r="J28" s="53">
        <v>0</v>
      </c>
      <c r="K28" s="53">
        <v>0</v>
      </c>
      <c r="N28" s="55">
        <f t="shared" si="0"/>
        <v>17.5</v>
      </c>
      <c r="Q28" s="55">
        <f t="shared" si="1"/>
        <v>56</v>
      </c>
      <c r="R28" s="55"/>
      <c r="S28" s="55"/>
      <c r="T28" s="55"/>
      <c r="U28" s="53"/>
      <c r="V28" s="53"/>
      <c r="W28" s="55"/>
      <c r="X28" s="55"/>
      <c r="Y28" s="55"/>
      <c r="Z28" s="55"/>
      <c r="AA28" s="55"/>
      <c r="AB28" s="55"/>
      <c r="AC28" s="53"/>
    </row>
    <row r="29" spans="1:29">
      <c r="A29" s="72">
        <v>44224</v>
      </c>
      <c r="B29" s="55">
        <v>0</v>
      </c>
      <c r="C29" s="55">
        <v>25</v>
      </c>
      <c r="D29" s="55">
        <v>10</v>
      </c>
      <c r="E29" s="53">
        <v>75</v>
      </c>
      <c r="F29" s="53">
        <v>28</v>
      </c>
      <c r="G29" s="55">
        <v>3.9</v>
      </c>
      <c r="H29" s="53">
        <v>5</v>
      </c>
      <c r="I29" s="53">
        <v>5</v>
      </c>
      <c r="J29" s="53">
        <v>0</v>
      </c>
      <c r="K29" s="53">
        <v>0</v>
      </c>
      <c r="N29" s="55">
        <f t="shared" si="0"/>
        <v>17.5</v>
      </c>
      <c r="Q29" s="55">
        <f t="shared" si="1"/>
        <v>51.5</v>
      </c>
      <c r="R29" s="55"/>
      <c r="S29" s="55"/>
      <c r="T29" s="55"/>
      <c r="U29" s="53"/>
      <c r="V29" s="53"/>
      <c r="W29" s="55"/>
      <c r="X29" s="55"/>
      <c r="Y29" s="55"/>
      <c r="Z29" s="55"/>
      <c r="AA29" s="55"/>
      <c r="AB29" s="55"/>
      <c r="AC29" s="53"/>
    </row>
    <row r="30" spans="1:29">
      <c r="A30" s="72">
        <v>44225</v>
      </c>
      <c r="B30" s="55">
        <v>0</v>
      </c>
      <c r="C30" s="55">
        <v>26</v>
      </c>
      <c r="D30" s="55">
        <v>9</v>
      </c>
      <c r="E30" s="53">
        <v>74</v>
      </c>
      <c r="F30" s="53">
        <v>25.4335705530422</v>
      </c>
      <c r="G30" s="55">
        <v>4.5</v>
      </c>
      <c r="H30" s="53">
        <v>5</v>
      </c>
      <c r="I30" s="53">
        <v>5</v>
      </c>
      <c r="J30" s="53">
        <v>0</v>
      </c>
      <c r="K30" s="53">
        <v>0</v>
      </c>
      <c r="N30" s="55">
        <f t="shared" si="0"/>
        <v>17.5</v>
      </c>
      <c r="Q30" s="55">
        <f t="shared" si="1"/>
        <v>49.7167852765211</v>
      </c>
      <c r="R30" s="55"/>
      <c r="S30" s="55"/>
      <c r="T30" s="55"/>
      <c r="U30" s="53"/>
      <c r="V30" s="53"/>
      <c r="W30" s="55"/>
      <c r="X30" s="55"/>
      <c r="Y30" s="55"/>
      <c r="Z30" s="55"/>
      <c r="AA30" s="55"/>
      <c r="AB30" s="55"/>
      <c r="AC30" s="53"/>
    </row>
    <row r="31" spans="1:29">
      <c r="A31" s="72">
        <v>44226</v>
      </c>
      <c r="B31" s="55">
        <v>0</v>
      </c>
      <c r="C31" s="55">
        <v>26</v>
      </c>
      <c r="D31" s="55">
        <v>9.5</v>
      </c>
      <c r="E31" s="53">
        <v>75</v>
      </c>
      <c r="F31" s="53">
        <v>30.0924305466648</v>
      </c>
      <c r="G31" s="55">
        <v>4.5</v>
      </c>
      <c r="H31" s="53">
        <v>5</v>
      </c>
      <c r="I31" s="53">
        <v>5</v>
      </c>
      <c r="J31" s="53">
        <v>0</v>
      </c>
      <c r="K31" s="53">
        <v>0</v>
      </c>
      <c r="N31" s="55">
        <f t="shared" si="0"/>
        <v>17.75</v>
      </c>
      <c r="Q31" s="55">
        <f t="shared" si="1"/>
        <v>52.5462152733324</v>
      </c>
      <c r="R31" s="55"/>
      <c r="S31" s="55"/>
      <c r="T31" s="55"/>
      <c r="U31" s="53"/>
      <c r="V31" s="53"/>
      <c r="W31" s="55"/>
      <c r="X31" s="55"/>
      <c r="Y31" s="55"/>
      <c r="Z31" s="55"/>
      <c r="AA31" s="55"/>
      <c r="AB31" s="55"/>
      <c r="AC31" s="53"/>
    </row>
    <row r="32" spans="1:29">
      <c r="A32" s="72">
        <v>44227</v>
      </c>
      <c r="B32" s="55">
        <v>0</v>
      </c>
      <c r="C32" s="55">
        <v>26.5</v>
      </c>
      <c r="D32" s="55">
        <v>8.5</v>
      </c>
      <c r="E32" s="53">
        <v>74</v>
      </c>
      <c r="F32" s="53">
        <v>28</v>
      </c>
      <c r="G32" s="55">
        <v>3</v>
      </c>
      <c r="H32" s="53">
        <v>5</v>
      </c>
      <c r="I32" s="53">
        <v>5</v>
      </c>
      <c r="J32" s="53">
        <v>0</v>
      </c>
      <c r="K32" s="53">
        <v>0</v>
      </c>
      <c r="N32" s="55">
        <f t="shared" si="0"/>
        <v>17.5</v>
      </c>
      <c r="Q32" s="55">
        <f t="shared" si="1"/>
        <v>51</v>
      </c>
      <c r="R32" s="55"/>
      <c r="S32" s="55"/>
      <c r="T32" s="55"/>
      <c r="U32" s="53"/>
      <c r="V32" s="53"/>
      <c r="W32" s="55"/>
      <c r="X32" s="55"/>
      <c r="Y32" s="55"/>
      <c r="Z32" s="55"/>
      <c r="AA32" s="55"/>
      <c r="AB32" s="55"/>
      <c r="AC32" s="53"/>
    </row>
    <row r="33" spans="1:29">
      <c r="A33" s="72">
        <v>44228</v>
      </c>
      <c r="B33" s="55">
        <v>0</v>
      </c>
      <c r="C33" s="55">
        <v>29.5</v>
      </c>
      <c r="D33" s="55">
        <v>10</v>
      </c>
      <c r="E33" s="53">
        <v>87</v>
      </c>
      <c r="F33" s="53">
        <v>31</v>
      </c>
      <c r="G33" s="55">
        <v>2</v>
      </c>
      <c r="H33" s="53">
        <v>5</v>
      </c>
      <c r="I33" s="53">
        <v>34</v>
      </c>
      <c r="J33" s="53">
        <v>0</v>
      </c>
      <c r="K33" s="53">
        <v>0</v>
      </c>
      <c r="N33" s="55">
        <f t="shared" si="0"/>
        <v>19.75</v>
      </c>
      <c r="Q33" s="55">
        <f t="shared" si="1"/>
        <v>59</v>
      </c>
      <c r="R33" s="55"/>
      <c r="S33" s="55"/>
      <c r="T33" s="55"/>
      <c r="U33" s="53"/>
      <c r="V33" s="53"/>
      <c r="W33" s="55"/>
      <c r="X33" s="55"/>
      <c r="Y33" s="55"/>
      <c r="Z33" s="55"/>
      <c r="AA33" s="55"/>
      <c r="AB33" s="55"/>
      <c r="AC33" s="53"/>
    </row>
    <row r="34" spans="1:29">
      <c r="A34" s="72">
        <v>44229</v>
      </c>
      <c r="B34" s="55">
        <v>0</v>
      </c>
      <c r="C34" s="55">
        <v>31</v>
      </c>
      <c r="D34" s="55">
        <v>12</v>
      </c>
      <c r="E34" s="53">
        <v>88</v>
      </c>
      <c r="F34" s="53">
        <v>30</v>
      </c>
      <c r="G34" s="55">
        <v>1.5</v>
      </c>
      <c r="H34" s="53">
        <v>0</v>
      </c>
      <c r="I34" s="53">
        <v>23</v>
      </c>
      <c r="J34" s="53">
        <v>0</v>
      </c>
      <c r="K34" s="53">
        <v>0</v>
      </c>
      <c r="N34" s="55">
        <f t="shared" si="0"/>
        <v>21.5</v>
      </c>
      <c r="Q34" s="55">
        <f t="shared" si="1"/>
        <v>59</v>
      </c>
      <c r="R34" s="55"/>
      <c r="S34" s="55"/>
      <c r="T34" s="55"/>
      <c r="U34" s="53"/>
      <c r="V34" s="53"/>
      <c r="W34" s="55"/>
      <c r="X34" s="55"/>
      <c r="Y34" s="55"/>
      <c r="Z34" s="55"/>
      <c r="AA34" s="55"/>
      <c r="AB34" s="55"/>
      <c r="AC34" s="53"/>
    </row>
    <row r="35" spans="1:29">
      <c r="A35" s="72">
        <v>44230</v>
      </c>
      <c r="B35" s="55">
        <v>0</v>
      </c>
      <c r="C35" s="55">
        <v>32</v>
      </c>
      <c r="D35" s="55">
        <v>13</v>
      </c>
      <c r="E35" s="53">
        <v>88</v>
      </c>
      <c r="F35" s="53">
        <v>31</v>
      </c>
      <c r="G35" s="55">
        <v>1.7</v>
      </c>
      <c r="H35" s="53">
        <v>7</v>
      </c>
      <c r="I35" s="53">
        <v>7</v>
      </c>
      <c r="J35" s="53">
        <v>0</v>
      </c>
      <c r="K35" s="53">
        <v>0</v>
      </c>
      <c r="N35" s="55">
        <f t="shared" si="0"/>
        <v>22.5</v>
      </c>
      <c r="Q35" s="55">
        <f t="shared" si="1"/>
        <v>59.5</v>
      </c>
      <c r="R35" s="55"/>
      <c r="S35" s="55"/>
      <c r="T35" s="55"/>
      <c r="U35" s="53"/>
      <c r="V35" s="53"/>
      <c r="W35" s="55"/>
      <c r="X35" s="55"/>
      <c r="Y35" s="55"/>
      <c r="Z35" s="55"/>
      <c r="AA35" s="55"/>
      <c r="AB35" s="55"/>
      <c r="AC35" s="53"/>
    </row>
    <row r="36" spans="1:29">
      <c r="A36" s="72">
        <v>44231</v>
      </c>
      <c r="B36" s="55">
        <v>0</v>
      </c>
      <c r="C36" s="55">
        <v>31</v>
      </c>
      <c r="D36" s="55">
        <v>14</v>
      </c>
      <c r="E36" s="53">
        <v>92</v>
      </c>
      <c r="F36" s="53">
        <v>40</v>
      </c>
      <c r="G36" s="55">
        <v>1.6</v>
      </c>
      <c r="H36" s="53">
        <v>0</v>
      </c>
      <c r="I36" s="53">
        <v>32</v>
      </c>
      <c r="J36" s="53">
        <v>3</v>
      </c>
      <c r="K36" s="53">
        <v>0</v>
      </c>
      <c r="N36" s="55">
        <f t="shared" si="0"/>
        <v>22.5</v>
      </c>
      <c r="Q36" s="55">
        <f t="shared" si="1"/>
        <v>66</v>
      </c>
      <c r="R36" s="55"/>
      <c r="S36" s="55"/>
      <c r="T36" s="55"/>
      <c r="U36" s="53"/>
      <c r="V36" s="53"/>
      <c r="W36" s="55"/>
      <c r="X36" s="55"/>
      <c r="Y36" s="55"/>
      <c r="Z36" s="55"/>
      <c r="AA36" s="55"/>
      <c r="AB36" s="55"/>
      <c r="AC36" s="53"/>
    </row>
    <row r="37" spans="1:29">
      <c r="A37" s="72">
        <v>44232</v>
      </c>
      <c r="B37" s="55">
        <v>0</v>
      </c>
      <c r="C37" s="55">
        <v>30</v>
      </c>
      <c r="D37" s="55">
        <v>12</v>
      </c>
      <c r="E37" s="53">
        <v>77</v>
      </c>
      <c r="F37" s="53">
        <v>22</v>
      </c>
      <c r="G37" s="55">
        <v>2.3</v>
      </c>
      <c r="H37" s="53">
        <v>5</v>
      </c>
      <c r="I37" s="53">
        <v>5</v>
      </c>
      <c r="J37" s="53">
        <v>0</v>
      </c>
      <c r="K37" s="53">
        <v>0</v>
      </c>
      <c r="N37" s="55">
        <f t="shared" si="0"/>
        <v>21</v>
      </c>
      <c r="Q37" s="55">
        <f t="shared" si="1"/>
        <v>49.5</v>
      </c>
      <c r="R37" s="55"/>
      <c r="S37" s="55"/>
      <c r="T37" s="55"/>
      <c r="U37" s="53"/>
      <c r="V37" s="53"/>
      <c r="W37" s="55"/>
      <c r="X37" s="55"/>
      <c r="Y37" s="55"/>
      <c r="Z37" s="55"/>
      <c r="AA37" s="55"/>
      <c r="AB37" s="55"/>
      <c r="AC37" s="53"/>
    </row>
    <row r="38" spans="1:29">
      <c r="A38" s="72">
        <v>44233</v>
      </c>
      <c r="B38" s="55">
        <v>0</v>
      </c>
      <c r="C38" s="55">
        <v>29.5</v>
      </c>
      <c r="D38" s="55">
        <v>12</v>
      </c>
      <c r="E38" s="53">
        <v>66</v>
      </c>
      <c r="F38" s="53">
        <v>21</v>
      </c>
      <c r="G38" s="55">
        <v>3.1</v>
      </c>
      <c r="H38" s="53">
        <v>5</v>
      </c>
      <c r="I38" s="53">
        <v>5</v>
      </c>
      <c r="J38" s="53">
        <v>0</v>
      </c>
      <c r="K38" s="53">
        <v>0</v>
      </c>
      <c r="N38" s="55">
        <f t="shared" si="0"/>
        <v>20.75</v>
      </c>
      <c r="Q38" s="55">
        <f t="shared" si="1"/>
        <v>43.5</v>
      </c>
      <c r="R38" s="55"/>
      <c r="S38" s="55"/>
      <c r="T38" s="55"/>
      <c r="U38" s="53"/>
      <c r="V38" s="53"/>
      <c r="W38" s="55"/>
      <c r="X38" s="55"/>
      <c r="Y38" s="55"/>
      <c r="Z38" s="55"/>
      <c r="AA38" s="55"/>
      <c r="AB38" s="55"/>
      <c r="AC38" s="53"/>
    </row>
    <row r="39" spans="1:29">
      <c r="A39" s="72">
        <v>44234</v>
      </c>
      <c r="B39" s="55">
        <v>0</v>
      </c>
      <c r="C39" s="55">
        <v>27.5</v>
      </c>
      <c r="D39" s="55">
        <v>11.5</v>
      </c>
      <c r="E39" s="53">
        <v>76</v>
      </c>
      <c r="F39" s="53">
        <v>26</v>
      </c>
      <c r="G39" s="55">
        <v>4.7</v>
      </c>
      <c r="H39" s="53">
        <v>5</v>
      </c>
      <c r="I39" s="53">
        <v>5</v>
      </c>
      <c r="J39" s="53">
        <v>0</v>
      </c>
      <c r="K39" s="53">
        <v>0</v>
      </c>
      <c r="N39" s="55">
        <f t="shared" si="0"/>
        <v>19.5</v>
      </c>
      <c r="Q39" s="55">
        <f t="shared" si="1"/>
        <v>51</v>
      </c>
      <c r="R39" s="55"/>
      <c r="S39" s="55"/>
      <c r="T39" s="55"/>
      <c r="U39" s="53"/>
      <c r="V39" s="53"/>
      <c r="W39" s="55"/>
      <c r="X39" s="55"/>
      <c r="Y39" s="55"/>
      <c r="Z39" s="55"/>
      <c r="AA39" s="55"/>
      <c r="AB39" s="55"/>
      <c r="AC39" s="53"/>
    </row>
    <row r="40" spans="1:29">
      <c r="A40" s="72">
        <v>44235</v>
      </c>
      <c r="B40" s="55">
        <v>0</v>
      </c>
      <c r="C40" s="55">
        <v>28</v>
      </c>
      <c r="D40" s="55">
        <v>10</v>
      </c>
      <c r="E40" s="53">
        <v>76</v>
      </c>
      <c r="F40" s="53">
        <v>19</v>
      </c>
      <c r="G40" s="55">
        <v>3.5</v>
      </c>
      <c r="H40" s="53">
        <v>5</v>
      </c>
      <c r="I40" s="53">
        <v>5</v>
      </c>
      <c r="J40" s="53">
        <v>0</v>
      </c>
      <c r="K40" s="53">
        <v>0</v>
      </c>
      <c r="N40" s="55">
        <f t="shared" si="0"/>
        <v>19</v>
      </c>
      <c r="Q40" s="55">
        <f t="shared" si="1"/>
        <v>47.5</v>
      </c>
      <c r="R40" s="55"/>
      <c r="S40" s="55"/>
      <c r="T40" s="55"/>
      <c r="U40" s="53"/>
      <c r="V40" s="53"/>
      <c r="W40" s="55"/>
      <c r="X40" s="55"/>
      <c r="Y40" s="55"/>
      <c r="Z40" s="55"/>
      <c r="AA40" s="55"/>
      <c r="AB40" s="55"/>
      <c r="AC40" s="53"/>
    </row>
    <row r="41" spans="1:29">
      <c r="A41" s="72">
        <v>44236</v>
      </c>
      <c r="B41" s="55">
        <v>0</v>
      </c>
      <c r="C41" s="55">
        <v>30</v>
      </c>
      <c r="D41" s="55">
        <v>10</v>
      </c>
      <c r="E41" s="53">
        <v>87</v>
      </c>
      <c r="F41" s="53">
        <v>22</v>
      </c>
      <c r="G41" s="55">
        <v>2.4</v>
      </c>
      <c r="H41" s="53">
        <v>5</v>
      </c>
      <c r="I41" s="53">
        <v>5</v>
      </c>
      <c r="J41" s="53">
        <v>0</v>
      </c>
      <c r="K41" s="53">
        <v>0</v>
      </c>
      <c r="N41" s="55">
        <f t="shared" si="0"/>
        <v>20</v>
      </c>
      <c r="Q41" s="55">
        <f t="shared" si="1"/>
        <v>54.5</v>
      </c>
      <c r="R41" s="55"/>
      <c r="S41" s="55"/>
      <c r="T41" s="55"/>
      <c r="U41" s="53"/>
      <c r="V41" s="53"/>
      <c r="W41" s="55"/>
      <c r="X41" s="55"/>
      <c r="Y41" s="55"/>
      <c r="Z41" s="55"/>
      <c r="AA41" s="55"/>
      <c r="AB41" s="55"/>
      <c r="AC41" s="53"/>
    </row>
    <row r="42" spans="1:29">
      <c r="A42" s="72">
        <v>44237</v>
      </c>
      <c r="B42" s="55">
        <v>0</v>
      </c>
      <c r="C42" s="55">
        <v>31.5</v>
      </c>
      <c r="D42" s="55">
        <v>11</v>
      </c>
      <c r="E42" s="53">
        <v>88</v>
      </c>
      <c r="F42" s="53">
        <v>31</v>
      </c>
      <c r="G42" s="55">
        <v>1.4</v>
      </c>
      <c r="H42" s="53">
        <v>0</v>
      </c>
      <c r="I42" s="53">
        <v>5</v>
      </c>
      <c r="J42" s="53">
        <v>3</v>
      </c>
      <c r="K42" s="53">
        <v>3</v>
      </c>
      <c r="N42" s="55">
        <f t="shared" si="0"/>
        <v>21.25</v>
      </c>
      <c r="Q42" s="55">
        <f t="shared" si="1"/>
        <v>59.5</v>
      </c>
      <c r="R42" s="55"/>
      <c r="S42" s="55"/>
      <c r="T42" s="55"/>
      <c r="U42" s="53"/>
      <c r="V42" s="53"/>
      <c r="W42" s="55"/>
      <c r="X42" s="55"/>
      <c r="Y42" s="55"/>
      <c r="Z42" s="55"/>
      <c r="AA42" s="55"/>
      <c r="AB42" s="55"/>
      <c r="AC42" s="53"/>
    </row>
    <row r="43" spans="1:29">
      <c r="A43" s="72">
        <v>44238</v>
      </c>
      <c r="B43" s="55">
        <v>0</v>
      </c>
      <c r="C43" s="55">
        <v>31</v>
      </c>
      <c r="D43" s="55">
        <v>10.5</v>
      </c>
      <c r="E43" s="53">
        <v>88</v>
      </c>
      <c r="F43" s="53">
        <v>23</v>
      </c>
      <c r="G43" s="55">
        <v>1.6</v>
      </c>
      <c r="H43" s="53">
        <v>0</v>
      </c>
      <c r="I43" s="53">
        <v>14</v>
      </c>
      <c r="J43" s="53">
        <v>3</v>
      </c>
      <c r="K43" s="53">
        <v>3</v>
      </c>
      <c r="N43" s="55">
        <f t="shared" si="0"/>
        <v>20.75</v>
      </c>
      <c r="Q43" s="55">
        <f t="shared" si="1"/>
        <v>55.5</v>
      </c>
      <c r="R43" s="55"/>
      <c r="S43" s="55"/>
      <c r="T43" s="55"/>
      <c r="U43" s="53"/>
      <c r="V43" s="53"/>
      <c r="W43" s="55"/>
      <c r="X43" s="55"/>
      <c r="Y43" s="55"/>
      <c r="Z43" s="55"/>
      <c r="AA43" s="55"/>
      <c r="AB43" s="55"/>
      <c r="AC43" s="53"/>
    </row>
    <row r="44" spans="1:29">
      <c r="A44" s="72">
        <v>44239</v>
      </c>
      <c r="B44" s="55">
        <v>0</v>
      </c>
      <c r="C44" s="55">
        <v>32.5</v>
      </c>
      <c r="D44" s="55">
        <v>13.5</v>
      </c>
      <c r="E44" s="53">
        <v>83</v>
      </c>
      <c r="F44" s="53">
        <v>31</v>
      </c>
      <c r="G44" s="55">
        <v>0.9</v>
      </c>
      <c r="H44" s="53">
        <v>0</v>
      </c>
      <c r="I44" s="53">
        <v>32</v>
      </c>
      <c r="J44" s="53">
        <v>0</v>
      </c>
      <c r="K44" s="53">
        <v>0</v>
      </c>
      <c r="N44" s="55">
        <f t="shared" si="0"/>
        <v>23</v>
      </c>
      <c r="Q44" s="55">
        <f t="shared" si="1"/>
        <v>57</v>
      </c>
      <c r="R44" s="55"/>
      <c r="S44" s="55"/>
      <c r="T44" s="55"/>
      <c r="U44" s="53"/>
      <c r="V44" s="53"/>
      <c r="W44" s="55"/>
      <c r="X44" s="55"/>
      <c r="Y44" s="55"/>
      <c r="Z44" s="55"/>
      <c r="AA44" s="55"/>
      <c r="AB44" s="55"/>
      <c r="AC44" s="53"/>
    </row>
    <row r="45" spans="1:29">
      <c r="A45" s="72">
        <v>44240</v>
      </c>
      <c r="B45" s="55">
        <v>0</v>
      </c>
      <c r="C45" s="55">
        <v>33.5</v>
      </c>
      <c r="D45" s="55">
        <v>14.5</v>
      </c>
      <c r="E45" s="53">
        <v>89</v>
      </c>
      <c r="F45" s="53">
        <v>35</v>
      </c>
      <c r="G45" s="55">
        <v>1.7</v>
      </c>
      <c r="H45" s="53">
        <v>0</v>
      </c>
      <c r="I45" s="53">
        <v>5</v>
      </c>
      <c r="J45" s="53">
        <v>0</v>
      </c>
      <c r="K45" s="53">
        <v>0</v>
      </c>
      <c r="N45" s="55">
        <f t="shared" si="0"/>
        <v>24</v>
      </c>
      <c r="Q45" s="55">
        <f t="shared" si="1"/>
        <v>62</v>
      </c>
      <c r="R45" s="55"/>
      <c r="S45" s="55"/>
      <c r="T45" s="55"/>
      <c r="U45" s="53"/>
      <c r="V45" s="53"/>
      <c r="W45" s="55"/>
      <c r="X45" s="55"/>
      <c r="Y45" s="55"/>
      <c r="Z45" s="55"/>
      <c r="AA45" s="55"/>
      <c r="AB45" s="55"/>
      <c r="AC45" s="53"/>
    </row>
    <row r="46" spans="1:29">
      <c r="A46" s="72">
        <v>44241</v>
      </c>
      <c r="B46" s="55">
        <v>0</v>
      </c>
      <c r="C46" s="55">
        <v>32</v>
      </c>
      <c r="D46" s="55">
        <v>14.5</v>
      </c>
      <c r="E46" s="53">
        <v>89</v>
      </c>
      <c r="F46" s="53">
        <v>32</v>
      </c>
      <c r="G46" s="55">
        <v>1.7</v>
      </c>
      <c r="H46" s="53">
        <v>0</v>
      </c>
      <c r="I46" s="53">
        <v>32</v>
      </c>
      <c r="J46" s="53">
        <v>2</v>
      </c>
      <c r="K46" s="53">
        <v>0</v>
      </c>
      <c r="N46" s="55">
        <f t="shared" si="0"/>
        <v>23.25</v>
      </c>
      <c r="Q46" s="55">
        <f t="shared" si="1"/>
        <v>60.5</v>
      </c>
      <c r="R46" s="55"/>
      <c r="S46" s="55"/>
      <c r="T46" s="55"/>
      <c r="U46" s="53"/>
      <c r="V46" s="53"/>
      <c r="W46" s="55"/>
      <c r="X46" s="55"/>
      <c r="Y46" s="55"/>
      <c r="Z46" s="55"/>
      <c r="AA46" s="55"/>
      <c r="AB46" s="55"/>
      <c r="AC46" s="53"/>
    </row>
    <row r="47" spans="1:29">
      <c r="A47" s="72">
        <v>44242</v>
      </c>
      <c r="B47" s="55">
        <v>0</v>
      </c>
      <c r="C47" s="55">
        <v>32</v>
      </c>
      <c r="D47" s="55">
        <v>15</v>
      </c>
      <c r="E47" s="53">
        <v>89</v>
      </c>
      <c r="F47" s="53">
        <v>41</v>
      </c>
      <c r="G47" s="55">
        <v>1.3</v>
      </c>
      <c r="H47" s="53">
        <v>0</v>
      </c>
      <c r="I47" s="53">
        <v>23</v>
      </c>
      <c r="J47" s="53">
        <v>3</v>
      </c>
      <c r="K47" s="53">
        <v>2</v>
      </c>
      <c r="N47" s="55">
        <f t="shared" si="0"/>
        <v>23.5</v>
      </c>
      <c r="Q47" s="55">
        <f t="shared" si="1"/>
        <v>65</v>
      </c>
      <c r="R47" s="55"/>
      <c r="S47" s="55"/>
      <c r="T47" s="55"/>
      <c r="U47" s="53"/>
      <c r="V47" s="53"/>
      <c r="W47" s="55"/>
      <c r="X47" s="55"/>
      <c r="Y47" s="55"/>
      <c r="Z47" s="55"/>
      <c r="AA47" s="55"/>
      <c r="AB47" s="55"/>
      <c r="AC47" s="53"/>
    </row>
    <row r="48" spans="1:29">
      <c r="A48" s="72">
        <v>44243</v>
      </c>
      <c r="B48" s="55">
        <v>0</v>
      </c>
      <c r="C48" s="55">
        <v>31</v>
      </c>
      <c r="D48" s="55">
        <v>16</v>
      </c>
      <c r="E48" s="53">
        <v>72</v>
      </c>
      <c r="F48" s="53">
        <v>33</v>
      </c>
      <c r="G48" s="55">
        <v>2.7</v>
      </c>
      <c r="H48" s="53">
        <v>32</v>
      </c>
      <c r="I48" s="53">
        <v>32</v>
      </c>
      <c r="J48" s="53">
        <v>0</v>
      </c>
      <c r="K48" s="53">
        <v>0</v>
      </c>
      <c r="N48" s="55">
        <f t="shared" si="0"/>
        <v>23.5</v>
      </c>
      <c r="Q48" s="55">
        <f t="shared" si="1"/>
        <v>52.5</v>
      </c>
      <c r="R48" s="55"/>
      <c r="S48" s="55"/>
      <c r="T48" s="55"/>
      <c r="U48" s="53"/>
      <c r="V48" s="53"/>
      <c r="W48" s="55"/>
      <c r="X48" s="55"/>
      <c r="Y48" s="55"/>
      <c r="Z48" s="55"/>
      <c r="AA48" s="55"/>
      <c r="AB48" s="55"/>
      <c r="AC48" s="53"/>
    </row>
    <row r="49" spans="1:29">
      <c r="A49" s="72">
        <v>44244</v>
      </c>
      <c r="B49" s="55">
        <v>0</v>
      </c>
      <c r="C49" s="55">
        <v>30.5</v>
      </c>
      <c r="D49" s="55">
        <v>15</v>
      </c>
      <c r="E49" s="53">
        <v>84</v>
      </c>
      <c r="F49" s="53">
        <v>29</v>
      </c>
      <c r="G49" s="55">
        <v>2.5</v>
      </c>
      <c r="H49" s="53">
        <v>32</v>
      </c>
      <c r="I49" s="53">
        <v>5</v>
      </c>
      <c r="J49" s="53">
        <v>0</v>
      </c>
      <c r="K49" s="53">
        <v>0</v>
      </c>
      <c r="N49" s="55">
        <f t="shared" si="0"/>
        <v>22.75</v>
      </c>
      <c r="Q49" s="55">
        <f t="shared" si="1"/>
        <v>56.5</v>
      </c>
      <c r="R49" s="55"/>
      <c r="S49" s="55"/>
      <c r="T49" s="55"/>
      <c r="U49" s="53"/>
      <c r="V49" s="53"/>
      <c r="W49" s="55"/>
      <c r="X49" s="55"/>
      <c r="Y49" s="55"/>
      <c r="Z49" s="55"/>
      <c r="AA49" s="55"/>
      <c r="AB49" s="55"/>
      <c r="AC49" s="53"/>
    </row>
    <row r="50" spans="1:29">
      <c r="A50" s="72">
        <v>44245</v>
      </c>
      <c r="B50" s="55">
        <v>0</v>
      </c>
      <c r="C50" s="55">
        <v>31</v>
      </c>
      <c r="D50" s="55">
        <v>14.5</v>
      </c>
      <c r="E50" s="53">
        <v>69</v>
      </c>
      <c r="F50" s="53">
        <v>35</v>
      </c>
      <c r="G50" s="55">
        <v>1.6</v>
      </c>
      <c r="H50" s="53">
        <v>5</v>
      </c>
      <c r="I50" s="53">
        <v>11</v>
      </c>
      <c r="J50" s="53">
        <v>4</v>
      </c>
      <c r="K50" s="53">
        <v>4</v>
      </c>
      <c r="N50" s="55">
        <f t="shared" si="0"/>
        <v>22.75</v>
      </c>
      <c r="Q50" s="55">
        <f t="shared" si="1"/>
        <v>52</v>
      </c>
      <c r="R50" s="55"/>
      <c r="S50" s="55"/>
      <c r="T50" s="55"/>
      <c r="U50" s="53"/>
      <c r="V50" s="53"/>
      <c r="W50" s="55"/>
      <c r="X50" s="55"/>
      <c r="Y50" s="55"/>
      <c r="Z50" s="55"/>
      <c r="AA50" s="55"/>
      <c r="AB50" s="55"/>
      <c r="AC50" s="53"/>
    </row>
    <row r="51" spans="1:29">
      <c r="A51" s="72">
        <v>44246</v>
      </c>
      <c r="B51" s="55">
        <v>0</v>
      </c>
      <c r="C51" s="55">
        <v>32</v>
      </c>
      <c r="D51" s="55">
        <v>16</v>
      </c>
      <c r="E51" s="53">
        <v>79</v>
      </c>
      <c r="F51" s="53">
        <v>29</v>
      </c>
      <c r="G51" s="55">
        <v>2.4</v>
      </c>
      <c r="H51" s="53">
        <v>5</v>
      </c>
      <c r="I51" s="53">
        <v>5</v>
      </c>
      <c r="J51" s="53">
        <v>0</v>
      </c>
      <c r="K51" s="53">
        <v>0</v>
      </c>
      <c r="N51" s="55">
        <f t="shared" si="0"/>
        <v>24</v>
      </c>
      <c r="Q51" s="55">
        <f t="shared" si="1"/>
        <v>54</v>
      </c>
      <c r="R51" s="55"/>
      <c r="S51" s="55"/>
      <c r="T51" s="55"/>
      <c r="U51" s="53"/>
      <c r="V51" s="53"/>
      <c r="W51" s="55"/>
      <c r="X51" s="55"/>
      <c r="Y51" s="55"/>
      <c r="Z51" s="55"/>
      <c r="AA51" s="55"/>
      <c r="AB51" s="55"/>
      <c r="AC51" s="53"/>
    </row>
    <row r="52" spans="1:29">
      <c r="A52" s="72">
        <v>44247</v>
      </c>
      <c r="B52" s="55">
        <v>0</v>
      </c>
      <c r="C52" s="55">
        <v>31</v>
      </c>
      <c r="D52" s="55">
        <v>16</v>
      </c>
      <c r="E52" s="53">
        <v>60</v>
      </c>
      <c r="F52" s="53">
        <v>22</v>
      </c>
      <c r="G52" s="55">
        <v>3.4</v>
      </c>
      <c r="H52" s="53">
        <v>5</v>
      </c>
      <c r="I52" s="53">
        <v>5</v>
      </c>
      <c r="J52" s="53">
        <v>0</v>
      </c>
      <c r="K52" s="53">
        <v>0</v>
      </c>
      <c r="N52" s="55">
        <f t="shared" si="0"/>
        <v>23.5</v>
      </c>
      <c r="Q52" s="55">
        <f t="shared" si="1"/>
        <v>41</v>
      </c>
      <c r="R52" s="55"/>
      <c r="S52" s="55"/>
      <c r="T52" s="55"/>
      <c r="U52" s="53"/>
      <c r="V52" s="53"/>
      <c r="W52" s="55"/>
      <c r="X52" s="55"/>
      <c r="Y52" s="55"/>
      <c r="Z52" s="55"/>
      <c r="AA52" s="55"/>
      <c r="AB52" s="55"/>
      <c r="AC52" s="53"/>
    </row>
    <row r="53" spans="1:29">
      <c r="A53" s="72">
        <v>44248</v>
      </c>
      <c r="B53" s="55">
        <v>0</v>
      </c>
      <c r="C53" s="55">
        <v>31.5</v>
      </c>
      <c r="D53" s="55">
        <v>14.5</v>
      </c>
      <c r="E53" s="53">
        <v>64</v>
      </c>
      <c r="F53" s="53">
        <v>36</v>
      </c>
      <c r="G53" s="55">
        <v>2.9</v>
      </c>
      <c r="H53" s="53">
        <v>5</v>
      </c>
      <c r="I53" s="53">
        <v>5</v>
      </c>
      <c r="J53" s="53">
        <v>0</v>
      </c>
      <c r="K53" s="53">
        <v>0</v>
      </c>
      <c r="N53" s="55">
        <f t="shared" si="0"/>
        <v>23</v>
      </c>
      <c r="Q53" s="55">
        <f t="shared" si="1"/>
        <v>50</v>
      </c>
      <c r="R53" s="55"/>
      <c r="S53" s="55"/>
      <c r="T53" s="55"/>
      <c r="U53" s="53"/>
      <c r="V53" s="53"/>
      <c r="W53" s="55"/>
      <c r="X53" s="55"/>
      <c r="Y53" s="55"/>
      <c r="Z53" s="55"/>
      <c r="AA53" s="55"/>
      <c r="AB53" s="55"/>
      <c r="AC53" s="53"/>
    </row>
    <row r="54" spans="1:29">
      <c r="A54" s="72">
        <v>44249</v>
      </c>
      <c r="B54" s="55">
        <v>0</v>
      </c>
      <c r="C54" s="55">
        <v>32.5</v>
      </c>
      <c r="D54" s="55">
        <v>14.5</v>
      </c>
      <c r="E54" s="53">
        <v>79</v>
      </c>
      <c r="F54" s="53">
        <v>27</v>
      </c>
      <c r="G54" s="55">
        <v>2.3</v>
      </c>
      <c r="H54" s="53">
        <v>5</v>
      </c>
      <c r="I54" s="53">
        <v>7</v>
      </c>
      <c r="J54" s="53">
        <v>0</v>
      </c>
      <c r="K54" s="53">
        <v>0</v>
      </c>
      <c r="N54" s="55">
        <f t="shared" si="0"/>
        <v>23.5</v>
      </c>
      <c r="Q54" s="55">
        <f t="shared" si="1"/>
        <v>53</v>
      </c>
      <c r="R54" s="55"/>
      <c r="S54" s="55"/>
      <c r="T54" s="55"/>
      <c r="U54" s="53"/>
      <c r="V54" s="53"/>
      <c r="W54" s="55"/>
      <c r="X54" s="55"/>
      <c r="Y54" s="55"/>
      <c r="Z54" s="55"/>
      <c r="AA54" s="55"/>
      <c r="AB54" s="55"/>
      <c r="AC54" s="53"/>
    </row>
    <row r="55" spans="1:29">
      <c r="A55" s="72">
        <v>44250</v>
      </c>
      <c r="B55" s="55">
        <v>0</v>
      </c>
      <c r="C55" s="55">
        <v>34.5</v>
      </c>
      <c r="D55" s="55">
        <v>15</v>
      </c>
      <c r="E55" s="53">
        <v>84</v>
      </c>
      <c r="F55" s="53">
        <v>25</v>
      </c>
      <c r="G55" s="55">
        <v>1.5</v>
      </c>
      <c r="H55" s="53">
        <v>0</v>
      </c>
      <c r="I55" s="53">
        <v>5</v>
      </c>
      <c r="J55" s="53">
        <v>0</v>
      </c>
      <c r="K55" s="53">
        <v>0</v>
      </c>
      <c r="N55" s="55">
        <f t="shared" si="0"/>
        <v>24.75</v>
      </c>
      <c r="Q55" s="55">
        <f t="shared" si="1"/>
        <v>54.5</v>
      </c>
      <c r="R55" s="55"/>
      <c r="S55" s="55"/>
      <c r="T55" s="55"/>
      <c r="U55" s="53"/>
      <c r="V55" s="53"/>
      <c r="W55" s="55"/>
      <c r="X55" s="55"/>
      <c r="Y55" s="55"/>
      <c r="Z55" s="55"/>
      <c r="AA55" s="55"/>
      <c r="AB55" s="55"/>
      <c r="AC55" s="53"/>
    </row>
    <row r="56" spans="1:29">
      <c r="A56" s="72">
        <v>44251</v>
      </c>
      <c r="B56" s="55">
        <v>0</v>
      </c>
      <c r="C56" s="55">
        <v>33.5</v>
      </c>
      <c r="D56" s="55">
        <v>15</v>
      </c>
      <c r="E56" s="53">
        <v>89</v>
      </c>
      <c r="F56" s="53">
        <v>28</v>
      </c>
      <c r="G56" s="55">
        <v>1.5</v>
      </c>
      <c r="H56" s="53">
        <v>0</v>
      </c>
      <c r="I56" s="53">
        <v>32</v>
      </c>
      <c r="J56" s="53">
        <v>0</v>
      </c>
      <c r="K56" s="53">
        <v>0</v>
      </c>
      <c r="N56" s="55">
        <f t="shared" si="0"/>
        <v>24.25</v>
      </c>
      <c r="Q56" s="55">
        <f t="shared" si="1"/>
        <v>58.5</v>
      </c>
      <c r="R56" s="55"/>
      <c r="S56" s="55"/>
      <c r="T56" s="55"/>
      <c r="U56" s="53"/>
      <c r="V56" s="53"/>
      <c r="W56" s="55"/>
      <c r="X56" s="55"/>
      <c r="Y56" s="55"/>
      <c r="Z56" s="55"/>
      <c r="AA56" s="55"/>
      <c r="AB56" s="55"/>
      <c r="AC56" s="53"/>
    </row>
    <row r="57" spans="1:29">
      <c r="A57" s="72">
        <v>44252</v>
      </c>
      <c r="B57" s="55">
        <v>0</v>
      </c>
      <c r="C57" s="55">
        <v>34</v>
      </c>
      <c r="D57" s="55">
        <v>18.5</v>
      </c>
      <c r="E57" s="53">
        <v>64</v>
      </c>
      <c r="F57" s="53">
        <v>24</v>
      </c>
      <c r="G57" s="55">
        <v>2</v>
      </c>
      <c r="H57" s="53">
        <v>32</v>
      </c>
      <c r="I57" s="53">
        <v>32</v>
      </c>
      <c r="J57" s="53">
        <v>0</v>
      </c>
      <c r="K57" s="53">
        <v>0</v>
      </c>
      <c r="N57" s="55">
        <f t="shared" si="0"/>
        <v>26.25</v>
      </c>
      <c r="Q57" s="55">
        <f t="shared" si="1"/>
        <v>44</v>
      </c>
      <c r="R57" s="55"/>
      <c r="S57" s="55"/>
      <c r="T57" s="55"/>
      <c r="U57" s="53"/>
      <c r="V57" s="53"/>
      <c r="W57" s="55"/>
      <c r="X57" s="55"/>
      <c r="Y57" s="55"/>
      <c r="Z57" s="55"/>
      <c r="AA57" s="55"/>
      <c r="AB57" s="55"/>
      <c r="AC57" s="53"/>
    </row>
    <row r="58" spans="1:29">
      <c r="A58" s="72">
        <v>44253</v>
      </c>
      <c r="B58" s="55">
        <v>0</v>
      </c>
      <c r="C58" s="55">
        <v>33</v>
      </c>
      <c r="D58" s="55">
        <v>16.5</v>
      </c>
      <c r="E58" s="53">
        <v>80</v>
      </c>
      <c r="F58" s="53">
        <v>32</v>
      </c>
      <c r="G58" s="55">
        <v>2.8</v>
      </c>
      <c r="H58" s="53">
        <v>32</v>
      </c>
      <c r="I58" s="53">
        <v>23</v>
      </c>
      <c r="J58" s="53">
        <v>0</v>
      </c>
      <c r="K58" s="53">
        <v>0</v>
      </c>
      <c r="N58" s="55">
        <f t="shared" si="0"/>
        <v>24.75</v>
      </c>
      <c r="Q58" s="55">
        <f t="shared" si="1"/>
        <v>56</v>
      </c>
      <c r="R58" s="55"/>
      <c r="S58" s="55"/>
      <c r="T58" s="55"/>
      <c r="U58" s="53"/>
      <c r="V58" s="53"/>
      <c r="W58" s="55"/>
      <c r="X58" s="55"/>
      <c r="Y58" s="55"/>
      <c r="Z58" s="55"/>
      <c r="AA58" s="55"/>
      <c r="AB58" s="55"/>
      <c r="AC58" s="53"/>
    </row>
    <row r="59" spans="1:29">
      <c r="A59" s="72">
        <v>44254</v>
      </c>
      <c r="B59" s="55">
        <v>0</v>
      </c>
      <c r="C59" s="55">
        <v>35.5</v>
      </c>
      <c r="D59" s="55">
        <v>17</v>
      </c>
      <c r="E59" s="53">
        <v>85</v>
      </c>
      <c r="F59" s="53">
        <v>27</v>
      </c>
      <c r="G59" s="55">
        <v>2.5</v>
      </c>
      <c r="H59" s="53">
        <v>0</v>
      </c>
      <c r="I59" s="53">
        <v>32</v>
      </c>
      <c r="J59" s="53">
        <v>0</v>
      </c>
      <c r="K59" s="53">
        <v>0</v>
      </c>
      <c r="N59" s="55">
        <f t="shared" si="0"/>
        <v>26.25</v>
      </c>
      <c r="Q59" s="55">
        <f t="shared" si="1"/>
        <v>56</v>
      </c>
      <c r="R59" s="55"/>
      <c r="S59" s="55"/>
      <c r="T59" s="55"/>
      <c r="U59" s="53"/>
      <c r="V59" s="53"/>
      <c r="W59" s="55"/>
      <c r="X59" s="55"/>
      <c r="Y59" s="55"/>
      <c r="Z59" s="55"/>
      <c r="AA59" s="55"/>
      <c r="AB59" s="55"/>
      <c r="AC59" s="53"/>
    </row>
    <row r="60" spans="1:29">
      <c r="A60" s="72">
        <v>44255</v>
      </c>
      <c r="B60" s="55">
        <v>0</v>
      </c>
      <c r="C60" s="55">
        <v>33.5</v>
      </c>
      <c r="D60" s="55">
        <v>17.5</v>
      </c>
      <c r="E60" s="53">
        <v>90</v>
      </c>
      <c r="F60" s="53">
        <v>31</v>
      </c>
      <c r="G60" s="55">
        <v>2.7</v>
      </c>
      <c r="H60" s="53">
        <v>0</v>
      </c>
      <c r="I60" s="53">
        <v>23</v>
      </c>
      <c r="J60" s="53">
        <v>0</v>
      </c>
      <c r="K60" s="53">
        <v>0</v>
      </c>
      <c r="N60" s="55">
        <f t="shared" si="0"/>
        <v>25.5</v>
      </c>
      <c r="Q60" s="55">
        <f t="shared" si="1"/>
        <v>60.5</v>
      </c>
      <c r="R60" s="55"/>
      <c r="S60" s="55"/>
      <c r="T60" s="55"/>
      <c r="U60" s="53"/>
      <c r="V60" s="53"/>
      <c r="W60" s="55"/>
      <c r="X60" s="55"/>
      <c r="Y60" s="55"/>
      <c r="Z60" s="55"/>
      <c r="AA60" s="55"/>
      <c r="AB60" s="55"/>
      <c r="AC60" s="53"/>
    </row>
    <row r="61" spans="1:29">
      <c r="A61" s="72">
        <v>44256</v>
      </c>
      <c r="B61" s="55">
        <v>0</v>
      </c>
      <c r="C61" s="55">
        <v>34.5</v>
      </c>
      <c r="D61" s="55">
        <v>17</v>
      </c>
      <c r="E61" s="53">
        <v>90</v>
      </c>
      <c r="F61" s="53">
        <v>28</v>
      </c>
      <c r="G61" s="55">
        <v>1.8</v>
      </c>
      <c r="H61" s="53">
        <v>0</v>
      </c>
      <c r="I61" s="53">
        <v>32</v>
      </c>
      <c r="J61" s="53">
        <v>0</v>
      </c>
      <c r="K61" s="53">
        <v>0</v>
      </c>
      <c r="N61" s="55">
        <f t="shared" si="0"/>
        <v>25.75</v>
      </c>
      <c r="Q61" s="55">
        <f t="shared" si="1"/>
        <v>59</v>
      </c>
      <c r="R61" s="55"/>
      <c r="S61" s="55"/>
      <c r="T61" s="55"/>
      <c r="U61" s="53"/>
      <c r="V61" s="53"/>
      <c r="W61" s="55"/>
      <c r="X61" s="55"/>
      <c r="Y61" s="55"/>
      <c r="Z61" s="55"/>
      <c r="AA61" s="55"/>
      <c r="AB61" s="55"/>
      <c r="AC61" s="53"/>
    </row>
    <row r="62" spans="1:29">
      <c r="A62" s="72">
        <v>44257</v>
      </c>
      <c r="B62" s="55">
        <v>0</v>
      </c>
      <c r="C62" s="55">
        <v>34.5</v>
      </c>
      <c r="D62" s="55">
        <v>12.5</v>
      </c>
      <c r="E62" s="53">
        <v>83</v>
      </c>
      <c r="F62" s="53">
        <v>23</v>
      </c>
      <c r="G62" s="55">
        <v>2.9</v>
      </c>
      <c r="H62" s="53">
        <v>5</v>
      </c>
      <c r="I62" s="53">
        <v>32</v>
      </c>
      <c r="J62" s="53">
        <v>0</v>
      </c>
      <c r="K62" s="53">
        <v>0</v>
      </c>
      <c r="N62" s="55">
        <f t="shared" si="0"/>
        <v>23.5</v>
      </c>
      <c r="Q62" s="55">
        <f t="shared" si="1"/>
        <v>53</v>
      </c>
      <c r="R62" s="55"/>
      <c r="S62" s="55"/>
      <c r="T62" s="55"/>
      <c r="U62" s="53"/>
      <c r="V62" s="53"/>
      <c r="W62" s="55"/>
      <c r="X62" s="55"/>
      <c r="Y62" s="55"/>
      <c r="Z62" s="55"/>
      <c r="AA62" s="55"/>
      <c r="AB62" s="55"/>
      <c r="AC62" s="53"/>
    </row>
    <row r="63" spans="1:29">
      <c r="A63" s="72">
        <v>44258</v>
      </c>
      <c r="B63" s="55">
        <v>0</v>
      </c>
      <c r="C63" s="55">
        <v>34.5</v>
      </c>
      <c r="D63" s="55">
        <v>12.5</v>
      </c>
      <c r="E63" s="53">
        <v>78</v>
      </c>
      <c r="F63" s="53">
        <v>21</v>
      </c>
      <c r="G63" s="55">
        <v>2</v>
      </c>
      <c r="H63" s="53">
        <v>5</v>
      </c>
      <c r="I63" s="53">
        <v>5</v>
      </c>
      <c r="J63" s="53">
        <v>0</v>
      </c>
      <c r="K63" s="53">
        <v>0</v>
      </c>
      <c r="N63" s="55">
        <f t="shared" si="0"/>
        <v>23.5</v>
      </c>
      <c r="Q63" s="55">
        <f t="shared" si="1"/>
        <v>49.5</v>
      </c>
      <c r="R63" s="55"/>
      <c r="S63" s="55"/>
      <c r="T63" s="55"/>
      <c r="U63" s="53"/>
      <c r="V63" s="53"/>
      <c r="W63" s="55"/>
      <c r="X63" s="55"/>
      <c r="Y63" s="55"/>
      <c r="Z63" s="55"/>
      <c r="AA63" s="55"/>
      <c r="AB63" s="55"/>
      <c r="AC63" s="53"/>
    </row>
    <row r="64" spans="1:29">
      <c r="A64" s="72">
        <v>44259</v>
      </c>
      <c r="B64" s="55">
        <v>0</v>
      </c>
      <c r="C64" s="55">
        <v>35</v>
      </c>
      <c r="D64" s="55">
        <v>13.5</v>
      </c>
      <c r="E64" s="53">
        <v>83</v>
      </c>
      <c r="F64" s="53">
        <v>27</v>
      </c>
      <c r="G64" s="55">
        <v>1.5</v>
      </c>
      <c r="H64" s="53">
        <v>5</v>
      </c>
      <c r="I64" s="53">
        <v>32</v>
      </c>
      <c r="J64" s="53">
        <v>0</v>
      </c>
      <c r="K64" s="53">
        <v>0</v>
      </c>
      <c r="N64" s="55">
        <f t="shared" si="0"/>
        <v>24.25</v>
      </c>
      <c r="Q64" s="55">
        <f t="shared" si="1"/>
        <v>55</v>
      </c>
      <c r="R64" s="55"/>
      <c r="S64" s="55"/>
      <c r="T64" s="55"/>
      <c r="U64" s="53"/>
      <c r="V64" s="53"/>
      <c r="W64" s="55"/>
      <c r="X64" s="55"/>
      <c r="Y64" s="55"/>
      <c r="Z64" s="55"/>
      <c r="AA64" s="55"/>
      <c r="AB64" s="55"/>
      <c r="AC64" s="53"/>
    </row>
    <row r="65" spans="1:29">
      <c r="A65" s="72">
        <v>44260</v>
      </c>
      <c r="B65" s="55">
        <v>0</v>
      </c>
      <c r="C65" s="55">
        <v>35</v>
      </c>
      <c r="D65" s="55">
        <v>15.5</v>
      </c>
      <c r="E65" s="53">
        <v>85</v>
      </c>
      <c r="F65" s="53">
        <v>27</v>
      </c>
      <c r="G65" s="55">
        <v>2.1</v>
      </c>
      <c r="H65" s="53">
        <v>23</v>
      </c>
      <c r="I65" s="53">
        <v>32</v>
      </c>
      <c r="J65" s="53">
        <v>0</v>
      </c>
      <c r="K65" s="53">
        <v>0</v>
      </c>
      <c r="N65" s="55">
        <f t="shared" si="0"/>
        <v>25.25</v>
      </c>
      <c r="Q65" s="55">
        <f t="shared" si="1"/>
        <v>56</v>
      </c>
      <c r="R65" s="55"/>
      <c r="S65" s="55"/>
      <c r="T65" s="55"/>
      <c r="U65" s="53"/>
      <c r="V65" s="53"/>
      <c r="W65" s="55"/>
      <c r="X65" s="55"/>
      <c r="Y65" s="55"/>
      <c r="Z65" s="55"/>
      <c r="AA65" s="55"/>
      <c r="AB65" s="55"/>
      <c r="AC65" s="53"/>
    </row>
    <row r="66" spans="1:29">
      <c r="A66" s="72">
        <v>44261</v>
      </c>
      <c r="B66" s="55">
        <v>0</v>
      </c>
      <c r="C66" s="55">
        <v>36</v>
      </c>
      <c r="D66" s="55">
        <v>16.5</v>
      </c>
      <c r="E66" s="53">
        <v>85</v>
      </c>
      <c r="F66" s="53">
        <v>34</v>
      </c>
      <c r="G66" s="55">
        <v>1.9</v>
      </c>
      <c r="H66" s="53">
        <v>14</v>
      </c>
      <c r="I66" s="75">
        <v>32</v>
      </c>
      <c r="J66" s="53">
        <v>0</v>
      </c>
      <c r="K66" s="53">
        <v>0</v>
      </c>
      <c r="N66" s="55">
        <f t="shared" ref="N66:N129" si="2">(C66+D66)/2</f>
        <v>26.25</v>
      </c>
      <c r="Q66" s="55">
        <f t="shared" ref="Q66:Q129" si="3">(E66+F66)/2</f>
        <v>59.5</v>
      </c>
      <c r="R66" s="55"/>
      <c r="S66" s="55"/>
      <c r="T66" s="55"/>
      <c r="U66" s="53"/>
      <c r="V66" s="53"/>
      <c r="W66" s="55"/>
      <c r="X66" s="55"/>
      <c r="Y66" s="55"/>
      <c r="Z66" s="55"/>
      <c r="AA66" s="55"/>
      <c r="AB66" s="55"/>
      <c r="AC66" s="53"/>
    </row>
    <row r="67" spans="1:29">
      <c r="A67" s="72">
        <v>44262</v>
      </c>
      <c r="B67" s="55">
        <v>0</v>
      </c>
      <c r="C67" s="55">
        <v>37</v>
      </c>
      <c r="D67" s="55">
        <v>17</v>
      </c>
      <c r="E67" s="53">
        <v>85</v>
      </c>
      <c r="F67" s="53">
        <v>32</v>
      </c>
      <c r="G67" s="55">
        <v>2.3</v>
      </c>
      <c r="H67" s="53">
        <v>5</v>
      </c>
      <c r="I67" s="53">
        <v>23</v>
      </c>
      <c r="J67" s="53">
        <v>0</v>
      </c>
      <c r="K67" s="53">
        <v>0</v>
      </c>
      <c r="N67" s="55">
        <f t="shared" si="2"/>
        <v>27</v>
      </c>
      <c r="Q67" s="55">
        <f t="shared" si="3"/>
        <v>58.5</v>
      </c>
      <c r="R67" s="55"/>
      <c r="S67" s="55"/>
      <c r="T67" s="55"/>
      <c r="U67" s="53"/>
      <c r="V67" s="53"/>
      <c r="W67" s="55"/>
      <c r="X67" s="55"/>
      <c r="Y67" s="55"/>
      <c r="Z67" s="55"/>
      <c r="AA67" s="55"/>
      <c r="AB67" s="55"/>
      <c r="AC67" s="53"/>
    </row>
    <row r="68" spans="1:29">
      <c r="A68" s="72">
        <v>44263</v>
      </c>
      <c r="B68" s="55">
        <v>0</v>
      </c>
      <c r="C68" s="55">
        <v>35</v>
      </c>
      <c r="D68" s="55">
        <v>16</v>
      </c>
      <c r="E68" s="53">
        <v>90</v>
      </c>
      <c r="F68" s="53">
        <v>28.225706324551</v>
      </c>
      <c r="G68" s="55">
        <v>3.2</v>
      </c>
      <c r="H68" s="53">
        <v>14</v>
      </c>
      <c r="I68" s="53">
        <v>32</v>
      </c>
      <c r="J68" s="53">
        <v>0</v>
      </c>
      <c r="K68" s="53">
        <v>0</v>
      </c>
      <c r="N68" s="55">
        <f t="shared" si="2"/>
        <v>25.5</v>
      </c>
      <c r="Q68" s="55">
        <f t="shared" si="3"/>
        <v>59.1128531622755</v>
      </c>
      <c r="R68" s="55"/>
      <c r="S68" s="55"/>
      <c r="T68" s="55"/>
      <c r="U68" s="53"/>
      <c r="V68" s="53"/>
      <c r="W68" s="55"/>
      <c r="X68" s="55"/>
      <c r="Y68" s="55"/>
      <c r="Z68" s="55"/>
      <c r="AA68" s="55"/>
      <c r="AB68" s="55"/>
      <c r="AC68" s="53"/>
    </row>
    <row r="69" spans="1:29">
      <c r="A69" s="72">
        <v>44264</v>
      </c>
      <c r="B69" s="55">
        <v>0</v>
      </c>
      <c r="C69" s="55">
        <v>35.5</v>
      </c>
      <c r="D69" s="55">
        <v>17</v>
      </c>
      <c r="E69" s="53">
        <v>77</v>
      </c>
      <c r="F69" s="53">
        <v>22.6551248760115</v>
      </c>
      <c r="G69" s="55">
        <v>2.7</v>
      </c>
      <c r="H69" s="53">
        <v>0</v>
      </c>
      <c r="I69" s="53">
        <v>32</v>
      </c>
      <c r="J69" s="53">
        <v>0</v>
      </c>
      <c r="K69" s="53">
        <v>0</v>
      </c>
      <c r="N69" s="55">
        <f t="shared" si="2"/>
        <v>26.25</v>
      </c>
      <c r="Q69" s="55">
        <f t="shared" si="3"/>
        <v>49.8275624380057</v>
      </c>
      <c r="R69" s="55"/>
      <c r="S69" s="55"/>
      <c r="T69" s="55"/>
      <c r="U69" s="53"/>
      <c r="V69" s="53"/>
      <c r="W69" s="55"/>
      <c r="X69" s="55"/>
      <c r="Y69" s="55"/>
      <c r="Z69" s="55"/>
      <c r="AA69" s="55"/>
      <c r="AB69" s="55"/>
      <c r="AC69" s="53"/>
    </row>
    <row r="70" spans="1:29">
      <c r="A70" s="72">
        <v>44265</v>
      </c>
      <c r="B70" s="55">
        <v>0</v>
      </c>
      <c r="C70" s="55">
        <v>36</v>
      </c>
      <c r="D70" s="55">
        <v>16.5</v>
      </c>
      <c r="E70" s="53">
        <v>85</v>
      </c>
      <c r="F70" s="53">
        <v>25</v>
      </c>
      <c r="G70" s="55">
        <v>2</v>
      </c>
      <c r="H70" s="53">
        <v>0</v>
      </c>
      <c r="I70" s="53">
        <v>23</v>
      </c>
      <c r="J70" s="53">
        <v>0</v>
      </c>
      <c r="K70" s="53">
        <v>0</v>
      </c>
      <c r="N70" s="55">
        <f t="shared" si="2"/>
        <v>26.25</v>
      </c>
      <c r="Q70" s="55">
        <f t="shared" si="3"/>
        <v>55</v>
      </c>
      <c r="R70" s="55"/>
      <c r="S70" s="55"/>
      <c r="T70" s="55"/>
      <c r="U70" s="53"/>
      <c r="V70" s="53"/>
      <c r="W70" s="55"/>
      <c r="X70" s="55"/>
      <c r="Y70" s="55"/>
      <c r="Z70" s="55"/>
      <c r="AA70" s="55"/>
      <c r="AB70" s="55"/>
      <c r="AC70" s="53"/>
    </row>
    <row r="71" spans="1:29">
      <c r="A71" s="72">
        <v>44266</v>
      </c>
      <c r="B71" s="55">
        <v>0</v>
      </c>
      <c r="C71" s="55">
        <v>36</v>
      </c>
      <c r="D71" s="55">
        <v>17.5</v>
      </c>
      <c r="E71" s="53">
        <v>85</v>
      </c>
      <c r="F71" s="53">
        <v>31</v>
      </c>
      <c r="G71" s="55">
        <v>1.7</v>
      </c>
      <c r="H71" s="53">
        <v>32</v>
      </c>
      <c r="I71" s="53">
        <v>23</v>
      </c>
      <c r="J71" s="53">
        <v>3</v>
      </c>
      <c r="K71" s="53">
        <v>4</v>
      </c>
      <c r="N71" s="55">
        <f t="shared" si="2"/>
        <v>26.75</v>
      </c>
      <c r="Q71" s="55">
        <f t="shared" si="3"/>
        <v>58</v>
      </c>
      <c r="R71" s="55"/>
      <c r="S71" s="55"/>
      <c r="T71" s="55"/>
      <c r="U71" s="53"/>
      <c r="V71" s="53"/>
      <c r="W71" s="55"/>
      <c r="X71" s="55"/>
      <c r="Y71" s="55"/>
      <c r="Z71" s="55"/>
      <c r="AA71" s="55"/>
      <c r="AB71" s="55"/>
      <c r="AC71" s="53"/>
    </row>
    <row r="72" spans="1:29">
      <c r="A72" s="72">
        <v>44267</v>
      </c>
      <c r="B72" s="55">
        <v>0</v>
      </c>
      <c r="C72" s="55">
        <v>35</v>
      </c>
      <c r="D72" s="55">
        <v>19</v>
      </c>
      <c r="E72" s="53">
        <v>81</v>
      </c>
      <c r="F72" s="53">
        <v>27</v>
      </c>
      <c r="G72" s="55">
        <v>2.2</v>
      </c>
      <c r="H72" s="53">
        <v>0</v>
      </c>
      <c r="I72" s="53">
        <v>23</v>
      </c>
      <c r="J72" s="53">
        <v>4</v>
      </c>
      <c r="K72" s="53">
        <v>4</v>
      </c>
      <c r="N72" s="55">
        <f t="shared" si="2"/>
        <v>27</v>
      </c>
      <c r="Q72" s="55">
        <f t="shared" si="3"/>
        <v>54</v>
      </c>
      <c r="R72" s="55"/>
      <c r="S72" s="55"/>
      <c r="T72" s="55"/>
      <c r="U72" s="53"/>
      <c r="V72" s="53"/>
      <c r="W72" s="55"/>
      <c r="X72" s="55"/>
      <c r="Y72" s="55"/>
      <c r="Z72" s="55"/>
      <c r="AA72" s="55"/>
      <c r="AB72" s="55"/>
      <c r="AC72" s="53"/>
    </row>
    <row r="73" spans="1:29">
      <c r="A73" s="72">
        <v>44268</v>
      </c>
      <c r="B73" s="55">
        <v>0</v>
      </c>
      <c r="C73" s="55">
        <v>35.5</v>
      </c>
      <c r="D73" s="55">
        <v>17</v>
      </c>
      <c r="E73" s="53">
        <v>72</v>
      </c>
      <c r="F73" s="53">
        <v>20</v>
      </c>
      <c r="G73" s="55">
        <v>1.8</v>
      </c>
      <c r="H73" s="53">
        <v>0</v>
      </c>
      <c r="I73" s="53">
        <v>0</v>
      </c>
      <c r="J73" s="53">
        <v>4</v>
      </c>
      <c r="K73" s="53">
        <v>0</v>
      </c>
      <c r="N73" s="55">
        <f t="shared" si="2"/>
        <v>26.25</v>
      </c>
      <c r="Q73" s="55">
        <f t="shared" si="3"/>
        <v>46</v>
      </c>
      <c r="R73" s="55"/>
      <c r="S73" s="55"/>
      <c r="T73" s="55"/>
      <c r="U73" s="53"/>
      <c r="V73" s="53"/>
      <c r="W73" s="55"/>
      <c r="X73" s="55"/>
      <c r="Y73" s="55"/>
      <c r="Z73" s="55"/>
      <c r="AA73" s="55"/>
      <c r="AB73" s="55"/>
      <c r="AC73" s="53"/>
    </row>
    <row r="74" spans="1:29">
      <c r="A74" s="72">
        <v>44269</v>
      </c>
      <c r="B74" s="55">
        <v>0</v>
      </c>
      <c r="C74" s="55">
        <v>36.5</v>
      </c>
      <c r="D74" s="55">
        <v>16.5</v>
      </c>
      <c r="E74" s="53">
        <v>76</v>
      </c>
      <c r="F74" s="53">
        <v>25</v>
      </c>
      <c r="G74" s="55">
        <v>2.1</v>
      </c>
      <c r="H74" s="53">
        <v>5</v>
      </c>
      <c r="I74" s="53">
        <v>32</v>
      </c>
      <c r="J74" s="53">
        <v>0</v>
      </c>
      <c r="K74" s="53">
        <v>0</v>
      </c>
      <c r="N74" s="55">
        <f t="shared" si="2"/>
        <v>26.5</v>
      </c>
      <c r="Q74" s="55">
        <f t="shared" si="3"/>
        <v>50.5</v>
      </c>
      <c r="R74" s="55"/>
      <c r="S74" s="55"/>
      <c r="T74" s="55"/>
      <c r="U74" s="53"/>
      <c r="V74" s="53"/>
      <c r="W74" s="55"/>
      <c r="X74" s="55"/>
      <c r="Y74" s="55"/>
      <c r="Z74" s="55"/>
      <c r="AA74" s="55"/>
      <c r="AB74" s="55"/>
      <c r="AC74" s="53"/>
    </row>
    <row r="75" spans="1:29">
      <c r="A75" s="72">
        <v>44270</v>
      </c>
      <c r="B75" s="55">
        <v>0</v>
      </c>
      <c r="C75" s="55">
        <v>36.5</v>
      </c>
      <c r="D75" s="55">
        <v>18.5</v>
      </c>
      <c r="E75" s="53">
        <v>72</v>
      </c>
      <c r="F75" s="53">
        <v>27</v>
      </c>
      <c r="G75" s="55">
        <v>2.4</v>
      </c>
      <c r="H75" s="53">
        <v>14</v>
      </c>
      <c r="I75" s="53">
        <v>23</v>
      </c>
      <c r="J75" s="53">
        <v>3</v>
      </c>
      <c r="K75" s="53">
        <v>3</v>
      </c>
      <c r="N75" s="55">
        <f t="shared" si="2"/>
        <v>27.5</v>
      </c>
      <c r="Q75" s="55">
        <f t="shared" si="3"/>
        <v>49.5</v>
      </c>
      <c r="R75" s="55"/>
      <c r="S75" s="55"/>
      <c r="T75" s="55"/>
      <c r="U75" s="53"/>
      <c r="V75" s="53"/>
      <c r="W75" s="55"/>
      <c r="X75" s="55"/>
      <c r="Y75" s="55"/>
      <c r="Z75" s="55"/>
      <c r="AA75" s="55"/>
      <c r="AB75" s="55"/>
      <c r="AC75" s="53"/>
    </row>
    <row r="76" spans="1:29">
      <c r="A76" s="72">
        <v>44271</v>
      </c>
      <c r="B76" s="55">
        <v>0</v>
      </c>
      <c r="C76" s="55">
        <v>36.5</v>
      </c>
      <c r="D76" s="55">
        <v>19.5</v>
      </c>
      <c r="E76" s="53">
        <v>69</v>
      </c>
      <c r="F76" s="53">
        <v>34</v>
      </c>
      <c r="G76" s="55">
        <v>2.8</v>
      </c>
      <c r="H76" s="53">
        <v>5</v>
      </c>
      <c r="I76" s="53">
        <v>32</v>
      </c>
      <c r="J76" s="53">
        <v>0</v>
      </c>
      <c r="K76" s="53">
        <v>0</v>
      </c>
      <c r="N76" s="55">
        <f t="shared" si="2"/>
        <v>28</v>
      </c>
      <c r="Q76" s="55">
        <f t="shared" si="3"/>
        <v>51.5</v>
      </c>
      <c r="R76" s="55"/>
      <c r="S76" s="55"/>
      <c r="T76" s="55"/>
      <c r="U76" s="53"/>
      <c r="V76" s="53"/>
      <c r="W76" s="55"/>
      <c r="X76" s="55"/>
      <c r="Y76" s="55"/>
      <c r="Z76" s="55"/>
      <c r="AA76" s="55"/>
      <c r="AB76" s="55"/>
      <c r="AC76" s="53"/>
    </row>
    <row r="77" spans="1:29">
      <c r="A77" s="72">
        <v>44272</v>
      </c>
      <c r="B77" s="55">
        <v>0</v>
      </c>
      <c r="C77" s="55">
        <v>37</v>
      </c>
      <c r="D77" s="55">
        <v>18.5</v>
      </c>
      <c r="E77" s="53">
        <v>77</v>
      </c>
      <c r="F77" s="53">
        <v>35</v>
      </c>
      <c r="G77" s="55">
        <v>2.7</v>
      </c>
      <c r="H77" s="53">
        <v>0</v>
      </c>
      <c r="I77" s="53">
        <v>32</v>
      </c>
      <c r="J77" s="53">
        <v>3</v>
      </c>
      <c r="K77" s="53">
        <v>0</v>
      </c>
      <c r="N77" s="55">
        <f t="shared" si="2"/>
        <v>27.75</v>
      </c>
      <c r="Q77" s="55">
        <f t="shared" si="3"/>
        <v>56</v>
      </c>
      <c r="R77" s="55"/>
      <c r="S77" s="55"/>
      <c r="T77" s="55"/>
      <c r="U77" s="53"/>
      <c r="V77" s="53"/>
      <c r="W77" s="55"/>
      <c r="X77" s="55"/>
      <c r="Y77" s="55"/>
      <c r="Z77" s="55"/>
      <c r="AA77" s="55"/>
      <c r="AB77" s="55"/>
      <c r="AC77" s="53"/>
    </row>
    <row r="78" spans="1:29">
      <c r="A78" s="72">
        <v>44273</v>
      </c>
      <c r="B78" s="55">
        <v>0</v>
      </c>
      <c r="C78" s="55">
        <v>37.5</v>
      </c>
      <c r="D78" s="55">
        <v>18</v>
      </c>
      <c r="E78" s="53">
        <v>77</v>
      </c>
      <c r="F78" s="53">
        <v>40</v>
      </c>
      <c r="G78" s="55">
        <v>2.9</v>
      </c>
      <c r="H78" s="53">
        <v>0</v>
      </c>
      <c r="I78" s="53">
        <v>32</v>
      </c>
      <c r="J78" s="53">
        <v>3</v>
      </c>
      <c r="K78" s="53">
        <v>4</v>
      </c>
      <c r="N78" s="55">
        <f t="shared" si="2"/>
        <v>27.75</v>
      </c>
      <c r="Q78" s="55">
        <f t="shared" si="3"/>
        <v>58.5</v>
      </c>
      <c r="R78" s="55"/>
      <c r="S78" s="55"/>
      <c r="T78" s="55"/>
      <c r="U78" s="53"/>
      <c r="V78" s="53"/>
      <c r="W78" s="55"/>
      <c r="X78" s="55"/>
      <c r="Y78" s="55"/>
      <c r="Z78" s="55"/>
      <c r="AA78" s="55"/>
      <c r="AB78" s="55"/>
      <c r="AC78" s="53"/>
    </row>
    <row r="79" spans="1:29">
      <c r="A79" s="72">
        <v>44274</v>
      </c>
      <c r="B79" s="55">
        <v>0</v>
      </c>
      <c r="C79" s="55">
        <v>36</v>
      </c>
      <c r="D79" s="55">
        <v>22.5</v>
      </c>
      <c r="E79" s="53">
        <v>62</v>
      </c>
      <c r="F79" s="53">
        <v>31</v>
      </c>
      <c r="G79" s="55">
        <v>3.7</v>
      </c>
      <c r="H79" s="53">
        <v>14</v>
      </c>
      <c r="I79" s="53">
        <v>32</v>
      </c>
      <c r="J79" s="53">
        <v>5</v>
      </c>
      <c r="K79" s="53">
        <v>0</v>
      </c>
      <c r="N79" s="55">
        <f t="shared" si="2"/>
        <v>29.25</v>
      </c>
      <c r="Q79" s="55">
        <f t="shared" si="3"/>
        <v>46.5</v>
      </c>
      <c r="R79" s="55"/>
      <c r="S79" s="55"/>
      <c r="T79" s="55"/>
      <c r="U79" s="53"/>
      <c r="V79" s="53"/>
      <c r="W79" s="55"/>
      <c r="X79" s="55"/>
      <c r="Y79" s="55"/>
      <c r="Z79" s="55"/>
      <c r="AA79" s="55"/>
      <c r="AB79" s="55"/>
      <c r="AC79" s="53"/>
    </row>
    <row r="80" spans="1:29">
      <c r="A80" s="72">
        <v>44275</v>
      </c>
      <c r="B80" s="55">
        <v>0</v>
      </c>
      <c r="C80" s="55">
        <v>36</v>
      </c>
      <c r="D80" s="55">
        <v>19.5</v>
      </c>
      <c r="E80" s="53">
        <v>86</v>
      </c>
      <c r="F80" s="53">
        <v>37</v>
      </c>
      <c r="G80" s="55">
        <v>2.5</v>
      </c>
      <c r="H80" s="53">
        <v>14</v>
      </c>
      <c r="I80" s="75">
        <v>23</v>
      </c>
      <c r="J80" s="53">
        <v>0</v>
      </c>
      <c r="K80" s="53">
        <v>0</v>
      </c>
      <c r="N80" s="55">
        <f t="shared" si="2"/>
        <v>27.75</v>
      </c>
      <c r="Q80" s="55">
        <f t="shared" si="3"/>
        <v>61.5</v>
      </c>
      <c r="R80" s="55"/>
      <c r="S80" s="55"/>
      <c r="T80" s="55"/>
      <c r="U80" s="53"/>
      <c r="V80" s="53"/>
      <c r="W80" s="55"/>
      <c r="X80" s="55"/>
      <c r="Y80" s="55"/>
      <c r="Z80" s="55"/>
      <c r="AA80" s="55"/>
      <c r="AB80" s="55"/>
      <c r="AC80" s="53"/>
    </row>
    <row r="81" spans="1:29">
      <c r="A81" s="72">
        <v>44276</v>
      </c>
      <c r="B81" s="55">
        <v>0</v>
      </c>
      <c r="C81" s="55">
        <v>36</v>
      </c>
      <c r="D81" s="55">
        <v>19</v>
      </c>
      <c r="E81" s="53">
        <v>86</v>
      </c>
      <c r="F81" s="53">
        <v>37</v>
      </c>
      <c r="G81" s="55">
        <v>2.5</v>
      </c>
      <c r="H81" s="53">
        <v>32</v>
      </c>
      <c r="I81" s="53">
        <v>14</v>
      </c>
      <c r="J81" s="53">
        <v>0</v>
      </c>
      <c r="K81" s="53">
        <v>0</v>
      </c>
      <c r="N81" s="55">
        <f t="shared" si="2"/>
        <v>27.5</v>
      </c>
      <c r="Q81" s="55">
        <f t="shared" si="3"/>
        <v>61.5</v>
      </c>
      <c r="R81" s="55"/>
      <c r="S81" s="55"/>
      <c r="T81" s="55"/>
      <c r="U81" s="53"/>
      <c r="V81" s="53"/>
      <c r="W81" s="55"/>
      <c r="X81" s="55"/>
      <c r="Y81" s="55"/>
      <c r="Z81" s="55"/>
      <c r="AA81" s="55"/>
      <c r="AB81" s="55"/>
      <c r="AC81" s="53"/>
    </row>
    <row r="82" spans="1:29">
      <c r="A82" s="72">
        <v>44277</v>
      </c>
      <c r="B82" s="55">
        <v>0</v>
      </c>
      <c r="C82" s="55">
        <v>36.5</v>
      </c>
      <c r="D82" s="55">
        <v>19.5</v>
      </c>
      <c r="E82" s="53">
        <v>82</v>
      </c>
      <c r="F82" s="53">
        <v>32</v>
      </c>
      <c r="G82" s="55">
        <v>2.5</v>
      </c>
      <c r="H82" s="53">
        <v>23</v>
      </c>
      <c r="I82" s="53">
        <v>23</v>
      </c>
      <c r="J82" s="53">
        <v>0</v>
      </c>
      <c r="K82" s="53">
        <v>0</v>
      </c>
      <c r="N82" s="55">
        <f t="shared" si="2"/>
        <v>28</v>
      </c>
      <c r="Q82" s="55">
        <f t="shared" si="3"/>
        <v>57</v>
      </c>
      <c r="R82" s="55"/>
      <c r="S82" s="55"/>
      <c r="T82" s="55"/>
      <c r="U82" s="53"/>
      <c r="V82" s="53"/>
      <c r="W82" s="55"/>
      <c r="X82" s="55"/>
      <c r="Y82" s="55"/>
      <c r="Z82" s="55"/>
      <c r="AA82" s="55"/>
      <c r="AB82" s="55"/>
      <c r="AC82" s="53"/>
    </row>
    <row r="83" spans="1:29">
      <c r="A83" s="72">
        <v>44278</v>
      </c>
      <c r="B83" s="55">
        <v>0</v>
      </c>
      <c r="C83" s="55">
        <v>37.5</v>
      </c>
      <c r="D83" s="55">
        <v>19.5</v>
      </c>
      <c r="E83" s="53">
        <v>82</v>
      </c>
      <c r="F83" s="53">
        <v>42</v>
      </c>
      <c r="G83" s="55">
        <v>1.9</v>
      </c>
      <c r="H83" s="53">
        <v>23</v>
      </c>
      <c r="I83" s="53">
        <v>23</v>
      </c>
      <c r="J83" s="53">
        <v>0</v>
      </c>
      <c r="K83" s="53">
        <v>0</v>
      </c>
      <c r="N83" s="55">
        <f t="shared" si="2"/>
        <v>28.5</v>
      </c>
      <c r="Q83" s="55">
        <f t="shared" si="3"/>
        <v>62</v>
      </c>
      <c r="R83" s="55"/>
      <c r="S83" s="55"/>
      <c r="T83" s="55"/>
      <c r="U83" s="53"/>
      <c r="V83" s="53"/>
      <c r="W83" s="55"/>
      <c r="X83" s="55"/>
      <c r="Y83" s="55"/>
      <c r="Z83" s="55"/>
      <c r="AA83" s="55"/>
      <c r="AB83" s="55"/>
      <c r="AC83" s="53"/>
    </row>
    <row r="84" spans="1:29">
      <c r="A84" s="72">
        <v>44279</v>
      </c>
      <c r="B84" s="55">
        <v>0</v>
      </c>
      <c r="C84" s="55">
        <v>36.5</v>
      </c>
      <c r="D84" s="55">
        <v>19</v>
      </c>
      <c r="E84" s="53">
        <v>82</v>
      </c>
      <c r="F84" s="53">
        <v>37</v>
      </c>
      <c r="G84" s="55">
        <v>2.4</v>
      </c>
      <c r="H84" s="53">
        <v>0</v>
      </c>
      <c r="I84" s="53">
        <v>32</v>
      </c>
      <c r="J84" s="53">
        <v>0</v>
      </c>
      <c r="K84" s="53">
        <v>0</v>
      </c>
      <c r="N84" s="55">
        <f t="shared" si="2"/>
        <v>27.75</v>
      </c>
      <c r="Q84" s="55">
        <f t="shared" si="3"/>
        <v>59.5</v>
      </c>
      <c r="R84" s="55"/>
      <c r="S84" s="55"/>
      <c r="T84" s="55"/>
      <c r="U84" s="53"/>
      <c r="V84" s="53"/>
      <c r="W84" s="55"/>
      <c r="X84" s="55"/>
      <c r="Y84" s="55"/>
      <c r="Z84" s="55"/>
      <c r="AA84" s="55"/>
      <c r="AB84" s="55"/>
      <c r="AC84" s="53"/>
    </row>
    <row r="85" spans="1:29">
      <c r="A85" s="72">
        <v>44280</v>
      </c>
      <c r="B85" s="55">
        <v>0</v>
      </c>
      <c r="C85" s="55">
        <v>37</v>
      </c>
      <c r="D85" s="55">
        <v>21</v>
      </c>
      <c r="E85" s="53">
        <v>58</v>
      </c>
      <c r="F85" s="53">
        <v>34</v>
      </c>
      <c r="G85" s="55">
        <v>2.8</v>
      </c>
      <c r="H85" s="53">
        <v>5</v>
      </c>
      <c r="I85" s="53">
        <v>5</v>
      </c>
      <c r="J85" s="53">
        <v>0</v>
      </c>
      <c r="K85" s="53">
        <v>0</v>
      </c>
      <c r="N85" s="55">
        <f t="shared" si="2"/>
        <v>29</v>
      </c>
      <c r="Q85" s="55">
        <f t="shared" si="3"/>
        <v>46</v>
      </c>
      <c r="R85" s="55"/>
      <c r="S85" s="55"/>
      <c r="T85" s="55"/>
      <c r="U85" s="53"/>
      <c r="V85" s="53"/>
      <c r="W85" s="55"/>
      <c r="X85" s="55"/>
      <c r="Y85" s="55"/>
      <c r="Z85" s="55"/>
      <c r="AA85" s="55"/>
      <c r="AB85" s="55"/>
      <c r="AC85" s="53"/>
    </row>
    <row r="86" spans="1:29">
      <c r="A86" s="72">
        <v>44281</v>
      </c>
      <c r="B86" s="55">
        <v>0</v>
      </c>
      <c r="C86" s="55">
        <v>36.5</v>
      </c>
      <c r="D86" s="55">
        <v>18</v>
      </c>
      <c r="E86" s="53">
        <v>57</v>
      </c>
      <c r="F86" s="53">
        <v>28</v>
      </c>
      <c r="G86" s="55">
        <v>3.1</v>
      </c>
      <c r="H86" s="53">
        <v>5</v>
      </c>
      <c r="I86" s="53">
        <v>5</v>
      </c>
      <c r="J86" s="53">
        <v>0</v>
      </c>
      <c r="K86" s="53">
        <v>0</v>
      </c>
      <c r="N86" s="55">
        <f t="shared" si="2"/>
        <v>27.25</v>
      </c>
      <c r="Q86" s="55">
        <f t="shared" si="3"/>
        <v>42.5</v>
      </c>
      <c r="R86" s="55"/>
      <c r="S86" s="55"/>
      <c r="T86" s="55"/>
      <c r="U86" s="53"/>
      <c r="V86" s="53"/>
      <c r="W86" s="55"/>
      <c r="X86" s="55"/>
      <c r="Y86" s="55"/>
      <c r="Z86" s="55"/>
      <c r="AA86" s="55"/>
      <c r="AB86" s="55"/>
      <c r="AC86" s="53"/>
    </row>
    <row r="87" spans="1:29">
      <c r="A87" s="72">
        <v>44282</v>
      </c>
      <c r="B87" s="55">
        <v>0</v>
      </c>
      <c r="C87" s="55">
        <v>37.5</v>
      </c>
      <c r="D87" s="55">
        <v>18.5</v>
      </c>
      <c r="E87" s="53">
        <v>72</v>
      </c>
      <c r="F87" s="53">
        <v>20</v>
      </c>
      <c r="G87" s="55">
        <v>2.6</v>
      </c>
      <c r="H87" s="53">
        <v>0</v>
      </c>
      <c r="I87" s="53">
        <v>5</v>
      </c>
      <c r="J87" s="53">
        <v>0</v>
      </c>
      <c r="K87" s="53">
        <v>0</v>
      </c>
      <c r="N87" s="55">
        <f t="shared" si="2"/>
        <v>28</v>
      </c>
      <c r="Q87" s="55">
        <f t="shared" si="3"/>
        <v>46</v>
      </c>
      <c r="R87" s="55"/>
      <c r="S87" s="55"/>
      <c r="T87" s="55"/>
      <c r="U87" s="53"/>
      <c r="V87" s="53"/>
      <c r="W87" s="55"/>
      <c r="X87" s="55"/>
      <c r="Y87" s="55"/>
      <c r="Z87" s="55"/>
      <c r="AA87" s="55"/>
      <c r="AB87" s="55"/>
      <c r="AC87" s="53"/>
    </row>
    <row r="88" spans="1:29">
      <c r="A88" s="72">
        <v>44283</v>
      </c>
      <c r="B88" s="55">
        <v>0</v>
      </c>
      <c r="C88" s="55">
        <v>39</v>
      </c>
      <c r="D88" s="55">
        <v>19.5</v>
      </c>
      <c r="E88" s="53">
        <v>78</v>
      </c>
      <c r="F88" s="53">
        <v>24</v>
      </c>
      <c r="G88" s="55">
        <v>1.9</v>
      </c>
      <c r="H88" s="53">
        <v>32</v>
      </c>
      <c r="I88" s="53">
        <v>32</v>
      </c>
      <c r="J88" s="53">
        <v>0</v>
      </c>
      <c r="K88" s="53">
        <v>0</v>
      </c>
      <c r="N88" s="55">
        <f t="shared" si="2"/>
        <v>29.25</v>
      </c>
      <c r="Q88" s="55">
        <f t="shared" si="3"/>
        <v>51</v>
      </c>
      <c r="R88" s="55"/>
      <c r="S88" s="55"/>
      <c r="T88" s="55"/>
      <c r="U88" s="53"/>
      <c r="V88" s="53"/>
      <c r="W88" s="55"/>
      <c r="X88" s="55"/>
      <c r="Y88" s="55"/>
      <c r="Z88" s="55"/>
      <c r="AA88" s="55"/>
      <c r="AB88" s="55"/>
      <c r="AC88" s="53"/>
    </row>
    <row r="89" spans="1:29">
      <c r="A89" s="72">
        <v>44284</v>
      </c>
      <c r="B89" s="55">
        <v>0</v>
      </c>
      <c r="C89" s="55">
        <v>40</v>
      </c>
      <c r="D89" s="55">
        <v>20</v>
      </c>
      <c r="E89" s="53">
        <v>74</v>
      </c>
      <c r="F89" s="53">
        <v>24</v>
      </c>
      <c r="G89" s="55">
        <v>2.7</v>
      </c>
      <c r="H89" s="53">
        <v>14</v>
      </c>
      <c r="I89" s="53">
        <v>32</v>
      </c>
      <c r="J89" s="53">
        <v>0</v>
      </c>
      <c r="K89" s="53">
        <v>0</v>
      </c>
      <c r="N89" s="55">
        <f t="shared" si="2"/>
        <v>30</v>
      </c>
      <c r="Q89" s="55">
        <f t="shared" si="3"/>
        <v>49</v>
      </c>
      <c r="R89" s="55"/>
      <c r="S89" s="55"/>
      <c r="T89" s="55"/>
      <c r="U89" s="53"/>
      <c r="V89" s="53"/>
      <c r="W89" s="55"/>
      <c r="X89" s="55"/>
      <c r="Y89" s="55"/>
      <c r="Z89" s="55"/>
      <c r="AA89" s="55"/>
      <c r="AB89" s="55"/>
      <c r="AC89" s="53"/>
    </row>
    <row r="90" spans="1:29">
      <c r="A90" s="72">
        <v>44285</v>
      </c>
      <c r="B90" s="55">
        <v>0</v>
      </c>
      <c r="C90" s="55">
        <v>39</v>
      </c>
      <c r="D90" s="55">
        <v>19</v>
      </c>
      <c r="E90" s="53">
        <v>66</v>
      </c>
      <c r="F90" s="53">
        <v>34</v>
      </c>
      <c r="G90" s="55">
        <v>3.5</v>
      </c>
      <c r="H90" s="53">
        <v>23</v>
      </c>
      <c r="I90" s="53">
        <v>25</v>
      </c>
      <c r="J90" s="53">
        <v>0</v>
      </c>
      <c r="K90" s="53">
        <v>0</v>
      </c>
      <c r="N90" s="55">
        <f t="shared" si="2"/>
        <v>29</v>
      </c>
      <c r="Q90" s="55">
        <f t="shared" si="3"/>
        <v>50</v>
      </c>
      <c r="R90" s="55"/>
      <c r="S90" s="55"/>
      <c r="T90" s="55"/>
      <c r="U90" s="53"/>
      <c r="V90" s="53"/>
      <c r="W90" s="55"/>
      <c r="X90" s="55"/>
      <c r="Y90" s="55"/>
      <c r="Z90" s="55"/>
      <c r="AA90" s="55"/>
      <c r="AB90" s="55"/>
      <c r="AC90" s="53"/>
    </row>
    <row r="91" spans="1:29">
      <c r="A91" s="72">
        <v>44286</v>
      </c>
      <c r="B91" s="55">
        <v>0</v>
      </c>
      <c r="C91" s="55">
        <v>37</v>
      </c>
      <c r="D91" s="55">
        <v>23</v>
      </c>
      <c r="E91" s="53">
        <v>91</v>
      </c>
      <c r="F91" s="53">
        <v>37</v>
      </c>
      <c r="G91" s="55">
        <v>5.4</v>
      </c>
      <c r="H91" s="53">
        <v>23</v>
      </c>
      <c r="I91" s="53">
        <v>23</v>
      </c>
      <c r="J91" s="53">
        <v>3</v>
      </c>
      <c r="K91" s="53">
        <v>0</v>
      </c>
      <c r="N91" s="55">
        <f t="shared" si="2"/>
        <v>30</v>
      </c>
      <c r="Q91" s="55">
        <f t="shared" si="3"/>
        <v>64</v>
      </c>
      <c r="R91" s="55"/>
      <c r="S91" s="55"/>
      <c r="T91" s="55"/>
      <c r="U91" s="53"/>
      <c r="V91" s="53"/>
      <c r="W91" s="55"/>
      <c r="X91" s="55"/>
      <c r="Y91" s="55"/>
      <c r="Z91" s="55"/>
      <c r="AA91" s="55"/>
      <c r="AB91" s="55"/>
      <c r="AC91" s="53"/>
    </row>
    <row r="92" spans="1:29">
      <c r="A92" s="72">
        <v>44287</v>
      </c>
      <c r="B92" s="55">
        <v>0</v>
      </c>
      <c r="C92" s="55">
        <v>38</v>
      </c>
      <c r="D92" s="55">
        <v>20.5</v>
      </c>
      <c r="E92" s="53">
        <v>82</v>
      </c>
      <c r="F92" s="53">
        <v>19</v>
      </c>
      <c r="G92" s="55">
        <v>5.4</v>
      </c>
      <c r="H92" s="53">
        <v>23</v>
      </c>
      <c r="I92" s="53">
        <v>14</v>
      </c>
      <c r="J92" s="53">
        <v>0</v>
      </c>
      <c r="K92" s="53">
        <v>0</v>
      </c>
      <c r="N92" s="55">
        <f t="shared" si="2"/>
        <v>29.25</v>
      </c>
      <c r="Q92" s="55">
        <f t="shared" si="3"/>
        <v>50.5</v>
      </c>
      <c r="R92" s="55"/>
      <c r="S92" s="55"/>
      <c r="T92" s="55"/>
      <c r="U92" s="53"/>
      <c r="V92" s="53"/>
      <c r="W92" s="55"/>
      <c r="X92" s="55"/>
      <c r="Y92" s="55"/>
      <c r="Z92" s="55"/>
      <c r="AA92" s="55"/>
      <c r="AB92" s="55"/>
      <c r="AC92" s="53"/>
    </row>
    <row r="93" spans="1:29">
      <c r="A93" s="72">
        <v>44288</v>
      </c>
      <c r="B93" s="55">
        <v>0</v>
      </c>
      <c r="C93" s="55">
        <v>38</v>
      </c>
      <c r="D93" s="55">
        <v>22.5</v>
      </c>
      <c r="E93" s="53">
        <v>92</v>
      </c>
      <c r="F93" s="53">
        <v>35</v>
      </c>
      <c r="G93" s="55">
        <v>3.8</v>
      </c>
      <c r="H93" s="53">
        <v>23</v>
      </c>
      <c r="I93" s="53">
        <v>23</v>
      </c>
      <c r="J93" s="53">
        <v>4</v>
      </c>
      <c r="K93" s="53">
        <v>0</v>
      </c>
      <c r="N93" s="55">
        <f t="shared" si="2"/>
        <v>30.25</v>
      </c>
      <c r="Q93" s="55">
        <f t="shared" si="3"/>
        <v>63.5</v>
      </c>
      <c r="R93" s="55"/>
      <c r="S93" s="55"/>
      <c r="T93" s="55"/>
      <c r="U93" s="53"/>
      <c r="V93" s="53"/>
      <c r="W93" s="55"/>
      <c r="X93" s="55"/>
      <c r="Y93" s="55"/>
      <c r="Z93" s="55"/>
      <c r="AA93" s="55"/>
      <c r="AB93" s="55"/>
      <c r="AC93" s="53"/>
    </row>
    <row r="94" spans="1:29">
      <c r="A94" s="72">
        <v>44289</v>
      </c>
      <c r="B94" s="55">
        <v>0</v>
      </c>
      <c r="C94" s="55">
        <v>38</v>
      </c>
      <c r="D94" s="55">
        <v>22</v>
      </c>
      <c r="E94" s="53">
        <v>96</v>
      </c>
      <c r="F94" s="53">
        <v>30.6692491060112</v>
      </c>
      <c r="G94" s="55">
        <v>4.5</v>
      </c>
      <c r="H94" s="53">
        <v>23</v>
      </c>
      <c r="I94" s="53">
        <v>23</v>
      </c>
      <c r="J94" s="53">
        <v>4</v>
      </c>
      <c r="K94" s="53">
        <v>0</v>
      </c>
      <c r="N94" s="55">
        <f t="shared" si="2"/>
        <v>30</v>
      </c>
      <c r="Q94" s="55">
        <f t="shared" si="3"/>
        <v>63.3346245530056</v>
      </c>
      <c r="R94" s="55"/>
      <c r="S94" s="55"/>
      <c r="T94" s="55"/>
      <c r="U94" s="53"/>
      <c r="V94" s="53"/>
      <c r="W94" s="55"/>
      <c r="X94" s="55"/>
      <c r="Y94" s="55"/>
      <c r="Z94" s="55"/>
      <c r="AA94" s="55"/>
      <c r="AB94" s="55"/>
      <c r="AC94" s="53"/>
    </row>
    <row r="95" spans="1:29">
      <c r="A95" s="72">
        <v>44290</v>
      </c>
      <c r="B95" s="55">
        <v>0</v>
      </c>
      <c r="C95" s="55">
        <v>37.5</v>
      </c>
      <c r="D95" s="55">
        <v>24</v>
      </c>
      <c r="E95" s="53">
        <v>88</v>
      </c>
      <c r="F95" s="53">
        <v>34.3299472967003</v>
      </c>
      <c r="G95" s="55">
        <v>4.4</v>
      </c>
      <c r="H95" s="53">
        <v>23</v>
      </c>
      <c r="I95" s="53">
        <v>23</v>
      </c>
      <c r="J95" s="53">
        <v>5</v>
      </c>
      <c r="K95" s="53">
        <v>1</v>
      </c>
      <c r="N95" s="55">
        <f t="shared" si="2"/>
        <v>30.75</v>
      </c>
      <c r="Q95" s="55">
        <f t="shared" si="3"/>
        <v>61.1649736483502</v>
      </c>
      <c r="R95" s="55"/>
      <c r="S95" s="55"/>
      <c r="T95" s="55"/>
      <c r="U95" s="53"/>
      <c r="V95" s="53"/>
      <c r="W95" s="55"/>
      <c r="X95" s="55"/>
      <c r="Y95" s="55"/>
      <c r="Z95" s="55"/>
      <c r="AA95" s="55"/>
      <c r="AB95" s="55"/>
      <c r="AC95" s="53"/>
    </row>
    <row r="96" spans="1:29">
      <c r="A96" s="72">
        <v>44291</v>
      </c>
      <c r="B96" s="55">
        <v>0</v>
      </c>
      <c r="C96" s="55">
        <v>37.5</v>
      </c>
      <c r="D96" s="55">
        <v>21</v>
      </c>
      <c r="E96" s="53">
        <v>91</v>
      </c>
      <c r="F96" s="53">
        <v>29.2139860513164</v>
      </c>
      <c r="G96" s="55">
        <v>3.4</v>
      </c>
      <c r="H96" s="53">
        <v>23</v>
      </c>
      <c r="I96" s="53">
        <v>23</v>
      </c>
      <c r="J96" s="53">
        <v>0</v>
      </c>
      <c r="K96" s="53">
        <v>0</v>
      </c>
      <c r="N96" s="55">
        <f t="shared" si="2"/>
        <v>29.25</v>
      </c>
      <c r="Q96" s="55">
        <f t="shared" si="3"/>
        <v>60.1069930256582</v>
      </c>
      <c r="R96" s="55"/>
      <c r="S96" s="55"/>
      <c r="T96" s="55"/>
      <c r="U96" s="53"/>
      <c r="V96" s="53"/>
      <c r="W96" s="55"/>
      <c r="X96" s="55"/>
      <c r="Y96" s="55"/>
      <c r="Z96" s="55"/>
      <c r="AA96" s="55"/>
      <c r="AB96" s="55"/>
      <c r="AC96" s="53"/>
    </row>
    <row r="97" spans="1:29">
      <c r="A97" s="72">
        <v>44292</v>
      </c>
      <c r="B97" s="55">
        <v>0</v>
      </c>
      <c r="C97" s="55">
        <v>38.5</v>
      </c>
      <c r="D97" s="55">
        <v>21.5</v>
      </c>
      <c r="E97" s="53">
        <v>75</v>
      </c>
      <c r="F97" s="53">
        <v>22.7369352809642</v>
      </c>
      <c r="G97" s="55">
        <v>3.2</v>
      </c>
      <c r="H97" s="53">
        <v>14</v>
      </c>
      <c r="I97" s="53">
        <v>23</v>
      </c>
      <c r="J97" s="53">
        <v>0</v>
      </c>
      <c r="K97" s="53">
        <v>0</v>
      </c>
      <c r="N97" s="55">
        <f t="shared" si="2"/>
        <v>30</v>
      </c>
      <c r="Q97" s="55">
        <f t="shared" si="3"/>
        <v>48.8684676404821</v>
      </c>
      <c r="R97" s="55"/>
      <c r="S97" s="55"/>
      <c r="T97" s="55"/>
      <c r="U97" s="53"/>
      <c r="V97" s="53"/>
      <c r="W97" s="55"/>
      <c r="X97" s="55"/>
      <c r="Y97" s="55"/>
      <c r="Z97" s="55"/>
      <c r="AA97" s="55"/>
      <c r="AB97" s="55"/>
      <c r="AC97" s="53"/>
    </row>
    <row r="98" spans="1:29">
      <c r="A98" s="72">
        <v>44293</v>
      </c>
      <c r="B98" s="55">
        <v>0</v>
      </c>
      <c r="C98" s="55">
        <v>39.5</v>
      </c>
      <c r="D98" s="55">
        <v>22.5</v>
      </c>
      <c r="E98" s="53">
        <v>71</v>
      </c>
      <c r="F98" s="53">
        <v>23</v>
      </c>
      <c r="G98" s="55">
        <v>3.4</v>
      </c>
      <c r="H98" s="53">
        <v>32</v>
      </c>
      <c r="I98" s="53">
        <v>32</v>
      </c>
      <c r="J98" s="53">
        <v>0</v>
      </c>
      <c r="K98" s="53">
        <v>0</v>
      </c>
      <c r="N98" s="55">
        <f t="shared" si="2"/>
        <v>31</v>
      </c>
      <c r="Q98" s="55">
        <f t="shared" si="3"/>
        <v>47</v>
      </c>
      <c r="R98" s="55"/>
      <c r="S98" s="55"/>
      <c r="T98" s="55"/>
      <c r="U98" s="53"/>
      <c r="V98" s="53"/>
      <c r="W98" s="55"/>
      <c r="X98" s="55"/>
      <c r="Y98" s="55"/>
      <c r="Z98" s="55"/>
      <c r="AA98" s="55"/>
      <c r="AB98" s="55"/>
      <c r="AC98" s="53"/>
    </row>
    <row r="99" spans="1:29">
      <c r="A99" s="72">
        <v>44294</v>
      </c>
      <c r="B99" s="55">
        <v>0</v>
      </c>
      <c r="C99" s="55">
        <v>39</v>
      </c>
      <c r="D99" s="55">
        <v>22.5</v>
      </c>
      <c r="E99" s="53">
        <v>66</v>
      </c>
      <c r="F99" s="53">
        <v>26</v>
      </c>
      <c r="G99" s="55">
        <v>4.2</v>
      </c>
      <c r="H99" s="53">
        <v>32</v>
      </c>
      <c r="I99" s="53">
        <v>32</v>
      </c>
      <c r="J99" s="53">
        <v>0</v>
      </c>
      <c r="K99" s="53">
        <v>0</v>
      </c>
      <c r="N99" s="55">
        <f t="shared" si="2"/>
        <v>30.75</v>
      </c>
      <c r="Q99" s="55">
        <f t="shared" si="3"/>
        <v>46</v>
      </c>
      <c r="R99" s="55"/>
      <c r="S99" s="55"/>
      <c r="T99" s="55"/>
      <c r="U99" s="53"/>
      <c r="V99" s="53"/>
      <c r="W99" s="55"/>
      <c r="X99" s="55"/>
      <c r="Y99" s="55"/>
      <c r="Z99" s="55"/>
      <c r="AA99" s="55"/>
      <c r="AB99" s="55"/>
      <c r="AC99" s="53"/>
    </row>
    <row r="100" spans="1:29">
      <c r="A100" s="72">
        <v>44295</v>
      </c>
      <c r="B100" s="55">
        <v>0</v>
      </c>
      <c r="C100" s="55">
        <v>39</v>
      </c>
      <c r="D100" s="55">
        <v>21</v>
      </c>
      <c r="E100" s="53">
        <v>75</v>
      </c>
      <c r="F100" s="53">
        <v>25</v>
      </c>
      <c r="G100" s="55">
        <v>3.1</v>
      </c>
      <c r="H100" s="53">
        <v>14</v>
      </c>
      <c r="I100" s="53">
        <v>23</v>
      </c>
      <c r="J100" s="53">
        <v>0</v>
      </c>
      <c r="K100" s="53">
        <v>0</v>
      </c>
      <c r="N100" s="55">
        <f t="shared" si="2"/>
        <v>30</v>
      </c>
      <c r="Q100" s="55">
        <f t="shared" si="3"/>
        <v>50</v>
      </c>
      <c r="R100" s="55"/>
      <c r="S100" s="55"/>
      <c r="T100" s="55"/>
      <c r="U100" s="53"/>
      <c r="V100" s="53"/>
      <c r="W100" s="55"/>
      <c r="X100" s="55"/>
      <c r="Y100" s="55"/>
      <c r="Z100" s="55"/>
      <c r="AA100" s="55"/>
      <c r="AB100" s="55"/>
      <c r="AC100" s="53"/>
    </row>
    <row r="101" spans="1:29">
      <c r="A101" s="72">
        <v>44296</v>
      </c>
      <c r="B101" s="55">
        <v>0</v>
      </c>
      <c r="C101" s="55">
        <v>39.5</v>
      </c>
      <c r="D101" s="55">
        <v>20.5</v>
      </c>
      <c r="E101" s="53">
        <v>83</v>
      </c>
      <c r="F101" s="53">
        <v>30</v>
      </c>
      <c r="G101" s="55">
        <v>3.1</v>
      </c>
      <c r="H101" s="53">
        <v>5</v>
      </c>
      <c r="I101" s="53">
        <v>23</v>
      </c>
      <c r="J101" s="53">
        <v>0</v>
      </c>
      <c r="K101" s="53">
        <v>0</v>
      </c>
      <c r="N101" s="55">
        <f t="shared" si="2"/>
        <v>30</v>
      </c>
      <c r="Q101" s="55">
        <f t="shared" si="3"/>
        <v>56.5</v>
      </c>
      <c r="R101" s="55"/>
      <c r="S101" s="55"/>
      <c r="T101" s="55"/>
      <c r="U101" s="53"/>
      <c r="V101" s="53"/>
      <c r="W101" s="55"/>
      <c r="X101" s="55"/>
      <c r="Y101" s="55"/>
      <c r="Z101" s="55"/>
      <c r="AA101" s="55"/>
      <c r="AB101" s="55"/>
      <c r="AC101" s="53"/>
    </row>
    <row r="102" spans="1:29">
      <c r="A102" s="72">
        <v>44297</v>
      </c>
      <c r="B102" s="55">
        <v>0</v>
      </c>
      <c r="C102" s="55">
        <v>39</v>
      </c>
      <c r="D102" s="55">
        <v>21</v>
      </c>
      <c r="E102" s="53">
        <v>75</v>
      </c>
      <c r="F102" s="53">
        <v>29</v>
      </c>
      <c r="G102" s="55">
        <v>2.6</v>
      </c>
      <c r="H102" s="53">
        <v>14</v>
      </c>
      <c r="I102" s="53">
        <v>23</v>
      </c>
      <c r="J102" s="53">
        <v>0</v>
      </c>
      <c r="K102" s="53">
        <v>0</v>
      </c>
      <c r="N102" s="55">
        <f t="shared" si="2"/>
        <v>30</v>
      </c>
      <c r="Q102" s="55">
        <f t="shared" si="3"/>
        <v>52</v>
      </c>
      <c r="R102" s="55"/>
      <c r="S102" s="76"/>
      <c r="T102" s="55"/>
      <c r="U102" s="53"/>
      <c r="V102" s="53"/>
      <c r="W102" s="55"/>
      <c r="X102" s="55"/>
      <c r="Y102" s="55"/>
      <c r="Z102" s="55"/>
      <c r="AA102" s="55"/>
      <c r="AB102" s="55"/>
      <c r="AC102" s="53"/>
    </row>
    <row r="103" spans="1:29">
      <c r="A103" s="72">
        <v>44298</v>
      </c>
      <c r="B103" s="55">
        <v>0</v>
      </c>
      <c r="C103" s="55">
        <v>40</v>
      </c>
      <c r="D103" s="55">
        <v>20</v>
      </c>
      <c r="E103" s="53">
        <v>87</v>
      </c>
      <c r="F103" s="53">
        <v>23</v>
      </c>
      <c r="G103" s="55">
        <v>2.8</v>
      </c>
      <c r="H103" s="53">
        <v>0</v>
      </c>
      <c r="I103" s="53">
        <v>32</v>
      </c>
      <c r="J103" s="53">
        <v>0</v>
      </c>
      <c r="K103" s="53">
        <v>0</v>
      </c>
      <c r="N103" s="55">
        <f t="shared" si="2"/>
        <v>30</v>
      </c>
      <c r="Q103" s="55">
        <f t="shared" si="3"/>
        <v>55</v>
      </c>
      <c r="R103" s="55"/>
      <c r="S103" s="55"/>
      <c r="T103" s="55"/>
      <c r="U103" s="53"/>
      <c r="V103" s="53"/>
      <c r="W103" s="55"/>
      <c r="X103" s="55"/>
      <c r="Y103" s="55"/>
      <c r="Z103" s="55"/>
      <c r="AA103" s="55"/>
      <c r="AB103" s="55"/>
      <c r="AC103" s="53"/>
    </row>
    <row r="104" spans="1:29">
      <c r="A104" s="72">
        <v>44299</v>
      </c>
      <c r="B104" s="55">
        <v>0</v>
      </c>
      <c r="C104" s="55">
        <v>39.5</v>
      </c>
      <c r="D104" s="55">
        <v>23.5</v>
      </c>
      <c r="E104" s="53">
        <v>60</v>
      </c>
      <c r="F104" s="53">
        <v>23</v>
      </c>
      <c r="G104" s="55">
        <v>3.1</v>
      </c>
      <c r="H104" s="53">
        <v>23</v>
      </c>
      <c r="I104" s="53">
        <v>23</v>
      </c>
      <c r="J104" s="53">
        <v>4</v>
      </c>
      <c r="K104" s="53">
        <v>3</v>
      </c>
      <c r="N104" s="55">
        <f t="shared" si="2"/>
        <v>31.5</v>
      </c>
      <c r="Q104" s="55">
        <f t="shared" si="3"/>
        <v>41.5</v>
      </c>
      <c r="R104" s="55"/>
      <c r="S104" s="55"/>
      <c r="T104" s="55"/>
      <c r="U104" s="53"/>
      <c r="V104" s="53"/>
      <c r="W104" s="55"/>
      <c r="X104" s="55"/>
      <c r="Y104" s="55"/>
      <c r="Z104" s="55"/>
      <c r="AA104" s="55"/>
      <c r="AB104" s="55"/>
      <c r="AC104" s="53"/>
    </row>
    <row r="105" spans="1:29">
      <c r="A105" s="72">
        <v>44300</v>
      </c>
      <c r="B105" s="55">
        <v>0</v>
      </c>
      <c r="C105" s="55">
        <v>39.5</v>
      </c>
      <c r="D105" s="55">
        <v>26</v>
      </c>
      <c r="E105" s="53">
        <v>63</v>
      </c>
      <c r="F105" s="53">
        <v>26</v>
      </c>
      <c r="G105" s="55">
        <v>4.3</v>
      </c>
      <c r="H105" s="53">
        <v>23</v>
      </c>
      <c r="I105" s="53">
        <v>5</v>
      </c>
      <c r="J105" s="53">
        <v>6</v>
      </c>
      <c r="K105" s="53">
        <v>0</v>
      </c>
      <c r="N105" s="55">
        <f t="shared" si="2"/>
        <v>32.75</v>
      </c>
      <c r="Q105" s="55">
        <f t="shared" si="3"/>
        <v>44.5</v>
      </c>
      <c r="R105" s="55"/>
      <c r="S105" s="55"/>
      <c r="T105" s="55"/>
      <c r="U105" s="53"/>
      <c r="V105" s="53"/>
      <c r="W105" s="55"/>
      <c r="X105" s="55"/>
      <c r="Y105" s="55"/>
      <c r="Z105" s="55"/>
      <c r="AA105" s="55"/>
      <c r="AB105" s="55"/>
      <c r="AC105" s="53"/>
    </row>
    <row r="106" spans="1:29">
      <c r="A106" s="72">
        <v>44301</v>
      </c>
      <c r="B106" s="55">
        <v>0</v>
      </c>
      <c r="C106" s="55">
        <v>39</v>
      </c>
      <c r="D106" s="55">
        <v>21.5</v>
      </c>
      <c r="E106" s="53">
        <v>71</v>
      </c>
      <c r="F106" s="53">
        <v>21</v>
      </c>
      <c r="G106" s="55">
        <v>2.5</v>
      </c>
      <c r="H106" s="53">
        <v>23</v>
      </c>
      <c r="I106" s="53">
        <v>32</v>
      </c>
      <c r="J106" s="53">
        <v>0</v>
      </c>
      <c r="K106" s="53">
        <v>0</v>
      </c>
      <c r="N106" s="55">
        <f t="shared" si="2"/>
        <v>30.25</v>
      </c>
      <c r="Q106" s="55">
        <f t="shared" si="3"/>
        <v>46</v>
      </c>
      <c r="R106" s="55"/>
      <c r="S106" s="55"/>
      <c r="T106" s="55"/>
      <c r="U106" s="53"/>
      <c r="V106" s="53"/>
      <c r="W106" s="55"/>
      <c r="X106" s="55"/>
      <c r="Y106" s="55"/>
      <c r="Z106" s="55"/>
      <c r="AA106" s="55"/>
      <c r="AB106" s="55"/>
      <c r="AC106" s="53"/>
    </row>
    <row r="107" spans="1:29">
      <c r="A107" s="72">
        <v>44302</v>
      </c>
      <c r="B107" s="55">
        <v>0</v>
      </c>
      <c r="C107" s="55">
        <v>38.5</v>
      </c>
      <c r="D107" s="55">
        <v>25</v>
      </c>
      <c r="E107" s="53">
        <v>65</v>
      </c>
      <c r="F107" s="53">
        <v>23</v>
      </c>
      <c r="G107" s="55">
        <v>4.8</v>
      </c>
      <c r="H107" s="53">
        <v>23</v>
      </c>
      <c r="I107" s="53">
        <v>23</v>
      </c>
      <c r="J107" s="53">
        <v>0</v>
      </c>
      <c r="K107" s="53">
        <v>0</v>
      </c>
      <c r="N107" s="55">
        <f t="shared" si="2"/>
        <v>31.75</v>
      </c>
      <c r="Q107" s="55">
        <f t="shared" si="3"/>
        <v>44</v>
      </c>
      <c r="R107" s="55"/>
      <c r="S107" s="55"/>
      <c r="T107" s="55"/>
      <c r="U107" s="53"/>
      <c r="V107" s="53"/>
      <c r="W107" s="55"/>
      <c r="X107" s="55"/>
      <c r="Y107" s="55"/>
      <c r="Z107" s="55"/>
      <c r="AA107" s="55"/>
      <c r="AB107" s="55"/>
      <c r="AC107" s="53"/>
    </row>
    <row r="108" spans="1:29">
      <c r="A108" s="72">
        <v>44303</v>
      </c>
      <c r="B108" s="55">
        <v>0</v>
      </c>
      <c r="C108" s="55">
        <v>38</v>
      </c>
      <c r="D108" s="55">
        <v>23</v>
      </c>
      <c r="E108" s="53">
        <v>73</v>
      </c>
      <c r="F108" s="53">
        <v>31</v>
      </c>
      <c r="G108" s="55">
        <v>4.1</v>
      </c>
      <c r="H108" s="53">
        <v>23</v>
      </c>
      <c r="I108" s="53">
        <v>23</v>
      </c>
      <c r="J108" s="53">
        <v>0</v>
      </c>
      <c r="K108" s="53">
        <v>0</v>
      </c>
      <c r="N108" s="55">
        <f t="shared" si="2"/>
        <v>30.5</v>
      </c>
      <c r="Q108" s="55">
        <f t="shared" si="3"/>
        <v>52</v>
      </c>
      <c r="R108" s="55"/>
      <c r="S108" s="55"/>
      <c r="T108" s="55"/>
      <c r="U108" s="53"/>
      <c r="V108" s="53"/>
      <c r="W108" s="55"/>
      <c r="X108" s="55"/>
      <c r="Y108" s="55"/>
      <c r="Z108" s="55"/>
      <c r="AA108" s="55"/>
      <c r="AB108" s="55"/>
      <c r="AC108" s="53"/>
    </row>
    <row r="109" spans="1:29">
      <c r="A109" s="72">
        <v>44304</v>
      </c>
      <c r="B109" s="55">
        <v>0</v>
      </c>
      <c r="C109" s="55">
        <v>38.5</v>
      </c>
      <c r="D109" s="55">
        <v>23</v>
      </c>
      <c r="E109" s="53">
        <v>69</v>
      </c>
      <c r="F109" s="53">
        <v>33</v>
      </c>
      <c r="G109" s="55">
        <v>3.5</v>
      </c>
      <c r="H109" s="53">
        <v>32</v>
      </c>
      <c r="I109" s="53">
        <v>32</v>
      </c>
      <c r="J109" s="53">
        <v>0</v>
      </c>
      <c r="K109" s="53">
        <v>0</v>
      </c>
      <c r="N109" s="55">
        <f t="shared" si="2"/>
        <v>30.75</v>
      </c>
      <c r="Q109" s="55">
        <f t="shared" si="3"/>
        <v>51</v>
      </c>
      <c r="R109" s="55"/>
      <c r="S109" s="55"/>
      <c r="T109" s="55"/>
      <c r="U109" s="53"/>
      <c r="V109" s="53"/>
      <c r="W109" s="55"/>
      <c r="X109" s="55"/>
      <c r="Y109" s="55"/>
      <c r="Z109" s="55"/>
      <c r="AA109" s="55"/>
      <c r="AB109" s="55"/>
      <c r="AC109" s="53"/>
    </row>
    <row r="110" spans="1:29">
      <c r="A110" s="72">
        <v>44305</v>
      </c>
      <c r="B110" s="55">
        <v>0</v>
      </c>
      <c r="C110" s="55">
        <v>40</v>
      </c>
      <c r="D110" s="55">
        <v>24.5</v>
      </c>
      <c r="E110" s="53">
        <v>59</v>
      </c>
      <c r="F110" s="53">
        <v>25</v>
      </c>
      <c r="G110" s="55">
        <v>4.6</v>
      </c>
      <c r="H110" s="53">
        <v>32</v>
      </c>
      <c r="I110" s="53">
        <v>32</v>
      </c>
      <c r="J110" s="53">
        <v>0</v>
      </c>
      <c r="K110" s="53">
        <v>0</v>
      </c>
      <c r="N110" s="55">
        <f t="shared" si="2"/>
        <v>32.25</v>
      </c>
      <c r="Q110" s="55">
        <f t="shared" si="3"/>
        <v>42</v>
      </c>
      <c r="R110" s="55"/>
      <c r="S110" s="55"/>
      <c r="T110" s="55"/>
      <c r="U110" s="53"/>
      <c r="V110" s="53"/>
      <c r="W110" s="55"/>
      <c r="X110" s="55"/>
      <c r="Y110" s="55"/>
      <c r="Z110" s="55"/>
      <c r="AA110" s="55"/>
      <c r="AB110" s="55"/>
      <c r="AC110" s="53"/>
    </row>
    <row r="111" spans="1:29">
      <c r="A111" s="72">
        <v>44306</v>
      </c>
      <c r="B111" s="55">
        <v>0</v>
      </c>
      <c r="C111" s="55">
        <v>40</v>
      </c>
      <c r="D111" s="55">
        <v>24</v>
      </c>
      <c r="E111" s="53">
        <v>65</v>
      </c>
      <c r="F111" s="53">
        <v>38</v>
      </c>
      <c r="G111" s="55">
        <v>4.4</v>
      </c>
      <c r="H111" s="53">
        <v>23</v>
      </c>
      <c r="I111" s="53">
        <v>23</v>
      </c>
      <c r="J111" s="53">
        <v>0</v>
      </c>
      <c r="K111" s="53">
        <v>4</v>
      </c>
      <c r="N111" s="55">
        <f t="shared" si="2"/>
        <v>32</v>
      </c>
      <c r="Q111" s="55">
        <f t="shared" si="3"/>
        <v>51.5</v>
      </c>
      <c r="R111" s="55"/>
      <c r="S111" s="55"/>
      <c r="T111" s="55"/>
      <c r="U111" s="53"/>
      <c r="V111" s="53"/>
      <c r="W111" s="55"/>
      <c r="X111" s="55"/>
      <c r="Y111" s="55"/>
      <c r="Z111" s="55"/>
      <c r="AA111" s="55"/>
      <c r="AB111" s="55"/>
      <c r="AC111" s="53"/>
    </row>
    <row r="112" spans="1:29">
      <c r="A112" s="72">
        <v>44307</v>
      </c>
      <c r="B112" s="55">
        <v>0</v>
      </c>
      <c r="C112" s="55">
        <v>36.5</v>
      </c>
      <c r="D112" s="55">
        <v>25</v>
      </c>
      <c r="E112" s="53">
        <v>77</v>
      </c>
      <c r="F112" s="53">
        <v>40</v>
      </c>
      <c r="G112" s="55">
        <v>3.9</v>
      </c>
      <c r="H112" s="53">
        <v>23</v>
      </c>
      <c r="I112" s="53">
        <v>23</v>
      </c>
      <c r="J112" s="53">
        <v>4</v>
      </c>
      <c r="K112" s="53">
        <v>3</v>
      </c>
      <c r="N112" s="55">
        <f t="shared" si="2"/>
        <v>30.75</v>
      </c>
      <c r="Q112" s="55">
        <f t="shared" si="3"/>
        <v>58.5</v>
      </c>
      <c r="R112" s="55"/>
      <c r="S112" s="55"/>
      <c r="T112" s="55"/>
      <c r="U112" s="53"/>
      <c r="V112" s="53"/>
      <c r="W112" s="55"/>
      <c r="X112" s="55"/>
      <c r="Y112" s="55"/>
      <c r="Z112" s="55"/>
      <c r="AA112" s="55"/>
      <c r="AB112" s="55"/>
      <c r="AC112" s="53"/>
    </row>
    <row r="113" spans="1:29">
      <c r="A113" s="72">
        <v>44308</v>
      </c>
      <c r="B113" s="55">
        <v>0</v>
      </c>
      <c r="C113" s="55">
        <v>38</v>
      </c>
      <c r="D113" s="55">
        <v>22</v>
      </c>
      <c r="E113" s="53">
        <v>76</v>
      </c>
      <c r="F113" s="53">
        <v>25</v>
      </c>
      <c r="G113" s="55">
        <v>4.6</v>
      </c>
      <c r="H113" s="53">
        <v>23</v>
      </c>
      <c r="I113" s="53">
        <v>23</v>
      </c>
      <c r="J113" s="53">
        <v>0</v>
      </c>
      <c r="K113" s="53">
        <v>1</v>
      </c>
      <c r="N113" s="55">
        <f t="shared" si="2"/>
        <v>30</v>
      </c>
      <c r="Q113" s="55">
        <f t="shared" si="3"/>
        <v>50.5</v>
      </c>
      <c r="R113" s="55"/>
      <c r="S113" s="55"/>
      <c r="T113" s="55"/>
      <c r="U113" s="53"/>
      <c r="V113" s="53"/>
      <c r="W113" s="55"/>
      <c r="X113" s="55"/>
      <c r="Y113" s="55"/>
      <c r="Z113" s="55"/>
      <c r="AA113" s="55"/>
      <c r="AB113" s="55"/>
      <c r="AC113" s="53"/>
    </row>
    <row r="114" spans="1:29">
      <c r="A114" s="72">
        <v>44309</v>
      </c>
      <c r="B114" s="55">
        <v>0</v>
      </c>
      <c r="C114" s="55">
        <v>38.5</v>
      </c>
      <c r="D114" s="55">
        <v>22</v>
      </c>
      <c r="E114" s="53">
        <v>76</v>
      </c>
      <c r="F114" s="53">
        <v>24</v>
      </c>
      <c r="G114" s="55">
        <v>2.6</v>
      </c>
      <c r="H114" s="53">
        <v>14</v>
      </c>
      <c r="I114" s="53">
        <v>23</v>
      </c>
      <c r="J114" s="53">
        <v>0</v>
      </c>
      <c r="K114" s="53">
        <v>0</v>
      </c>
      <c r="N114" s="55">
        <f t="shared" si="2"/>
        <v>30.25</v>
      </c>
      <c r="Q114" s="55">
        <f t="shared" si="3"/>
        <v>50</v>
      </c>
      <c r="R114" s="55"/>
      <c r="S114" s="55"/>
      <c r="T114" s="55"/>
      <c r="U114" s="53"/>
      <c r="V114" s="53"/>
      <c r="W114" s="55"/>
      <c r="X114" s="55"/>
      <c r="Y114" s="55"/>
      <c r="Z114" s="55"/>
      <c r="AA114" s="55"/>
      <c r="AB114" s="55"/>
      <c r="AC114" s="53"/>
    </row>
    <row r="115" spans="1:29">
      <c r="A115" s="72">
        <v>44310</v>
      </c>
      <c r="B115" s="55">
        <v>0</v>
      </c>
      <c r="C115" s="55">
        <v>38.5</v>
      </c>
      <c r="D115" s="55">
        <v>24</v>
      </c>
      <c r="E115" s="53">
        <v>84</v>
      </c>
      <c r="F115" s="53">
        <v>51</v>
      </c>
      <c r="G115" s="55">
        <v>4.4</v>
      </c>
      <c r="H115" s="53">
        <v>23</v>
      </c>
      <c r="I115" s="53">
        <v>14</v>
      </c>
      <c r="J115" s="53">
        <v>4</v>
      </c>
      <c r="K115" s="53">
        <v>3</v>
      </c>
      <c r="N115" s="55">
        <f t="shared" si="2"/>
        <v>31.25</v>
      </c>
      <c r="Q115" s="55">
        <f t="shared" si="3"/>
        <v>67.5</v>
      </c>
      <c r="R115" s="55"/>
      <c r="S115" s="55"/>
      <c r="T115" s="55"/>
      <c r="U115" s="53"/>
      <c r="V115" s="53"/>
      <c r="W115" s="55"/>
      <c r="X115" s="55"/>
      <c r="Y115" s="55"/>
      <c r="Z115" s="55"/>
      <c r="AA115" s="55"/>
      <c r="AB115" s="55"/>
      <c r="AC115" s="53"/>
    </row>
    <row r="116" spans="1:29">
      <c r="A116" s="72">
        <v>44311</v>
      </c>
      <c r="B116" s="55">
        <v>0</v>
      </c>
      <c r="C116" s="55">
        <v>37.5</v>
      </c>
      <c r="D116" s="55">
        <v>24.5</v>
      </c>
      <c r="E116" s="53">
        <v>77</v>
      </c>
      <c r="F116" s="53">
        <v>58</v>
      </c>
      <c r="G116" s="55">
        <v>2.9</v>
      </c>
      <c r="H116" s="53">
        <v>5</v>
      </c>
      <c r="I116" s="53">
        <v>14</v>
      </c>
      <c r="J116" s="53">
        <v>3</v>
      </c>
      <c r="K116" s="53">
        <v>0</v>
      </c>
      <c r="N116" s="55">
        <f t="shared" si="2"/>
        <v>31</v>
      </c>
      <c r="Q116" s="55">
        <f t="shared" si="3"/>
        <v>67.5</v>
      </c>
      <c r="R116" s="55"/>
      <c r="S116" s="55"/>
      <c r="T116" s="55"/>
      <c r="U116" s="53"/>
      <c r="V116" s="53"/>
      <c r="W116" s="55"/>
      <c r="X116" s="55"/>
      <c r="Y116" s="55"/>
      <c r="Z116" s="55"/>
      <c r="AA116" s="55"/>
      <c r="AB116" s="55"/>
      <c r="AC116" s="53"/>
    </row>
    <row r="117" spans="1:29">
      <c r="A117" s="72">
        <v>44312</v>
      </c>
      <c r="B117" s="55">
        <v>0</v>
      </c>
      <c r="C117" s="55">
        <v>40</v>
      </c>
      <c r="D117" s="55">
        <v>25</v>
      </c>
      <c r="E117" s="53">
        <v>60</v>
      </c>
      <c r="F117" s="53">
        <v>30</v>
      </c>
      <c r="G117" s="55">
        <v>3.6</v>
      </c>
      <c r="H117" s="53">
        <v>5</v>
      </c>
      <c r="I117" s="53">
        <v>23</v>
      </c>
      <c r="J117" s="53">
        <v>0</v>
      </c>
      <c r="K117" s="53">
        <v>0</v>
      </c>
      <c r="N117" s="55">
        <f t="shared" si="2"/>
        <v>32.5</v>
      </c>
      <c r="Q117" s="55">
        <f t="shared" si="3"/>
        <v>45</v>
      </c>
      <c r="R117" s="55"/>
      <c r="S117" s="55"/>
      <c r="T117" s="55"/>
      <c r="U117" s="53"/>
      <c r="V117" s="53"/>
      <c r="W117" s="55"/>
      <c r="X117" s="55"/>
      <c r="Y117" s="55"/>
      <c r="Z117" s="55"/>
      <c r="AA117" s="55"/>
      <c r="AB117" s="55"/>
      <c r="AC117" s="53"/>
    </row>
    <row r="118" spans="1:29">
      <c r="A118" s="72">
        <v>44313</v>
      </c>
      <c r="B118" s="55">
        <v>0</v>
      </c>
      <c r="C118" s="55">
        <v>41</v>
      </c>
      <c r="D118" s="55">
        <v>25</v>
      </c>
      <c r="E118" s="53">
        <v>63</v>
      </c>
      <c r="F118" s="53">
        <v>35</v>
      </c>
      <c r="G118" s="74">
        <v>4.1</v>
      </c>
      <c r="H118" s="53">
        <v>23</v>
      </c>
      <c r="I118" s="53">
        <v>14</v>
      </c>
      <c r="J118" s="53">
        <v>0</v>
      </c>
      <c r="K118" s="53">
        <v>0</v>
      </c>
      <c r="N118" s="55">
        <f t="shared" si="2"/>
        <v>33</v>
      </c>
      <c r="Q118" s="55">
        <f t="shared" si="3"/>
        <v>49</v>
      </c>
      <c r="R118" s="55"/>
      <c r="S118" s="55"/>
      <c r="T118" s="55"/>
      <c r="U118" s="53"/>
      <c r="V118" s="53"/>
      <c r="W118" s="55"/>
      <c r="X118" s="55"/>
      <c r="Y118" s="55"/>
      <c r="Z118" s="55"/>
      <c r="AA118" s="55"/>
      <c r="AB118" s="55"/>
      <c r="AC118" s="53"/>
    </row>
    <row r="119" spans="1:29">
      <c r="A119" s="72">
        <v>44314</v>
      </c>
      <c r="B119" s="55">
        <v>0</v>
      </c>
      <c r="C119" s="55">
        <v>40</v>
      </c>
      <c r="D119" s="55">
        <v>24.5</v>
      </c>
      <c r="E119" s="53">
        <v>77</v>
      </c>
      <c r="F119" s="53">
        <v>34</v>
      </c>
      <c r="G119" s="55">
        <v>4.4</v>
      </c>
      <c r="H119" s="53">
        <v>14</v>
      </c>
      <c r="I119" s="53">
        <v>29</v>
      </c>
      <c r="J119" s="53">
        <v>0</v>
      </c>
      <c r="K119" s="53">
        <v>0</v>
      </c>
      <c r="N119" s="55">
        <f t="shared" si="2"/>
        <v>32.25</v>
      </c>
      <c r="Q119" s="55">
        <f t="shared" si="3"/>
        <v>55.5</v>
      </c>
      <c r="R119" s="55"/>
      <c r="S119" s="55"/>
      <c r="T119" s="55"/>
      <c r="U119" s="53"/>
      <c r="V119" s="53"/>
      <c r="W119" s="55"/>
      <c r="X119" s="55"/>
      <c r="Y119" s="55"/>
      <c r="Z119" s="55"/>
      <c r="AA119" s="55"/>
      <c r="AB119" s="55"/>
      <c r="AC119" s="53"/>
    </row>
    <row r="120" spans="1:29">
      <c r="A120" s="72">
        <v>44315</v>
      </c>
      <c r="B120" s="55">
        <v>0</v>
      </c>
      <c r="C120" s="55">
        <v>39.5</v>
      </c>
      <c r="D120" s="55">
        <v>23</v>
      </c>
      <c r="E120" s="53">
        <v>76</v>
      </c>
      <c r="F120" s="53">
        <v>36</v>
      </c>
      <c r="G120" s="55">
        <v>3.8</v>
      </c>
      <c r="H120" s="53">
        <v>23</v>
      </c>
      <c r="I120" s="53">
        <v>5</v>
      </c>
      <c r="J120" s="53">
        <v>4</v>
      </c>
      <c r="K120" s="53">
        <v>3</v>
      </c>
      <c r="N120" s="55">
        <f t="shared" si="2"/>
        <v>31.25</v>
      </c>
      <c r="Q120" s="55">
        <f t="shared" si="3"/>
        <v>56</v>
      </c>
      <c r="R120" s="55"/>
      <c r="S120" s="55"/>
      <c r="T120" s="55"/>
      <c r="U120" s="53"/>
      <c r="V120" s="53"/>
      <c r="W120" s="55"/>
      <c r="X120" s="55"/>
      <c r="Y120" s="55"/>
      <c r="Z120" s="55"/>
      <c r="AA120" s="55"/>
      <c r="AB120" s="55"/>
      <c r="AC120" s="53"/>
    </row>
    <row r="121" spans="1:29">
      <c r="A121" s="72">
        <v>44316</v>
      </c>
      <c r="B121" s="55">
        <v>0</v>
      </c>
      <c r="C121" s="55">
        <v>40</v>
      </c>
      <c r="D121" s="55">
        <v>25.5</v>
      </c>
      <c r="E121" s="53">
        <v>77</v>
      </c>
      <c r="F121" s="53">
        <v>33</v>
      </c>
      <c r="G121" s="55">
        <v>5.6</v>
      </c>
      <c r="H121" s="53">
        <v>5</v>
      </c>
      <c r="I121" s="53">
        <v>23</v>
      </c>
      <c r="J121" s="53">
        <v>6</v>
      </c>
      <c r="K121" s="53">
        <v>0</v>
      </c>
      <c r="N121" s="55">
        <f t="shared" si="2"/>
        <v>32.75</v>
      </c>
      <c r="Q121" s="55">
        <f t="shared" si="3"/>
        <v>55</v>
      </c>
      <c r="R121" s="55"/>
      <c r="S121" s="55"/>
      <c r="T121" s="55"/>
      <c r="U121" s="53"/>
      <c r="V121" s="53"/>
      <c r="W121" s="55"/>
      <c r="X121" s="55"/>
      <c r="Y121" s="55"/>
      <c r="Z121" s="55"/>
      <c r="AA121" s="55"/>
      <c r="AB121" s="55"/>
      <c r="AC121" s="53"/>
    </row>
    <row r="122" spans="1:29">
      <c r="A122" s="72">
        <v>44317</v>
      </c>
      <c r="B122" s="55">
        <v>0</v>
      </c>
      <c r="C122" s="55">
        <v>40</v>
      </c>
      <c r="D122" s="55">
        <v>26.5</v>
      </c>
      <c r="E122" s="53">
        <v>76.8415774770934</v>
      </c>
      <c r="F122" s="53">
        <v>47</v>
      </c>
      <c r="G122" s="55">
        <v>3.9</v>
      </c>
      <c r="H122" s="53">
        <v>23</v>
      </c>
      <c r="I122" s="53">
        <v>23</v>
      </c>
      <c r="J122" s="53">
        <v>7</v>
      </c>
      <c r="K122" s="53">
        <v>7</v>
      </c>
      <c r="N122" s="55">
        <f t="shared" si="2"/>
        <v>33.25</v>
      </c>
      <c r="Q122" s="55">
        <f t="shared" si="3"/>
        <v>61.9207887385467</v>
      </c>
      <c r="R122" s="55"/>
      <c r="S122" s="55"/>
      <c r="T122" s="55"/>
      <c r="U122" s="53"/>
      <c r="V122" s="53"/>
      <c r="W122" s="55"/>
      <c r="X122" s="55"/>
      <c r="Y122" s="55"/>
      <c r="Z122" s="55"/>
      <c r="AA122" s="55"/>
      <c r="AB122" s="55"/>
      <c r="AC122" s="53"/>
    </row>
    <row r="123" spans="1:29">
      <c r="A123" s="72">
        <v>44318</v>
      </c>
      <c r="B123" s="55">
        <v>0</v>
      </c>
      <c r="C123" s="55">
        <v>36.5</v>
      </c>
      <c r="D123" s="55">
        <v>24</v>
      </c>
      <c r="E123" s="53">
        <v>63.5662673963276</v>
      </c>
      <c r="F123" s="53">
        <v>25</v>
      </c>
      <c r="G123" s="55">
        <v>3.4</v>
      </c>
      <c r="H123" s="53">
        <v>32</v>
      </c>
      <c r="I123" s="53">
        <v>23</v>
      </c>
      <c r="J123" s="53">
        <v>0</v>
      </c>
      <c r="K123" s="53">
        <v>0</v>
      </c>
      <c r="N123" s="55">
        <f t="shared" si="2"/>
        <v>30.25</v>
      </c>
      <c r="Q123" s="55">
        <f t="shared" si="3"/>
        <v>44.2831336981638</v>
      </c>
      <c r="R123" s="55"/>
      <c r="S123" s="55"/>
      <c r="T123" s="55"/>
      <c r="U123" s="53"/>
      <c r="V123" s="53"/>
      <c r="W123" s="55"/>
      <c r="X123" s="55"/>
      <c r="Y123" s="55"/>
      <c r="Z123" s="55"/>
      <c r="AA123" s="55"/>
      <c r="AB123" s="55"/>
      <c r="AC123" s="53"/>
    </row>
    <row r="124" spans="1:29">
      <c r="A124" s="72">
        <v>44319</v>
      </c>
      <c r="B124" s="55">
        <v>0</v>
      </c>
      <c r="C124" s="55">
        <v>39.5</v>
      </c>
      <c r="D124" s="55">
        <v>24.5</v>
      </c>
      <c r="E124" s="53">
        <v>69.6744151574241</v>
      </c>
      <c r="F124" s="53">
        <v>29</v>
      </c>
      <c r="G124" s="55">
        <v>3.3</v>
      </c>
      <c r="H124" s="53">
        <v>23</v>
      </c>
      <c r="I124" s="53">
        <v>32</v>
      </c>
      <c r="J124" s="53">
        <v>3</v>
      </c>
      <c r="K124" s="53">
        <v>0</v>
      </c>
      <c r="N124" s="55">
        <f t="shared" si="2"/>
        <v>32</v>
      </c>
      <c r="Q124" s="55">
        <f t="shared" si="3"/>
        <v>49.3372075787121</v>
      </c>
      <c r="R124" s="55"/>
      <c r="S124" s="55"/>
      <c r="T124" s="55"/>
      <c r="U124" s="53"/>
      <c r="V124" s="53"/>
      <c r="W124" s="55"/>
      <c r="X124" s="55"/>
      <c r="Y124" s="55"/>
      <c r="Z124" s="55"/>
      <c r="AA124" s="55"/>
      <c r="AB124" s="55"/>
      <c r="AC124" s="53"/>
    </row>
    <row r="125" spans="1:29">
      <c r="A125" s="72">
        <v>44320</v>
      </c>
      <c r="B125" s="55">
        <v>0</v>
      </c>
      <c r="C125" s="55">
        <v>40</v>
      </c>
      <c r="D125" s="55">
        <v>28</v>
      </c>
      <c r="E125" s="53">
        <v>74</v>
      </c>
      <c r="F125" s="53">
        <v>32</v>
      </c>
      <c r="G125" s="55">
        <v>4.8</v>
      </c>
      <c r="H125" s="53">
        <v>0</v>
      </c>
      <c r="I125" s="53">
        <v>32</v>
      </c>
      <c r="J125" s="53">
        <v>3</v>
      </c>
      <c r="K125" s="53">
        <v>3</v>
      </c>
      <c r="N125" s="55">
        <f t="shared" si="2"/>
        <v>34</v>
      </c>
      <c r="Q125" s="55">
        <f t="shared" si="3"/>
        <v>53</v>
      </c>
      <c r="R125" s="55"/>
      <c r="S125" s="55"/>
      <c r="T125" s="55"/>
      <c r="U125" s="53"/>
      <c r="V125" s="53"/>
      <c r="W125" s="55"/>
      <c r="X125" s="55"/>
      <c r="Y125" s="55"/>
      <c r="Z125" s="55"/>
      <c r="AA125" s="55"/>
      <c r="AB125" s="55"/>
      <c r="AC125" s="53"/>
    </row>
    <row r="126" spans="1:29">
      <c r="A126" s="72">
        <v>44321</v>
      </c>
      <c r="B126" s="55">
        <v>0</v>
      </c>
      <c r="C126" s="55">
        <v>39.5</v>
      </c>
      <c r="D126" s="55">
        <v>28.5</v>
      </c>
      <c r="E126" s="53">
        <v>58</v>
      </c>
      <c r="F126" s="53">
        <v>25</v>
      </c>
      <c r="G126" s="55">
        <v>5</v>
      </c>
      <c r="H126" s="53">
        <v>32</v>
      </c>
      <c r="I126" s="53">
        <v>32</v>
      </c>
      <c r="J126" s="53">
        <v>0</v>
      </c>
      <c r="K126" s="53">
        <v>0</v>
      </c>
      <c r="N126" s="55">
        <f t="shared" si="2"/>
        <v>34</v>
      </c>
      <c r="Q126" s="55">
        <f t="shared" si="3"/>
        <v>41.5</v>
      </c>
      <c r="R126" s="55"/>
      <c r="S126" s="55"/>
      <c r="T126" s="55"/>
      <c r="U126" s="53"/>
      <c r="V126" s="53"/>
      <c r="W126" s="55"/>
      <c r="X126" s="55"/>
      <c r="Y126" s="55"/>
      <c r="Z126" s="55"/>
      <c r="AA126" s="55"/>
      <c r="AB126" s="55"/>
      <c r="AC126" s="53"/>
    </row>
    <row r="127" spans="1:29">
      <c r="A127" s="72">
        <v>44322</v>
      </c>
      <c r="B127" s="55">
        <v>0</v>
      </c>
      <c r="C127" s="55">
        <v>40</v>
      </c>
      <c r="D127" s="55">
        <v>26</v>
      </c>
      <c r="E127" s="53">
        <v>67</v>
      </c>
      <c r="F127" s="53">
        <v>29</v>
      </c>
      <c r="G127" s="55">
        <v>3.6</v>
      </c>
      <c r="H127" s="53">
        <v>23</v>
      </c>
      <c r="I127" s="53">
        <v>32</v>
      </c>
      <c r="J127" s="53">
        <v>0</v>
      </c>
      <c r="K127" s="53">
        <v>0</v>
      </c>
      <c r="N127" s="55">
        <f t="shared" si="2"/>
        <v>33</v>
      </c>
      <c r="Q127" s="55">
        <f t="shared" si="3"/>
        <v>48</v>
      </c>
      <c r="R127" s="55"/>
      <c r="S127" s="55"/>
      <c r="T127" s="55"/>
      <c r="U127" s="53"/>
      <c r="V127" s="53"/>
      <c r="W127" s="55"/>
      <c r="X127" s="55"/>
      <c r="Y127" s="55"/>
      <c r="Z127" s="55"/>
      <c r="AA127" s="55"/>
      <c r="AB127" s="55"/>
      <c r="AC127" s="53"/>
    </row>
    <row r="128" spans="1:29">
      <c r="A128" s="72">
        <v>44323</v>
      </c>
      <c r="B128" s="55">
        <v>0</v>
      </c>
      <c r="C128" s="55">
        <v>40.5</v>
      </c>
      <c r="D128" s="55">
        <v>25</v>
      </c>
      <c r="E128" s="53">
        <v>67</v>
      </c>
      <c r="F128" s="53">
        <v>26</v>
      </c>
      <c r="G128" s="55">
        <v>3.7</v>
      </c>
      <c r="H128" s="53">
        <v>32</v>
      </c>
      <c r="I128" s="53">
        <v>32</v>
      </c>
      <c r="J128" s="53">
        <v>0</v>
      </c>
      <c r="K128" s="53">
        <v>0</v>
      </c>
      <c r="N128" s="55">
        <f t="shared" si="2"/>
        <v>32.75</v>
      </c>
      <c r="Q128" s="55">
        <f t="shared" si="3"/>
        <v>46.5</v>
      </c>
      <c r="R128" s="55"/>
      <c r="S128" s="55"/>
      <c r="T128" s="55"/>
      <c r="U128" s="53"/>
      <c r="V128" s="53"/>
      <c r="W128" s="55"/>
      <c r="X128" s="55"/>
      <c r="Y128" s="55"/>
      <c r="Z128" s="55"/>
      <c r="AA128" s="55"/>
      <c r="AB128" s="55"/>
      <c r="AC128" s="53"/>
    </row>
    <row r="129" spans="1:29">
      <c r="A129" s="72">
        <v>44324</v>
      </c>
      <c r="B129" s="55">
        <v>0</v>
      </c>
      <c r="C129" s="55">
        <v>40.5</v>
      </c>
      <c r="D129" s="55">
        <v>26</v>
      </c>
      <c r="E129" s="53">
        <v>70.3243474965956</v>
      </c>
      <c r="F129" s="53">
        <v>26</v>
      </c>
      <c r="G129" s="55">
        <v>3.56666666666667</v>
      </c>
      <c r="H129" s="53">
        <v>0</v>
      </c>
      <c r="I129" s="53">
        <v>32</v>
      </c>
      <c r="J129" s="53">
        <v>0</v>
      </c>
      <c r="K129" s="53">
        <v>3</v>
      </c>
      <c r="N129" s="55">
        <f t="shared" si="2"/>
        <v>33.25</v>
      </c>
      <c r="Q129" s="55">
        <f t="shared" si="3"/>
        <v>48.1621737482978</v>
      </c>
      <c r="R129" s="55"/>
      <c r="S129" s="55"/>
      <c r="T129" s="55"/>
      <c r="U129" s="53"/>
      <c r="V129" s="53"/>
      <c r="W129" s="55"/>
      <c r="X129" s="55"/>
      <c r="Y129" s="55"/>
      <c r="Z129" s="55"/>
      <c r="AA129" s="55"/>
      <c r="AB129" s="55"/>
      <c r="AC129" s="53"/>
    </row>
    <row r="130" spans="1:29">
      <c r="A130" s="72">
        <v>44325</v>
      </c>
      <c r="B130" s="55">
        <v>0</v>
      </c>
      <c r="C130" s="55">
        <v>40</v>
      </c>
      <c r="D130" s="55">
        <v>27</v>
      </c>
      <c r="E130" s="53">
        <v>70.9411561308895</v>
      </c>
      <c r="F130" s="53">
        <v>31</v>
      </c>
      <c r="G130" s="55">
        <v>2.95416666666666</v>
      </c>
      <c r="H130" s="53">
        <v>23</v>
      </c>
      <c r="I130" s="53">
        <v>23</v>
      </c>
      <c r="J130" s="53">
        <v>4</v>
      </c>
      <c r="K130" s="53">
        <v>0</v>
      </c>
      <c r="N130" s="55">
        <f t="shared" ref="N130:N193" si="4">(C130+D130)/2</f>
        <v>33.5</v>
      </c>
      <c r="Q130" s="55">
        <f t="shared" ref="Q130:Q193" si="5">(E130+F130)/2</f>
        <v>50.9705780654448</v>
      </c>
      <c r="R130" s="55"/>
      <c r="S130" s="55"/>
      <c r="T130" s="55"/>
      <c r="U130" s="53"/>
      <c r="V130" s="53"/>
      <c r="W130" s="55"/>
      <c r="X130" s="55"/>
      <c r="Y130" s="55"/>
      <c r="Z130" s="55"/>
      <c r="AA130" s="55"/>
      <c r="AB130" s="55"/>
      <c r="AC130" s="53"/>
    </row>
    <row r="131" spans="1:29">
      <c r="A131" s="72">
        <v>44326</v>
      </c>
      <c r="B131" s="55">
        <v>0</v>
      </c>
      <c r="C131" s="55">
        <v>40.5</v>
      </c>
      <c r="D131" s="55">
        <v>26</v>
      </c>
      <c r="E131" s="53">
        <v>60.2787330091226</v>
      </c>
      <c r="F131" s="53">
        <v>32</v>
      </c>
      <c r="G131" s="55">
        <v>4.80416666666666</v>
      </c>
      <c r="H131" s="53">
        <v>23</v>
      </c>
      <c r="I131" s="53">
        <v>23</v>
      </c>
      <c r="J131" s="53">
        <v>0</v>
      </c>
      <c r="K131" s="53">
        <v>0</v>
      </c>
      <c r="N131" s="55">
        <f t="shared" si="4"/>
        <v>33.25</v>
      </c>
      <c r="Q131" s="55">
        <f t="shared" si="5"/>
        <v>46.1393665045613</v>
      </c>
      <c r="R131" s="55"/>
      <c r="S131" s="55"/>
      <c r="T131" s="55"/>
      <c r="U131" s="53"/>
      <c r="V131" s="53"/>
      <c r="W131" s="55"/>
      <c r="X131" s="55"/>
      <c r="Y131" s="55"/>
      <c r="Z131" s="55"/>
      <c r="AA131" s="55"/>
      <c r="AB131" s="55"/>
      <c r="AC131" s="53"/>
    </row>
    <row r="132" spans="1:29">
      <c r="A132" s="72">
        <v>44327</v>
      </c>
      <c r="B132" s="55">
        <v>0</v>
      </c>
      <c r="C132" s="55">
        <v>39</v>
      </c>
      <c r="D132" s="55">
        <v>27.5</v>
      </c>
      <c r="E132" s="53">
        <v>74</v>
      </c>
      <c r="F132" s="53">
        <v>39</v>
      </c>
      <c r="G132" s="55">
        <v>6.1</v>
      </c>
      <c r="H132" s="53">
        <v>32</v>
      </c>
      <c r="I132" s="53">
        <v>23</v>
      </c>
      <c r="J132" s="53">
        <v>0</v>
      </c>
      <c r="K132" s="53">
        <v>0</v>
      </c>
      <c r="N132" s="55">
        <f t="shared" si="4"/>
        <v>33.25</v>
      </c>
      <c r="Q132" s="55">
        <f t="shared" si="5"/>
        <v>56.5</v>
      </c>
      <c r="R132" s="55"/>
      <c r="S132" s="55"/>
      <c r="T132" s="55"/>
      <c r="U132" s="53"/>
      <c r="V132" s="53"/>
      <c r="W132" s="55"/>
      <c r="X132" s="55"/>
      <c r="Y132" s="55"/>
      <c r="Z132" s="55"/>
      <c r="AA132" s="55"/>
      <c r="AB132" s="55"/>
      <c r="AC132" s="53"/>
    </row>
    <row r="133" spans="1:29">
      <c r="A133" s="72">
        <v>44328</v>
      </c>
      <c r="B133" s="55">
        <v>0</v>
      </c>
      <c r="C133" s="55">
        <v>38.5</v>
      </c>
      <c r="D133" s="55">
        <v>26.5</v>
      </c>
      <c r="E133" s="53">
        <v>74</v>
      </c>
      <c r="F133" s="53">
        <v>35</v>
      </c>
      <c r="G133" s="55">
        <v>5.9</v>
      </c>
      <c r="H133" s="53">
        <v>23</v>
      </c>
      <c r="I133" s="53">
        <v>23</v>
      </c>
      <c r="J133" s="53">
        <v>0</v>
      </c>
      <c r="K133" s="53">
        <v>0</v>
      </c>
      <c r="N133" s="55">
        <f t="shared" si="4"/>
        <v>32.5</v>
      </c>
      <c r="Q133" s="55">
        <f t="shared" si="5"/>
        <v>54.5</v>
      </c>
      <c r="R133" s="55"/>
      <c r="S133" s="55"/>
      <c r="T133" s="55"/>
      <c r="U133" s="53"/>
      <c r="V133" s="53"/>
      <c r="W133" s="55"/>
      <c r="X133" s="55"/>
      <c r="Y133" s="55"/>
      <c r="Z133" s="55"/>
      <c r="AA133" s="55"/>
      <c r="AB133" s="55"/>
      <c r="AC133" s="53"/>
    </row>
    <row r="134" spans="1:29">
      <c r="A134" s="72">
        <v>44329</v>
      </c>
      <c r="B134" s="55">
        <v>0</v>
      </c>
      <c r="C134" s="55">
        <v>38</v>
      </c>
      <c r="D134" s="55">
        <v>26</v>
      </c>
      <c r="E134" s="53">
        <v>77</v>
      </c>
      <c r="F134" s="53">
        <v>41</v>
      </c>
      <c r="G134" s="55">
        <v>5.8</v>
      </c>
      <c r="H134" s="53">
        <v>23</v>
      </c>
      <c r="I134" s="53">
        <v>23</v>
      </c>
      <c r="J134" s="53">
        <v>0</v>
      </c>
      <c r="K134" s="53">
        <v>0</v>
      </c>
      <c r="N134" s="55">
        <f t="shared" si="4"/>
        <v>32</v>
      </c>
      <c r="Q134" s="55">
        <f t="shared" si="5"/>
        <v>59</v>
      </c>
      <c r="R134" s="55"/>
      <c r="S134" s="55"/>
      <c r="T134" s="55"/>
      <c r="U134" s="53"/>
      <c r="V134" s="53"/>
      <c r="W134" s="55"/>
      <c r="X134" s="55"/>
      <c r="Y134" s="55"/>
      <c r="Z134" s="55"/>
      <c r="AA134" s="55"/>
      <c r="AB134" s="55"/>
      <c r="AC134" s="53"/>
    </row>
    <row r="135" spans="1:29">
      <c r="A135" s="72">
        <v>44330</v>
      </c>
      <c r="B135" s="55">
        <v>0</v>
      </c>
      <c r="C135" s="55">
        <v>38</v>
      </c>
      <c r="D135" s="55">
        <v>26</v>
      </c>
      <c r="E135" s="53">
        <v>81</v>
      </c>
      <c r="F135" s="53">
        <v>38</v>
      </c>
      <c r="G135" s="55">
        <v>6.3</v>
      </c>
      <c r="H135" s="53">
        <v>23</v>
      </c>
      <c r="I135" s="53">
        <v>23</v>
      </c>
      <c r="J135" s="53">
        <v>0</v>
      </c>
      <c r="K135" s="53">
        <v>0</v>
      </c>
      <c r="N135" s="55">
        <f t="shared" si="4"/>
        <v>32</v>
      </c>
      <c r="Q135" s="55">
        <f t="shared" si="5"/>
        <v>59.5</v>
      </c>
      <c r="R135" s="55"/>
      <c r="S135" s="55"/>
      <c r="T135" s="55"/>
      <c r="U135" s="53"/>
      <c r="V135" s="53"/>
      <c r="W135" s="55"/>
      <c r="X135" s="55"/>
      <c r="Y135" s="55"/>
      <c r="Z135" s="55"/>
      <c r="AA135" s="55"/>
      <c r="AB135" s="55"/>
      <c r="AC135" s="53"/>
    </row>
    <row r="136" spans="1:29">
      <c r="A136" s="72">
        <v>44331</v>
      </c>
      <c r="B136" s="55">
        <v>0</v>
      </c>
      <c r="C136" s="55">
        <v>39</v>
      </c>
      <c r="D136" s="55">
        <v>28.5</v>
      </c>
      <c r="E136" s="53">
        <v>71</v>
      </c>
      <c r="F136" s="53">
        <v>33</v>
      </c>
      <c r="G136" s="55">
        <v>4.8</v>
      </c>
      <c r="H136" s="53">
        <v>32</v>
      </c>
      <c r="I136" s="53">
        <v>20</v>
      </c>
      <c r="J136" s="53">
        <v>3</v>
      </c>
      <c r="K136" s="53">
        <v>4</v>
      </c>
      <c r="N136" s="55">
        <f t="shared" si="4"/>
        <v>33.75</v>
      </c>
      <c r="Q136" s="55">
        <f t="shared" si="5"/>
        <v>52</v>
      </c>
      <c r="R136" s="55"/>
      <c r="S136" s="55"/>
      <c r="T136" s="55"/>
      <c r="U136" s="53"/>
      <c r="V136" s="53"/>
      <c r="W136" s="55"/>
      <c r="X136" s="55"/>
      <c r="Y136" s="55"/>
      <c r="Z136" s="55"/>
      <c r="AA136" s="55"/>
      <c r="AB136" s="55"/>
      <c r="AC136" s="53"/>
    </row>
    <row r="137" spans="1:29">
      <c r="A137" s="72">
        <v>44332</v>
      </c>
      <c r="B137" s="55">
        <v>0</v>
      </c>
      <c r="C137" s="55">
        <v>40</v>
      </c>
      <c r="D137" s="55">
        <v>29</v>
      </c>
      <c r="E137" s="53">
        <v>60</v>
      </c>
      <c r="F137" s="53">
        <v>32</v>
      </c>
      <c r="G137" s="55">
        <v>2.6</v>
      </c>
      <c r="H137" s="53">
        <v>14</v>
      </c>
      <c r="I137" s="53">
        <v>23</v>
      </c>
      <c r="J137" s="53">
        <v>6</v>
      </c>
      <c r="K137" s="53">
        <v>4</v>
      </c>
      <c r="N137" s="55">
        <f t="shared" si="4"/>
        <v>34.5</v>
      </c>
      <c r="Q137" s="55">
        <f t="shared" si="5"/>
        <v>46</v>
      </c>
      <c r="R137" s="55"/>
      <c r="S137" s="55"/>
      <c r="T137" s="55"/>
      <c r="U137" s="53"/>
      <c r="V137" s="53"/>
      <c r="W137" s="55"/>
      <c r="X137" s="55"/>
      <c r="Y137" s="55"/>
      <c r="Z137" s="55"/>
      <c r="AA137" s="55"/>
      <c r="AB137" s="55"/>
      <c r="AC137" s="53"/>
    </row>
    <row r="138" spans="1:29">
      <c r="A138" s="72">
        <v>44333</v>
      </c>
      <c r="B138" s="55">
        <v>0</v>
      </c>
      <c r="C138" s="55">
        <v>42</v>
      </c>
      <c r="D138" s="55">
        <v>26.5</v>
      </c>
      <c r="E138" s="53">
        <v>71</v>
      </c>
      <c r="F138" s="53">
        <v>50</v>
      </c>
      <c r="G138" s="55">
        <v>8.9</v>
      </c>
      <c r="H138" s="53">
        <v>5</v>
      </c>
      <c r="I138" s="53">
        <v>14</v>
      </c>
      <c r="J138" s="53">
        <v>6</v>
      </c>
      <c r="K138" s="53">
        <v>8</v>
      </c>
      <c r="N138" s="55">
        <f t="shared" si="4"/>
        <v>34.25</v>
      </c>
      <c r="Q138" s="55">
        <f t="shared" si="5"/>
        <v>60.5</v>
      </c>
      <c r="R138" s="55"/>
      <c r="S138" s="55"/>
      <c r="T138" s="55"/>
      <c r="U138" s="53"/>
      <c r="V138" s="53"/>
      <c r="W138" s="55"/>
      <c r="X138" s="55"/>
      <c r="Y138" s="55"/>
      <c r="Z138" s="55"/>
      <c r="AA138" s="55"/>
      <c r="AB138" s="55"/>
      <c r="AC138" s="53"/>
    </row>
    <row r="139" spans="1:29">
      <c r="A139" s="72">
        <v>44334</v>
      </c>
      <c r="B139" s="55">
        <v>12</v>
      </c>
      <c r="C139" s="55">
        <v>35.5</v>
      </c>
      <c r="D139" s="55">
        <v>24.5</v>
      </c>
      <c r="E139" s="53">
        <v>87</v>
      </c>
      <c r="F139" s="53">
        <v>95.7253806866284</v>
      </c>
      <c r="G139" s="55">
        <v>9.6</v>
      </c>
      <c r="H139" s="53">
        <v>5</v>
      </c>
      <c r="I139" s="53">
        <v>14</v>
      </c>
      <c r="J139" s="53">
        <v>8</v>
      </c>
      <c r="K139" s="53">
        <v>8</v>
      </c>
      <c r="N139" s="55">
        <f t="shared" si="4"/>
        <v>30</v>
      </c>
      <c r="Q139" s="55">
        <f t="shared" si="5"/>
        <v>91.3626903433142</v>
      </c>
      <c r="R139" s="55"/>
      <c r="S139" s="55"/>
      <c r="T139" s="55"/>
      <c r="U139" s="53"/>
      <c r="V139" s="53"/>
      <c r="W139" s="55"/>
      <c r="X139" s="55"/>
      <c r="Y139" s="55"/>
      <c r="Z139" s="55"/>
      <c r="AA139" s="55"/>
      <c r="AB139" s="55"/>
      <c r="AC139" s="53"/>
    </row>
    <row r="140" spans="1:29">
      <c r="A140" s="72">
        <v>44335</v>
      </c>
      <c r="B140" s="55">
        <v>118</v>
      </c>
      <c r="C140" s="55">
        <v>25</v>
      </c>
      <c r="D140" s="55">
        <v>23.5</v>
      </c>
      <c r="E140" s="53">
        <v>87</v>
      </c>
      <c r="F140" s="53">
        <v>70.3243474965956</v>
      </c>
      <c r="G140" s="55">
        <v>14.4</v>
      </c>
      <c r="H140" s="53">
        <v>23</v>
      </c>
      <c r="I140" s="53">
        <v>32</v>
      </c>
      <c r="J140" s="53">
        <v>8</v>
      </c>
      <c r="K140" s="53">
        <v>8</v>
      </c>
      <c r="N140" s="55">
        <f t="shared" si="4"/>
        <v>24.25</v>
      </c>
      <c r="Q140" s="55">
        <f t="shared" si="5"/>
        <v>78.6621737482978</v>
      </c>
      <c r="R140" s="55"/>
      <c r="S140" s="55"/>
      <c r="T140" s="55"/>
      <c r="U140" s="53"/>
      <c r="V140" s="53"/>
      <c r="W140" s="55"/>
      <c r="X140" s="55"/>
      <c r="Y140" s="55"/>
      <c r="Z140" s="55"/>
      <c r="AA140" s="55"/>
      <c r="AB140" s="55"/>
      <c r="AC140" s="53"/>
    </row>
    <row r="141" spans="1:29">
      <c r="A141" s="72">
        <v>44336</v>
      </c>
      <c r="B141" s="55">
        <v>0</v>
      </c>
      <c r="C141" s="55">
        <v>30</v>
      </c>
      <c r="D141" s="55">
        <v>22.5</v>
      </c>
      <c r="E141" s="53">
        <v>80</v>
      </c>
      <c r="F141" s="53">
        <v>56</v>
      </c>
      <c r="G141" s="55">
        <v>5.1</v>
      </c>
      <c r="H141" s="53">
        <v>14</v>
      </c>
      <c r="I141" s="53">
        <v>25</v>
      </c>
      <c r="J141" s="53">
        <v>0</v>
      </c>
      <c r="K141" s="53">
        <v>0</v>
      </c>
      <c r="N141" s="55">
        <f t="shared" si="4"/>
        <v>26.25</v>
      </c>
      <c r="Q141" s="55">
        <f t="shared" si="5"/>
        <v>68</v>
      </c>
      <c r="R141" s="55"/>
      <c r="S141" s="76"/>
      <c r="T141" s="55"/>
      <c r="U141" s="53"/>
      <c r="V141" s="53"/>
      <c r="W141" s="55"/>
      <c r="X141" s="55"/>
      <c r="Y141" s="55"/>
      <c r="Z141" s="55"/>
      <c r="AA141" s="55"/>
      <c r="AB141" s="55"/>
      <c r="AC141" s="53"/>
    </row>
    <row r="142" spans="1:29">
      <c r="A142" s="72">
        <v>44337</v>
      </c>
      <c r="B142" s="55">
        <v>0</v>
      </c>
      <c r="C142" s="55">
        <v>34.5</v>
      </c>
      <c r="D142" s="55">
        <v>26.5</v>
      </c>
      <c r="E142" s="53">
        <v>96</v>
      </c>
      <c r="F142" s="53">
        <v>61</v>
      </c>
      <c r="G142" s="55">
        <v>5.8</v>
      </c>
      <c r="H142" s="53">
        <v>23</v>
      </c>
      <c r="I142" s="53">
        <v>23</v>
      </c>
      <c r="J142" s="53">
        <v>6</v>
      </c>
      <c r="K142" s="53">
        <v>0</v>
      </c>
      <c r="N142" s="55">
        <f t="shared" si="4"/>
        <v>30.5</v>
      </c>
      <c r="Q142" s="55">
        <f t="shared" si="5"/>
        <v>78.5</v>
      </c>
      <c r="R142" s="55"/>
      <c r="S142" s="55"/>
      <c r="T142" s="55"/>
      <c r="U142" s="53"/>
      <c r="V142" s="53"/>
      <c r="W142" s="55"/>
      <c r="X142" s="55"/>
      <c r="Y142" s="55"/>
      <c r="Z142" s="55"/>
      <c r="AA142" s="55"/>
      <c r="AB142" s="55"/>
      <c r="AC142" s="53"/>
    </row>
    <row r="143" spans="1:29">
      <c r="A143" s="72">
        <v>44338</v>
      </c>
      <c r="B143" s="55">
        <v>0</v>
      </c>
      <c r="C143" s="55">
        <v>34</v>
      </c>
      <c r="D143" s="55">
        <v>26</v>
      </c>
      <c r="E143" s="53">
        <v>98</v>
      </c>
      <c r="F143" s="53">
        <v>51</v>
      </c>
      <c r="G143" s="55">
        <v>6.6</v>
      </c>
      <c r="H143" s="53">
        <v>0</v>
      </c>
      <c r="I143" s="53">
        <v>23</v>
      </c>
      <c r="J143" s="53">
        <v>4</v>
      </c>
      <c r="K143" s="53">
        <v>0</v>
      </c>
      <c r="N143" s="55">
        <f t="shared" si="4"/>
        <v>30</v>
      </c>
      <c r="Q143" s="55">
        <f t="shared" si="5"/>
        <v>74.5</v>
      </c>
      <c r="R143" s="55"/>
      <c r="S143" s="55"/>
      <c r="T143" s="55"/>
      <c r="U143" s="53"/>
      <c r="V143" s="53"/>
      <c r="W143" s="55"/>
      <c r="X143" s="55"/>
      <c r="Y143" s="55"/>
      <c r="Z143" s="55"/>
      <c r="AA143" s="55"/>
      <c r="AB143" s="55"/>
      <c r="AC143" s="53"/>
    </row>
    <row r="144" spans="1:29">
      <c r="A144" s="72">
        <v>44339</v>
      </c>
      <c r="B144" s="55">
        <v>0</v>
      </c>
      <c r="C144" s="55">
        <v>34.5</v>
      </c>
      <c r="D144" s="55">
        <v>26.5</v>
      </c>
      <c r="E144" s="53">
        <v>85</v>
      </c>
      <c r="F144" s="53">
        <v>51</v>
      </c>
      <c r="G144" s="55">
        <v>6</v>
      </c>
      <c r="H144" s="53">
        <v>23</v>
      </c>
      <c r="I144" s="53">
        <v>23</v>
      </c>
      <c r="J144" s="53">
        <v>0</v>
      </c>
      <c r="K144" s="53">
        <v>0</v>
      </c>
      <c r="N144" s="55">
        <f t="shared" si="4"/>
        <v>30.5</v>
      </c>
      <c r="Q144" s="55">
        <f t="shared" si="5"/>
        <v>68</v>
      </c>
      <c r="R144" s="55"/>
      <c r="S144" s="55"/>
      <c r="T144" s="55"/>
      <c r="U144" s="53"/>
      <c r="V144" s="53"/>
      <c r="W144" s="55"/>
      <c r="X144" s="55"/>
      <c r="Y144" s="55"/>
      <c r="Z144" s="55"/>
      <c r="AA144" s="55"/>
      <c r="AB144" s="55"/>
      <c r="AC144" s="53"/>
    </row>
    <row r="145" spans="1:29">
      <c r="A145" s="72">
        <v>44340</v>
      </c>
      <c r="B145" s="55">
        <v>0</v>
      </c>
      <c r="C145" s="55">
        <v>35.5</v>
      </c>
      <c r="D145" s="55">
        <v>27</v>
      </c>
      <c r="E145" s="53">
        <v>77</v>
      </c>
      <c r="F145" s="53">
        <v>48</v>
      </c>
      <c r="G145" s="55">
        <v>5.1</v>
      </c>
      <c r="H145" s="53">
        <v>23</v>
      </c>
      <c r="I145" s="53">
        <v>32</v>
      </c>
      <c r="J145" s="53">
        <v>0</v>
      </c>
      <c r="K145" s="53">
        <v>0</v>
      </c>
      <c r="N145" s="55">
        <f t="shared" si="4"/>
        <v>31.25</v>
      </c>
      <c r="Q145" s="55">
        <f t="shared" si="5"/>
        <v>62.5</v>
      </c>
      <c r="R145" s="55"/>
      <c r="S145" s="55"/>
      <c r="T145" s="55"/>
      <c r="U145" s="53"/>
      <c r="V145" s="53"/>
      <c r="W145" s="55"/>
      <c r="X145" s="55"/>
      <c r="Y145" s="55"/>
      <c r="Z145" s="55"/>
      <c r="AA145" s="55"/>
      <c r="AB145" s="55"/>
      <c r="AC145" s="53"/>
    </row>
    <row r="146" spans="1:29">
      <c r="A146" s="72">
        <v>44341</v>
      </c>
      <c r="B146" s="55">
        <v>0</v>
      </c>
      <c r="C146" s="55">
        <v>37</v>
      </c>
      <c r="D146" s="55">
        <v>28</v>
      </c>
      <c r="E146" s="53">
        <v>85</v>
      </c>
      <c r="F146" s="53">
        <v>44</v>
      </c>
      <c r="G146" s="55">
        <v>6</v>
      </c>
      <c r="H146" s="53">
        <v>32</v>
      </c>
      <c r="I146" s="53">
        <v>29</v>
      </c>
      <c r="J146" s="53">
        <v>0</v>
      </c>
      <c r="K146" s="53">
        <v>0</v>
      </c>
      <c r="N146" s="55">
        <f t="shared" si="4"/>
        <v>32.5</v>
      </c>
      <c r="Q146" s="55">
        <f t="shared" si="5"/>
        <v>64.5</v>
      </c>
      <c r="R146" s="55"/>
      <c r="S146" s="55"/>
      <c r="T146" s="55"/>
      <c r="U146" s="53"/>
      <c r="V146" s="53"/>
      <c r="W146" s="55"/>
      <c r="X146" s="55"/>
      <c r="Y146" s="55"/>
      <c r="Z146" s="55"/>
      <c r="AA146" s="55"/>
      <c r="AB146" s="55"/>
      <c r="AC146" s="53"/>
    </row>
    <row r="147" spans="1:29">
      <c r="A147" s="72">
        <v>44342</v>
      </c>
      <c r="B147" s="55">
        <v>0</v>
      </c>
      <c r="C147" s="55">
        <v>38.5</v>
      </c>
      <c r="D147" s="55">
        <v>27</v>
      </c>
      <c r="E147" s="53">
        <v>79</v>
      </c>
      <c r="F147" s="53">
        <v>57</v>
      </c>
      <c r="G147" s="55">
        <v>6</v>
      </c>
      <c r="H147" s="53">
        <v>23</v>
      </c>
      <c r="I147" s="53">
        <v>25</v>
      </c>
      <c r="J147" s="75">
        <v>4</v>
      </c>
      <c r="K147" s="75">
        <v>3</v>
      </c>
      <c r="N147" s="55">
        <f t="shared" si="4"/>
        <v>32.75</v>
      </c>
      <c r="Q147" s="55">
        <f t="shared" si="5"/>
        <v>68</v>
      </c>
      <c r="R147" s="55"/>
      <c r="S147" s="55"/>
      <c r="T147" s="55"/>
      <c r="U147" s="75"/>
      <c r="V147" s="75"/>
      <c r="W147" s="55"/>
      <c r="X147" s="55"/>
      <c r="Y147" s="55"/>
      <c r="Z147" s="55"/>
      <c r="AA147" s="55"/>
      <c r="AB147" s="55"/>
      <c r="AC147" s="53"/>
    </row>
    <row r="148" spans="1:29">
      <c r="A148" s="72">
        <v>44343</v>
      </c>
      <c r="B148" s="55">
        <v>0</v>
      </c>
      <c r="C148" s="55">
        <v>35.8</v>
      </c>
      <c r="D148" s="55">
        <v>28</v>
      </c>
      <c r="E148" s="53">
        <v>78</v>
      </c>
      <c r="F148" s="53">
        <v>52</v>
      </c>
      <c r="G148" s="55">
        <v>7.6</v>
      </c>
      <c r="H148" s="53">
        <v>23</v>
      </c>
      <c r="I148" s="53">
        <v>23</v>
      </c>
      <c r="J148" s="53">
        <v>5</v>
      </c>
      <c r="K148" s="53">
        <v>4</v>
      </c>
      <c r="N148" s="55">
        <f t="shared" si="4"/>
        <v>31.9</v>
      </c>
      <c r="Q148" s="55">
        <f t="shared" si="5"/>
        <v>65</v>
      </c>
      <c r="R148" s="55"/>
      <c r="S148" s="55"/>
      <c r="T148" s="55"/>
      <c r="U148" s="53"/>
      <c r="V148" s="53"/>
      <c r="W148" s="55"/>
      <c r="X148" s="55"/>
      <c r="Y148" s="55"/>
      <c r="Z148" s="55"/>
      <c r="AA148" s="55"/>
      <c r="AB148" s="55"/>
      <c r="AC148" s="53"/>
    </row>
    <row r="149" spans="1:29">
      <c r="A149" s="72">
        <v>44344</v>
      </c>
      <c r="B149" s="55">
        <v>0</v>
      </c>
      <c r="C149" s="55">
        <v>36</v>
      </c>
      <c r="D149" s="55">
        <v>28.2</v>
      </c>
      <c r="E149" s="53">
        <v>86</v>
      </c>
      <c r="F149" s="53">
        <v>57</v>
      </c>
      <c r="G149" s="55">
        <v>8.5</v>
      </c>
      <c r="H149" s="53">
        <v>25</v>
      </c>
      <c r="I149" s="53">
        <v>25</v>
      </c>
      <c r="J149" s="53">
        <v>4</v>
      </c>
      <c r="K149" s="53">
        <v>0</v>
      </c>
      <c r="N149" s="55">
        <f t="shared" si="4"/>
        <v>32.1</v>
      </c>
      <c r="Q149" s="55">
        <f t="shared" si="5"/>
        <v>71.5</v>
      </c>
      <c r="R149" s="55"/>
      <c r="S149" s="55"/>
      <c r="T149" s="55"/>
      <c r="U149" s="53"/>
      <c r="V149" s="53"/>
      <c r="W149" s="55"/>
      <c r="X149" s="55"/>
      <c r="Y149" s="55"/>
      <c r="Z149" s="55"/>
      <c r="AA149" s="55"/>
      <c r="AB149" s="55"/>
      <c r="AC149" s="53"/>
    </row>
    <row r="150" spans="1:29">
      <c r="A150" s="72">
        <v>44345</v>
      </c>
      <c r="B150" s="55">
        <v>0</v>
      </c>
      <c r="C150" s="55">
        <v>36</v>
      </c>
      <c r="D150" s="55">
        <v>28</v>
      </c>
      <c r="E150" s="53">
        <v>87</v>
      </c>
      <c r="F150" s="53">
        <v>54</v>
      </c>
      <c r="G150" s="55">
        <v>8.2</v>
      </c>
      <c r="H150" s="53">
        <v>23</v>
      </c>
      <c r="I150" s="53">
        <v>23</v>
      </c>
      <c r="J150" s="53">
        <v>5</v>
      </c>
      <c r="K150" s="53">
        <v>4</v>
      </c>
      <c r="N150" s="55">
        <f t="shared" si="4"/>
        <v>32</v>
      </c>
      <c r="Q150" s="55">
        <f t="shared" si="5"/>
        <v>70.5</v>
      </c>
      <c r="R150" s="55"/>
      <c r="S150" s="55"/>
      <c r="T150" s="55"/>
      <c r="U150" s="53"/>
      <c r="V150" s="53"/>
      <c r="W150" s="55"/>
      <c r="X150" s="55"/>
      <c r="Y150" s="55"/>
      <c r="Z150" s="55"/>
      <c r="AA150" s="55"/>
      <c r="AB150" s="55"/>
      <c r="AC150" s="53"/>
    </row>
    <row r="151" spans="1:29">
      <c r="A151" s="72">
        <v>44346</v>
      </c>
      <c r="B151" s="55">
        <v>0</v>
      </c>
      <c r="C151" s="55">
        <v>36</v>
      </c>
      <c r="D151" s="55">
        <v>28</v>
      </c>
      <c r="E151" s="53">
        <v>82</v>
      </c>
      <c r="F151" s="53">
        <v>48</v>
      </c>
      <c r="G151" s="55">
        <v>7.4</v>
      </c>
      <c r="H151" s="53">
        <v>23</v>
      </c>
      <c r="I151" s="53">
        <v>23</v>
      </c>
      <c r="J151" s="53">
        <v>3</v>
      </c>
      <c r="K151" s="53">
        <v>0</v>
      </c>
      <c r="N151" s="55">
        <f t="shared" si="4"/>
        <v>32</v>
      </c>
      <c r="Q151" s="55">
        <f t="shared" si="5"/>
        <v>65</v>
      </c>
      <c r="R151" s="55"/>
      <c r="S151" s="55"/>
      <c r="T151" s="55"/>
      <c r="U151" s="53"/>
      <c r="V151" s="53"/>
      <c r="W151" s="55"/>
      <c r="X151" s="55"/>
      <c r="Y151" s="55"/>
      <c r="Z151" s="55"/>
      <c r="AA151" s="55"/>
      <c r="AB151" s="55"/>
      <c r="AC151" s="53"/>
    </row>
    <row r="152" spans="1:29">
      <c r="A152" s="72">
        <v>44347</v>
      </c>
      <c r="B152" s="55">
        <v>0</v>
      </c>
      <c r="C152" s="55">
        <v>36.8</v>
      </c>
      <c r="D152" s="55">
        <v>27.2</v>
      </c>
      <c r="E152" s="53">
        <v>85</v>
      </c>
      <c r="F152" s="53">
        <v>51</v>
      </c>
      <c r="G152" s="55">
        <v>8</v>
      </c>
      <c r="H152" s="53">
        <v>23</v>
      </c>
      <c r="I152" s="53">
        <v>25</v>
      </c>
      <c r="J152" s="53">
        <v>4</v>
      </c>
      <c r="K152" s="53">
        <v>0</v>
      </c>
      <c r="N152" s="55">
        <f t="shared" si="4"/>
        <v>32</v>
      </c>
      <c r="Q152" s="55">
        <f t="shared" si="5"/>
        <v>68</v>
      </c>
      <c r="R152" s="55"/>
      <c r="S152" s="55"/>
      <c r="T152" s="55"/>
      <c r="U152" s="53"/>
      <c r="V152" s="53"/>
      <c r="W152" s="55"/>
      <c r="X152" s="55"/>
      <c r="Y152" s="55"/>
      <c r="Z152" s="55"/>
      <c r="AA152" s="55"/>
      <c r="AB152" s="55"/>
      <c r="AC152" s="53"/>
    </row>
    <row r="153" spans="1:29">
      <c r="A153" s="72">
        <v>44348</v>
      </c>
      <c r="B153" s="55">
        <v>0</v>
      </c>
      <c r="C153" s="55">
        <v>36</v>
      </c>
      <c r="D153" s="55">
        <v>27</v>
      </c>
      <c r="E153" s="53">
        <v>81</v>
      </c>
      <c r="F153" s="53">
        <v>45</v>
      </c>
      <c r="G153" s="55">
        <v>8.6</v>
      </c>
      <c r="H153" s="53">
        <v>25</v>
      </c>
      <c r="I153" s="53">
        <v>23</v>
      </c>
      <c r="J153" s="53">
        <v>0</v>
      </c>
      <c r="K153" s="53">
        <v>0</v>
      </c>
      <c r="N153" s="55">
        <f t="shared" si="4"/>
        <v>31.5</v>
      </c>
      <c r="Q153" s="55">
        <f t="shared" si="5"/>
        <v>63</v>
      </c>
      <c r="R153" s="55"/>
      <c r="S153" s="55"/>
      <c r="T153" s="55"/>
      <c r="U153" s="53"/>
      <c r="V153" s="53"/>
      <c r="W153" s="55"/>
      <c r="X153" s="55"/>
      <c r="Y153" s="55"/>
      <c r="Z153" s="55"/>
      <c r="AA153" s="55"/>
      <c r="AB153" s="55"/>
      <c r="AC153" s="53"/>
    </row>
    <row r="154" spans="1:29">
      <c r="A154" s="72">
        <v>44349</v>
      </c>
      <c r="B154" s="55">
        <v>0</v>
      </c>
      <c r="C154" s="55">
        <v>36.7</v>
      </c>
      <c r="D154" s="55">
        <v>26.5</v>
      </c>
      <c r="E154" s="53">
        <v>85</v>
      </c>
      <c r="F154" s="53">
        <v>52</v>
      </c>
      <c r="G154" s="55">
        <v>7.5</v>
      </c>
      <c r="H154" s="53">
        <v>25</v>
      </c>
      <c r="I154" s="53">
        <v>23</v>
      </c>
      <c r="J154" s="53">
        <v>0</v>
      </c>
      <c r="K154" s="53">
        <v>0</v>
      </c>
      <c r="N154" s="55">
        <f t="shared" si="4"/>
        <v>31.6</v>
      </c>
      <c r="Q154" s="55">
        <f t="shared" si="5"/>
        <v>68.5</v>
      </c>
      <c r="R154" s="55"/>
      <c r="S154" s="55"/>
      <c r="T154" s="55"/>
      <c r="U154" s="53"/>
      <c r="V154" s="53"/>
      <c r="W154" s="55"/>
      <c r="X154" s="55"/>
      <c r="Y154" s="55"/>
      <c r="Z154" s="55"/>
      <c r="AA154" s="55"/>
      <c r="AB154" s="55"/>
      <c r="AC154" s="53"/>
    </row>
    <row r="155" spans="1:29">
      <c r="A155" s="72">
        <v>44350</v>
      </c>
      <c r="B155" s="55">
        <v>0</v>
      </c>
      <c r="C155" s="55">
        <v>36.5</v>
      </c>
      <c r="D155" s="55">
        <v>27.7</v>
      </c>
      <c r="E155" s="53">
        <v>83</v>
      </c>
      <c r="F155" s="53">
        <v>50</v>
      </c>
      <c r="G155" s="55">
        <v>6.9</v>
      </c>
      <c r="H155" s="53">
        <v>14</v>
      </c>
      <c r="I155" s="53">
        <v>23</v>
      </c>
      <c r="J155" s="53">
        <v>0</v>
      </c>
      <c r="K155" s="53">
        <v>0</v>
      </c>
      <c r="N155" s="55">
        <f t="shared" si="4"/>
        <v>32.1</v>
      </c>
      <c r="Q155" s="55">
        <f t="shared" si="5"/>
        <v>66.5</v>
      </c>
      <c r="R155" s="55"/>
      <c r="S155" s="55"/>
      <c r="T155" s="55"/>
      <c r="U155" s="53"/>
      <c r="V155" s="53"/>
      <c r="W155" s="55"/>
      <c r="X155" s="55"/>
      <c r="Y155" s="55"/>
      <c r="Z155" s="55"/>
      <c r="AA155" s="55"/>
      <c r="AB155" s="55"/>
      <c r="AC155" s="53"/>
    </row>
    <row r="156" spans="1:29">
      <c r="A156" s="72">
        <v>44351</v>
      </c>
      <c r="B156" s="55">
        <v>0</v>
      </c>
      <c r="C156" s="55">
        <v>37</v>
      </c>
      <c r="D156" s="55">
        <v>27.8</v>
      </c>
      <c r="E156" s="53">
        <v>73</v>
      </c>
      <c r="F156" s="53">
        <v>52</v>
      </c>
      <c r="G156" s="55">
        <v>6.5</v>
      </c>
      <c r="H156" s="53">
        <v>32</v>
      </c>
      <c r="I156" s="53">
        <v>25</v>
      </c>
      <c r="J156" s="53">
        <v>3</v>
      </c>
      <c r="K156" s="53">
        <v>4</v>
      </c>
      <c r="N156" s="55">
        <f t="shared" si="4"/>
        <v>32.4</v>
      </c>
      <c r="Q156" s="55">
        <f t="shared" si="5"/>
        <v>62.5</v>
      </c>
      <c r="R156" s="55"/>
      <c r="S156" s="55"/>
      <c r="T156" s="55"/>
      <c r="U156" s="53"/>
      <c r="V156" s="53"/>
      <c r="W156" s="55"/>
      <c r="X156" s="55"/>
      <c r="Y156" s="55"/>
      <c r="Z156" s="55"/>
      <c r="AA156" s="55"/>
      <c r="AB156" s="55"/>
      <c r="AC156" s="53"/>
    </row>
    <row r="157" spans="1:29">
      <c r="A157" s="72">
        <v>44352</v>
      </c>
      <c r="B157" s="55">
        <v>63.6</v>
      </c>
      <c r="C157" s="55">
        <v>37</v>
      </c>
      <c r="D157" s="55">
        <v>21.7</v>
      </c>
      <c r="E157" s="53">
        <v>88</v>
      </c>
      <c r="F157" s="53">
        <v>57</v>
      </c>
      <c r="G157" s="55">
        <v>5.1</v>
      </c>
      <c r="H157" s="53">
        <v>23</v>
      </c>
      <c r="I157" s="53">
        <v>23</v>
      </c>
      <c r="J157" s="53">
        <v>4</v>
      </c>
      <c r="K157" s="53">
        <v>4</v>
      </c>
      <c r="N157" s="55">
        <f t="shared" si="4"/>
        <v>29.35</v>
      </c>
      <c r="Q157" s="55">
        <f t="shared" si="5"/>
        <v>72.5</v>
      </c>
      <c r="R157" s="55"/>
      <c r="S157" s="55"/>
      <c r="T157" s="55"/>
      <c r="U157" s="53"/>
      <c r="V157" s="53"/>
      <c r="W157" s="55"/>
      <c r="X157" s="55"/>
      <c r="Y157" s="55"/>
      <c r="Z157" s="55"/>
      <c r="AA157" s="55"/>
      <c r="AB157" s="55"/>
      <c r="AC157" s="53"/>
    </row>
    <row r="158" spans="1:29">
      <c r="A158" s="72">
        <v>44353</v>
      </c>
      <c r="B158" s="55">
        <v>0</v>
      </c>
      <c r="C158" s="55">
        <v>35</v>
      </c>
      <c r="D158" s="55">
        <v>27.5</v>
      </c>
      <c r="E158" s="53">
        <v>85</v>
      </c>
      <c r="F158" s="53">
        <v>47</v>
      </c>
      <c r="G158" s="55">
        <v>4.8</v>
      </c>
      <c r="H158" s="53">
        <v>23</v>
      </c>
      <c r="I158" s="53">
        <v>25</v>
      </c>
      <c r="J158" s="53">
        <v>3</v>
      </c>
      <c r="K158" s="53">
        <v>2</v>
      </c>
      <c r="N158" s="55">
        <f t="shared" si="4"/>
        <v>31.25</v>
      </c>
      <c r="Q158" s="55">
        <f t="shared" si="5"/>
        <v>66</v>
      </c>
      <c r="R158" s="55"/>
      <c r="S158" s="55"/>
      <c r="T158" s="55"/>
      <c r="U158" s="53"/>
      <c r="V158" s="53"/>
      <c r="W158" s="55"/>
      <c r="X158" s="55"/>
      <c r="Y158" s="55"/>
      <c r="Z158" s="55"/>
      <c r="AA158" s="55"/>
      <c r="AB158" s="55"/>
      <c r="AC158" s="53"/>
    </row>
    <row r="159" spans="1:29">
      <c r="A159" s="72">
        <v>44354</v>
      </c>
      <c r="B159" s="55">
        <v>0</v>
      </c>
      <c r="C159" s="55">
        <v>36</v>
      </c>
      <c r="D159" s="55">
        <v>27.5</v>
      </c>
      <c r="E159" s="53">
        <v>85</v>
      </c>
      <c r="F159" s="53">
        <v>52</v>
      </c>
      <c r="G159" s="55">
        <v>4.6</v>
      </c>
      <c r="H159" s="53">
        <v>23</v>
      </c>
      <c r="I159" s="53">
        <v>23</v>
      </c>
      <c r="J159" s="53">
        <v>0</v>
      </c>
      <c r="K159" s="53">
        <v>4</v>
      </c>
      <c r="N159" s="55">
        <f t="shared" si="4"/>
        <v>31.75</v>
      </c>
      <c r="Q159" s="55">
        <f t="shared" si="5"/>
        <v>68.5</v>
      </c>
      <c r="R159" s="55"/>
      <c r="S159" s="55"/>
      <c r="T159" s="55"/>
      <c r="U159" s="53"/>
      <c r="V159" s="53"/>
      <c r="W159" s="55"/>
      <c r="X159" s="55"/>
      <c r="Y159" s="55"/>
      <c r="Z159" s="55"/>
      <c r="AA159" s="55"/>
      <c r="AB159" s="55"/>
      <c r="AC159" s="53"/>
    </row>
    <row r="160" spans="1:29">
      <c r="A160" s="72">
        <v>44355</v>
      </c>
      <c r="B160" s="55">
        <v>0</v>
      </c>
      <c r="C160" s="55">
        <v>36.2</v>
      </c>
      <c r="D160" s="55">
        <v>28.5</v>
      </c>
      <c r="E160" s="53">
        <v>87</v>
      </c>
      <c r="F160" s="53">
        <v>57</v>
      </c>
      <c r="G160" s="55">
        <v>5.7</v>
      </c>
      <c r="H160" s="53">
        <v>23</v>
      </c>
      <c r="I160" s="53">
        <v>23</v>
      </c>
      <c r="J160" s="53">
        <v>0</v>
      </c>
      <c r="K160" s="53">
        <v>4</v>
      </c>
      <c r="N160" s="55">
        <f t="shared" si="4"/>
        <v>32.35</v>
      </c>
      <c r="Q160" s="55">
        <f t="shared" si="5"/>
        <v>72</v>
      </c>
      <c r="R160" s="55"/>
      <c r="S160" s="55"/>
      <c r="T160" s="55"/>
      <c r="U160" s="53"/>
      <c r="V160" s="53"/>
      <c r="W160" s="55"/>
      <c r="X160" s="55"/>
      <c r="Y160" s="55"/>
      <c r="Z160" s="55"/>
      <c r="AA160" s="55"/>
      <c r="AB160" s="55"/>
      <c r="AC160" s="53"/>
    </row>
    <row r="161" spans="1:29">
      <c r="A161" s="72">
        <v>44356</v>
      </c>
      <c r="B161" s="55">
        <v>0</v>
      </c>
      <c r="C161" s="55">
        <v>37</v>
      </c>
      <c r="D161" s="55">
        <v>28</v>
      </c>
      <c r="E161" s="53">
        <v>81</v>
      </c>
      <c r="F161" s="53">
        <v>53</v>
      </c>
      <c r="G161" s="55">
        <v>6</v>
      </c>
      <c r="H161" s="53">
        <v>23</v>
      </c>
      <c r="I161" s="53">
        <v>25</v>
      </c>
      <c r="J161" s="53">
        <v>0</v>
      </c>
      <c r="K161" s="53">
        <v>3</v>
      </c>
      <c r="N161" s="55">
        <f t="shared" si="4"/>
        <v>32.5</v>
      </c>
      <c r="Q161" s="55">
        <f t="shared" si="5"/>
        <v>67</v>
      </c>
      <c r="R161" s="55"/>
      <c r="S161" s="55"/>
      <c r="T161" s="55"/>
      <c r="U161" s="53"/>
      <c r="V161" s="53"/>
      <c r="W161" s="55"/>
      <c r="X161" s="55"/>
      <c r="Y161" s="55"/>
      <c r="Z161" s="55"/>
      <c r="AA161" s="55"/>
      <c r="AB161" s="55"/>
      <c r="AC161" s="53"/>
    </row>
    <row r="162" spans="1:29">
      <c r="A162" s="72">
        <v>44357</v>
      </c>
      <c r="B162" s="55">
        <v>0</v>
      </c>
      <c r="C162" s="55">
        <v>36.7</v>
      </c>
      <c r="D162" s="55">
        <v>28.5</v>
      </c>
      <c r="E162" s="53">
        <v>81</v>
      </c>
      <c r="F162" s="53">
        <v>50</v>
      </c>
      <c r="G162" s="55">
        <v>5.8</v>
      </c>
      <c r="H162" s="53">
        <v>25</v>
      </c>
      <c r="I162" s="53">
        <v>23</v>
      </c>
      <c r="J162" s="53">
        <v>0</v>
      </c>
      <c r="K162" s="53">
        <v>5</v>
      </c>
      <c r="N162" s="55">
        <f t="shared" si="4"/>
        <v>32.6</v>
      </c>
      <c r="Q162" s="55">
        <f t="shared" si="5"/>
        <v>65.5</v>
      </c>
      <c r="R162" s="55"/>
      <c r="S162" s="55"/>
      <c r="T162" s="55"/>
      <c r="U162" s="53"/>
      <c r="V162" s="53"/>
      <c r="W162" s="55"/>
      <c r="X162" s="55"/>
      <c r="Y162" s="55"/>
      <c r="Z162" s="55"/>
      <c r="AA162" s="55"/>
      <c r="AB162" s="55"/>
      <c r="AC162" s="53"/>
    </row>
    <row r="163" spans="1:29">
      <c r="A163" s="72">
        <v>44358</v>
      </c>
      <c r="B163" s="55">
        <v>0</v>
      </c>
      <c r="C163" s="55">
        <v>37</v>
      </c>
      <c r="D163" s="55">
        <v>27.8</v>
      </c>
      <c r="E163" s="53">
        <v>81</v>
      </c>
      <c r="F163" s="53">
        <v>51</v>
      </c>
      <c r="G163" s="55">
        <v>8</v>
      </c>
      <c r="H163" s="53">
        <v>23</v>
      </c>
      <c r="I163" s="53">
        <v>23</v>
      </c>
      <c r="J163" s="53">
        <v>6</v>
      </c>
      <c r="K163" s="53">
        <v>3</v>
      </c>
      <c r="N163" s="55">
        <f t="shared" si="4"/>
        <v>32.4</v>
      </c>
      <c r="Q163" s="55">
        <f t="shared" si="5"/>
        <v>66</v>
      </c>
      <c r="R163" s="55"/>
      <c r="S163" s="55"/>
      <c r="T163" s="55"/>
      <c r="U163" s="53"/>
      <c r="V163" s="53"/>
      <c r="W163" s="55"/>
      <c r="X163" s="55"/>
      <c r="Y163" s="55"/>
      <c r="Z163" s="55"/>
      <c r="AA163" s="55"/>
      <c r="AB163" s="55"/>
      <c r="AC163" s="53"/>
    </row>
    <row r="164" spans="1:29">
      <c r="A164" s="72">
        <v>44359</v>
      </c>
      <c r="B164" s="55">
        <v>0</v>
      </c>
      <c r="C164" s="55">
        <v>37</v>
      </c>
      <c r="D164" s="55">
        <v>28.5</v>
      </c>
      <c r="E164" s="53">
        <v>85</v>
      </c>
      <c r="F164" s="53">
        <v>58</v>
      </c>
      <c r="G164" s="55">
        <v>8.6</v>
      </c>
      <c r="H164" s="53">
        <v>23</v>
      </c>
      <c r="I164" s="53">
        <v>23</v>
      </c>
      <c r="J164" s="53">
        <v>6</v>
      </c>
      <c r="K164" s="53">
        <v>3</v>
      </c>
      <c r="N164" s="55">
        <f t="shared" si="4"/>
        <v>32.75</v>
      </c>
      <c r="Q164" s="55">
        <f t="shared" si="5"/>
        <v>71.5</v>
      </c>
      <c r="R164" s="55"/>
      <c r="S164" s="55"/>
      <c r="T164" s="55"/>
      <c r="U164" s="53"/>
      <c r="V164" s="53"/>
      <c r="W164" s="55"/>
      <c r="X164" s="55"/>
      <c r="Y164" s="55"/>
      <c r="Z164" s="55"/>
      <c r="AA164" s="55"/>
      <c r="AB164" s="55"/>
      <c r="AC164" s="53"/>
    </row>
    <row r="165" spans="1:29">
      <c r="A165" s="72">
        <v>44360</v>
      </c>
      <c r="B165" s="55">
        <v>0</v>
      </c>
      <c r="C165" s="55">
        <v>37.8</v>
      </c>
      <c r="D165" s="55">
        <v>29</v>
      </c>
      <c r="E165" s="53">
        <v>78</v>
      </c>
      <c r="F165" s="53">
        <v>53</v>
      </c>
      <c r="G165" s="55">
        <v>7.2</v>
      </c>
      <c r="H165" s="53">
        <v>23</v>
      </c>
      <c r="I165" s="53">
        <v>23</v>
      </c>
      <c r="J165" s="53">
        <v>2</v>
      </c>
      <c r="K165" s="53">
        <v>4</v>
      </c>
      <c r="N165" s="55">
        <f t="shared" si="4"/>
        <v>33.4</v>
      </c>
      <c r="Q165" s="55">
        <f t="shared" si="5"/>
        <v>65.5</v>
      </c>
      <c r="R165" s="55"/>
      <c r="S165" s="55"/>
      <c r="T165" s="55"/>
      <c r="U165" s="53"/>
      <c r="V165" s="53"/>
      <c r="W165" s="55"/>
      <c r="X165" s="55"/>
      <c r="Y165" s="55"/>
      <c r="Z165" s="55"/>
      <c r="AA165" s="55"/>
      <c r="AB165" s="55"/>
      <c r="AC165" s="53"/>
    </row>
    <row r="166" spans="1:29">
      <c r="A166" s="72">
        <v>44361</v>
      </c>
      <c r="B166" s="55">
        <v>0</v>
      </c>
      <c r="C166" s="55">
        <v>37</v>
      </c>
      <c r="D166" s="55">
        <v>29.2</v>
      </c>
      <c r="E166" s="53">
        <v>81</v>
      </c>
      <c r="F166" s="53">
        <v>50</v>
      </c>
      <c r="G166" s="55">
        <v>7.5</v>
      </c>
      <c r="H166" s="53">
        <v>23</v>
      </c>
      <c r="I166" s="53">
        <v>23</v>
      </c>
      <c r="J166" s="53">
        <v>4</v>
      </c>
      <c r="K166" s="53">
        <v>5</v>
      </c>
      <c r="N166" s="55">
        <f t="shared" si="4"/>
        <v>33.1</v>
      </c>
      <c r="Q166" s="55">
        <f t="shared" si="5"/>
        <v>65.5</v>
      </c>
      <c r="R166" s="55"/>
      <c r="S166" s="55"/>
      <c r="T166" s="55"/>
      <c r="U166" s="53"/>
      <c r="V166" s="53"/>
      <c r="W166" s="55"/>
      <c r="X166" s="55"/>
      <c r="Y166" s="55"/>
      <c r="Z166" s="55"/>
      <c r="AA166" s="55"/>
      <c r="AB166" s="55"/>
      <c r="AC166" s="53"/>
    </row>
    <row r="167" spans="1:29">
      <c r="A167" s="72">
        <v>44362</v>
      </c>
      <c r="B167" s="55">
        <v>0</v>
      </c>
      <c r="C167" s="55">
        <v>37.5</v>
      </c>
      <c r="D167" s="55">
        <v>28.8</v>
      </c>
      <c r="E167" s="53">
        <v>78</v>
      </c>
      <c r="F167" s="53">
        <v>49</v>
      </c>
      <c r="G167" s="55">
        <v>7.7</v>
      </c>
      <c r="H167" s="53">
        <v>23</v>
      </c>
      <c r="I167" s="53">
        <v>25</v>
      </c>
      <c r="J167" s="53">
        <v>3</v>
      </c>
      <c r="K167" s="53">
        <v>3</v>
      </c>
      <c r="N167" s="55">
        <f t="shared" si="4"/>
        <v>33.15</v>
      </c>
      <c r="Q167" s="55">
        <f t="shared" si="5"/>
        <v>63.5</v>
      </c>
      <c r="R167" s="55"/>
      <c r="S167" s="55"/>
      <c r="T167" s="55"/>
      <c r="U167" s="53"/>
      <c r="V167" s="53"/>
      <c r="W167" s="55"/>
      <c r="X167" s="55"/>
      <c r="Y167" s="55"/>
      <c r="Z167" s="55"/>
      <c r="AA167" s="55"/>
      <c r="AB167" s="55"/>
      <c r="AC167" s="53"/>
    </row>
    <row r="168" spans="1:29">
      <c r="A168" s="72">
        <v>44363</v>
      </c>
      <c r="B168" s="55">
        <v>0</v>
      </c>
      <c r="C168" s="55">
        <v>37.5</v>
      </c>
      <c r="D168" s="55">
        <v>28.2</v>
      </c>
      <c r="E168" s="53">
        <v>85</v>
      </c>
      <c r="F168" s="53">
        <v>53</v>
      </c>
      <c r="G168" s="55">
        <v>9.2</v>
      </c>
      <c r="H168" s="53">
        <v>23</v>
      </c>
      <c r="I168" s="53">
        <v>25</v>
      </c>
      <c r="J168" s="53">
        <v>6</v>
      </c>
      <c r="K168" s="53">
        <v>3</v>
      </c>
      <c r="N168" s="55">
        <f t="shared" si="4"/>
        <v>32.85</v>
      </c>
      <c r="Q168" s="55">
        <f t="shared" si="5"/>
        <v>69</v>
      </c>
      <c r="R168" s="55"/>
      <c r="S168" s="55"/>
      <c r="T168" s="55"/>
      <c r="U168" s="53"/>
      <c r="V168" s="53"/>
      <c r="W168" s="55"/>
      <c r="X168" s="55"/>
      <c r="Y168" s="55"/>
      <c r="Z168" s="55"/>
      <c r="AA168" s="55"/>
      <c r="AB168" s="55"/>
      <c r="AC168" s="53"/>
    </row>
    <row r="169" spans="1:29">
      <c r="A169" s="72">
        <v>44364</v>
      </c>
      <c r="B169" s="55">
        <v>49.2</v>
      </c>
      <c r="C169" s="55">
        <v>37.2</v>
      </c>
      <c r="D169" s="55">
        <v>23</v>
      </c>
      <c r="E169" s="53">
        <v>92</v>
      </c>
      <c r="F169" s="53">
        <v>83</v>
      </c>
      <c r="G169" s="55">
        <v>7.2</v>
      </c>
      <c r="H169" s="53">
        <v>14</v>
      </c>
      <c r="I169" s="53">
        <v>23</v>
      </c>
      <c r="J169" s="53">
        <v>4</v>
      </c>
      <c r="K169" s="53">
        <v>8</v>
      </c>
      <c r="N169" s="55">
        <f t="shared" si="4"/>
        <v>30.1</v>
      </c>
      <c r="Q169" s="55">
        <f t="shared" si="5"/>
        <v>87.5</v>
      </c>
      <c r="R169" s="55"/>
      <c r="S169" s="55"/>
      <c r="T169" s="55"/>
      <c r="U169" s="53"/>
      <c r="V169" s="53"/>
      <c r="W169" s="55"/>
      <c r="X169" s="55"/>
      <c r="Y169" s="55"/>
      <c r="Z169" s="55"/>
      <c r="AA169" s="55"/>
      <c r="AB169" s="55"/>
      <c r="AC169" s="53"/>
    </row>
    <row r="170" spans="1:29">
      <c r="A170" s="72">
        <v>44365</v>
      </c>
      <c r="B170" s="55">
        <v>138</v>
      </c>
      <c r="C170" s="55">
        <v>33.2</v>
      </c>
      <c r="D170" s="55">
        <v>24.5</v>
      </c>
      <c r="E170" s="53">
        <v>100</v>
      </c>
      <c r="F170" s="53">
        <v>92</v>
      </c>
      <c r="G170" s="55">
        <v>4.4</v>
      </c>
      <c r="H170" s="53">
        <v>23</v>
      </c>
      <c r="I170" s="53">
        <v>23</v>
      </c>
      <c r="J170" s="53">
        <v>8</v>
      </c>
      <c r="K170" s="53">
        <v>8</v>
      </c>
      <c r="N170" s="55">
        <f t="shared" si="4"/>
        <v>28.85</v>
      </c>
      <c r="Q170" s="55">
        <f t="shared" si="5"/>
        <v>96</v>
      </c>
      <c r="R170" s="55"/>
      <c r="S170" s="55"/>
      <c r="T170" s="55"/>
      <c r="U170" s="53"/>
      <c r="V170" s="53"/>
      <c r="W170" s="55"/>
      <c r="X170" s="55"/>
      <c r="Y170" s="55"/>
      <c r="Z170" s="55"/>
      <c r="AA170" s="55"/>
      <c r="AB170" s="55"/>
      <c r="AC170" s="53"/>
    </row>
    <row r="171" spans="1:29">
      <c r="A171" s="72">
        <v>44366</v>
      </c>
      <c r="B171" s="55">
        <v>10.6</v>
      </c>
      <c r="C171" s="55">
        <v>27</v>
      </c>
      <c r="D171" s="55">
        <v>25.2</v>
      </c>
      <c r="E171" s="53">
        <v>96</v>
      </c>
      <c r="F171" s="53">
        <v>86</v>
      </c>
      <c r="G171" s="55">
        <v>3.6</v>
      </c>
      <c r="H171" s="53">
        <v>23</v>
      </c>
      <c r="I171" s="53">
        <v>23</v>
      </c>
      <c r="J171" s="53">
        <v>8</v>
      </c>
      <c r="K171" s="53">
        <v>8</v>
      </c>
      <c r="N171" s="55">
        <f t="shared" si="4"/>
        <v>26.1</v>
      </c>
      <c r="Q171" s="55">
        <f t="shared" si="5"/>
        <v>91</v>
      </c>
      <c r="R171" s="55"/>
      <c r="S171" s="55"/>
      <c r="T171" s="55"/>
      <c r="U171" s="53"/>
      <c r="V171" s="53"/>
      <c r="W171" s="55"/>
      <c r="X171" s="55"/>
      <c r="Y171" s="55"/>
      <c r="Z171" s="55"/>
      <c r="AA171" s="55"/>
      <c r="AB171" s="55"/>
      <c r="AC171" s="53"/>
    </row>
    <row r="172" spans="1:29">
      <c r="A172" s="72">
        <v>44367</v>
      </c>
      <c r="B172" s="55">
        <v>12.8</v>
      </c>
      <c r="C172" s="55">
        <v>29</v>
      </c>
      <c r="D172" s="55">
        <v>25.5</v>
      </c>
      <c r="E172" s="53">
        <v>92</v>
      </c>
      <c r="F172" s="53">
        <v>78</v>
      </c>
      <c r="G172" s="55">
        <v>4.5</v>
      </c>
      <c r="H172" s="53">
        <v>23</v>
      </c>
      <c r="I172" s="53">
        <v>23</v>
      </c>
      <c r="J172" s="53">
        <v>8</v>
      </c>
      <c r="K172" s="53">
        <v>8</v>
      </c>
      <c r="N172" s="55">
        <f t="shared" si="4"/>
        <v>27.25</v>
      </c>
      <c r="Q172" s="55">
        <f t="shared" si="5"/>
        <v>85</v>
      </c>
      <c r="R172" s="55"/>
      <c r="S172" s="55"/>
      <c r="T172" s="55"/>
      <c r="U172" s="53"/>
      <c r="V172" s="53"/>
      <c r="W172" s="55"/>
      <c r="X172" s="55"/>
      <c r="Y172" s="55"/>
      <c r="Z172" s="55"/>
      <c r="AA172" s="55"/>
      <c r="AB172" s="55"/>
      <c r="AC172" s="53"/>
    </row>
    <row r="173" spans="1:29">
      <c r="A173" s="72">
        <v>44368</v>
      </c>
      <c r="B173" s="55">
        <v>16.6</v>
      </c>
      <c r="C173" s="55">
        <v>30</v>
      </c>
      <c r="D173" s="55">
        <v>25.5</v>
      </c>
      <c r="E173" s="53">
        <v>94</v>
      </c>
      <c r="F173" s="53">
        <v>72</v>
      </c>
      <c r="G173" s="55">
        <v>5.9</v>
      </c>
      <c r="H173" s="53">
        <v>23</v>
      </c>
      <c r="I173" s="53">
        <v>25</v>
      </c>
      <c r="J173" s="53">
        <v>7</v>
      </c>
      <c r="K173" s="53">
        <v>6</v>
      </c>
      <c r="N173" s="55">
        <f t="shared" si="4"/>
        <v>27.75</v>
      </c>
      <c r="Q173" s="55">
        <f t="shared" si="5"/>
        <v>83</v>
      </c>
      <c r="R173" s="55"/>
      <c r="S173" s="55"/>
      <c r="T173" s="55"/>
      <c r="U173" s="53"/>
      <c r="V173" s="53"/>
      <c r="W173" s="55"/>
      <c r="X173" s="55"/>
      <c r="Y173" s="55"/>
      <c r="Z173" s="55"/>
      <c r="AA173" s="55"/>
      <c r="AB173" s="55"/>
      <c r="AC173" s="53"/>
    </row>
    <row r="174" spans="1:29">
      <c r="A174" s="72">
        <v>44369</v>
      </c>
      <c r="B174" s="55">
        <v>0.6</v>
      </c>
      <c r="C174" s="55">
        <v>32</v>
      </c>
      <c r="D174" s="55">
        <v>26.5</v>
      </c>
      <c r="E174" s="53">
        <v>92</v>
      </c>
      <c r="F174" s="53">
        <v>75</v>
      </c>
      <c r="G174" s="55">
        <v>5.1</v>
      </c>
      <c r="H174" s="53">
        <v>23</v>
      </c>
      <c r="I174" s="53">
        <v>23</v>
      </c>
      <c r="J174" s="53">
        <v>8</v>
      </c>
      <c r="K174" s="53">
        <v>6</v>
      </c>
      <c r="N174" s="55">
        <f t="shared" si="4"/>
        <v>29.25</v>
      </c>
      <c r="Q174" s="55">
        <f t="shared" si="5"/>
        <v>83.5</v>
      </c>
      <c r="R174" s="55"/>
      <c r="S174" s="55"/>
      <c r="T174" s="55"/>
      <c r="U174" s="53"/>
      <c r="V174" s="53"/>
      <c r="W174" s="55"/>
      <c r="X174" s="55"/>
      <c r="Y174" s="55"/>
      <c r="Z174" s="55"/>
      <c r="AA174" s="55"/>
      <c r="AB174" s="55"/>
      <c r="AC174" s="53"/>
    </row>
    <row r="175" spans="1:29">
      <c r="A175" s="72">
        <v>44370</v>
      </c>
      <c r="B175" s="55">
        <v>0</v>
      </c>
      <c r="C175" s="55">
        <v>32</v>
      </c>
      <c r="D175" s="55">
        <v>26.5</v>
      </c>
      <c r="E175" s="53">
        <v>92</v>
      </c>
      <c r="F175" s="53">
        <v>61</v>
      </c>
      <c r="G175" s="55">
        <v>4.5</v>
      </c>
      <c r="H175" s="53">
        <v>23</v>
      </c>
      <c r="I175" s="53">
        <v>23</v>
      </c>
      <c r="J175" s="53">
        <v>6</v>
      </c>
      <c r="K175" s="53">
        <v>5</v>
      </c>
      <c r="N175" s="55">
        <f t="shared" si="4"/>
        <v>29.25</v>
      </c>
      <c r="Q175" s="55">
        <f t="shared" si="5"/>
        <v>76.5</v>
      </c>
      <c r="R175" s="55"/>
      <c r="S175" s="55"/>
      <c r="T175" s="55"/>
      <c r="U175" s="53"/>
      <c r="V175" s="53"/>
      <c r="W175" s="55"/>
      <c r="X175" s="55"/>
      <c r="Y175" s="55"/>
      <c r="Z175" s="55"/>
      <c r="AA175" s="55"/>
      <c r="AB175" s="55"/>
      <c r="AC175" s="53"/>
    </row>
    <row r="176" spans="1:29">
      <c r="A176" s="72">
        <v>44371</v>
      </c>
      <c r="B176" s="55">
        <v>0</v>
      </c>
      <c r="C176" s="55">
        <v>33.5</v>
      </c>
      <c r="D176" s="55">
        <v>27.2</v>
      </c>
      <c r="E176" s="53">
        <v>88</v>
      </c>
      <c r="F176" s="53">
        <v>66</v>
      </c>
      <c r="G176" s="55">
        <v>6.3</v>
      </c>
      <c r="H176" s="53">
        <v>23</v>
      </c>
      <c r="I176" s="53">
        <v>23</v>
      </c>
      <c r="J176" s="53">
        <v>4</v>
      </c>
      <c r="K176" s="53">
        <v>6</v>
      </c>
      <c r="N176" s="55">
        <f t="shared" si="4"/>
        <v>30.35</v>
      </c>
      <c r="Q176" s="55">
        <f t="shared" si="5"/>
        <v>77</v>
      </c>
      <c r="R176" s="55"/>
      <c r="S176" s="55"/>
      <c r="T176" s="55"/>
      <c r="U176" s="53"/>
      <c r="V176" s="53"/>
      <c r="W176" s="55"/>
      <c r="X176" s="55"/>
      <c r="Y176" s="55"/>
      <c r="Z176" s="55"/>
      <c r="AA176" s="55"/>
      <c r="AB176" s="55"/>
      <c r="AC176" s="53"/>
    </row>
    <row r="177" spans="1:29">
      <c r="A177" s="72">
        <v>44372</v>
      </c>
      <c r="B177" s="55">
        <v>0</v>
      </c>
      <c r="C177" s="55">
        <v>33</v>
      </c>
      <c r="D177" s="55">
        <v>26.5</v>
      </c>
      <c r="E177" s="53">
        <v>86</v>
      </c>
      <c r="F177" s="53">
        <v>58</v>
      </c>
      <c r="G177" s="55">
        <v>6</v>
      </c>
      <c r="H177" s="53">
        <v>23</v>
      </c>
      <c r="I177" s="53">
        <v>23</v>
      </c>
      <c r="J177" s="53">
        <v>7</v>
      </c>
      <c r="K177" s="53">
        <v>4</v>
      </c>
      <c r="N177" s="55">
        <f t="shared" si="4"/>
        <v>29.75</v>
      </c>
      <c r="Q177" s="55">
        <f t="shared" si="5"/>
        <v>72</v>
      </c>
      <c r="R177" s="55"/>
      <c r="S177" s="55"/>
      <c r="T177" s="55"/>
      <c r="U177" s="53"/>
      <c r="V177" s="53"/>
      <c r="W177" s="55"/>
      <c r="X177" s="55"/>
      <c r="Y177" s="55"/>
      <c r="Z177" s="55"/>
      <c r="AA177" s="55"/>
      <c r="AB177" s="55"/>
      <c r="AC177" s="53"/>
    </row>
    <row r="178" spans="1:29">
      <c r="A178" s="72">
        <v>44373</v>
      </c>
      <c r="B178" s="55">
        <v>0</v>
      </c>
      <c r="C178" s="55">
        <v>34.6</v>
      </c>
      <c r="D178" s="55">
        <v>26.5</v>
      </c>
      <c r="E178" s="53">
        <v>77</v>
      </c>
      <c r="F178" s="53">
        <v>51</v>
      </c>
      <c r="G178" s="55">
        <v>6.4</v>
      </c>
      <c r="H178" s="53">
        <v>23</v>
      </c>
      <c r="I178" s="53">
        <v>23</v>
      </c>
      <c r="J178" s="53">
        <v>7</v>
      </c>
      <c r="K178" s="53">
        <v>4</v>
      </c>
      <c r="N178" s="55">
        <f t="shared" si="4"/>
        <v>30.55</v>
      </c>
      <c r="Q178" s="55">
        <f t="shared" si="5"/>
        <v>64</v>
      </c>
      <c r="R178" s="55"/>
      <c r="S178" s="55"/>
      <c r="T178" s="55"/>
      <c r="U178" s="53"/>
      <c r="V178" s="53"/>
      <c r="W178" s="55"/>
      <c r="X178" s="55"/>
      <c r="Y178" s="55"/>
      <c r="Z178" s="55"/>
      <c r="AA178" s="55"/>
      <c r="AB178" s="55"/>
      <c r="AC178" s="53"/>
    </row>
    <row r="179" spans="1:29">
      <c r="A179" s="72">
        <v>44374</v>
      </c>
      <c r="B179" s="55">
        <v>0</v>
      </c>
      <c r="C179" s="55">
        <v>34</v>
      </c>
      <c r="D179" s="55">
        <v>27.5</v>
      </c>
      <c r="E179" s="53">
        <v>78</v>
      </c>
      <c r="F179" s="53">
        <v>54</v>
      </c>
      <c r="G179" s="55">
        <v>6.6</v>
      </c>
      <c r="H179" s="53">
        <v>23</v>
      </c>
      <c r="I179" s="53">
        <v>23</v>
      </c>
      <c r="J179" s="53">
        <v>2</v>
      </c>
      <c r="K179" s="53">
        <v>4</v>
      </c>
      <c r="N179" s="55">
        <f t="shared" si="4"/>
        <v>30.75</v>
      </c>
      <c r="Q179" s="55">
        <f t="shared" si="5"/>
        <v>66</v>
      </c>
      <c r="R179" s="55"/>
      <c r="S179" s="55"/>
      <c r="T179" s="55"/>
      <c r="U179" s="53"/>
      <c r="V179" s="53"/>
      <c r="W179" s="55"/>
      <c r="X179" s="55"/>
      <c r="Y179" s="55"/>
      <c r="Z179" s="55"/>
      <c r="AA179" s="55"/>
      <c r="AB179" s="55"/>
      <c r="AC179" s="53"/>
    </row>
    <row r="180" spans="1:29">
      <c r="A180" s="72">
        <v>44375</v>
      </c>
      <c r="B180" s="55">
        <v>0.6</v>
      </c>
      <c r="C180" s="55">
        <v>35</v>
      </c>
      <c r="D180" s="55">
        <v>24.5</v>
      </c>
      <c r="E180" s="53">
        <v>89</v>
      </c>
      <c r="F180" s="53">
        <v>69</v>
      </c>
      <c r="G180" s="55">
        <v>6.1</v>
      </c>
      <c r="H180" s="53">
        <v>23</v>
      </c>
      <c r="I180" s="53">
        <v>23</v>
      </c>
      <c r="J180" s="53">
        <v>6</v>
      </c>
      <c r="K180" s="53">
        <v>8</v>
      </c>
      <c r="N180" s="55">
        <f t="shared" si="4"/>
        <v>29.75</v>
      </c>
      <c r="Q180" s="55">
        <f t="shared" si="5"/>
        <v>79</v>
      </c>
      <c r="R180" s="55"/>
      <c r="S180" s="55"/>
      <c r="T180" s="55"/>
      <c r="U180" s="53"/>
      <c r="V180" s="53"/>
      <c r="W180" s="55"/>
      <c r="X180" s="55"/>
      <c r="Y180" s="55"/>
      <c r="Z180" s="55"/>
      <c r="AA180" s="55"/>
      <c r="AB180" s="55"/>
      <c r="AC180" s="53"/>
    </row>
    <row r="181" spans="1:29">
      <c r="A181" s="72">
        <v>44376</v>
      </c>
      <c r="B181" s="55">
        <v>51.6</v>
      </c>
      <c r="C181" s="55">
        <v>32.5</v>
      </c>
      <c r="D181" s="55">
        <v>23.7</v>
      </c>
      <c r="E181" s="53">
        <v>96</v>
      </c>
      <c r="F181" s="53">
        <v>67</v>
      </c>
      <c r="G181" s="55">
        <v>5.5</v>
      </c>
      <c r="H181" s="53">
        <v>23</v>
      </c>
      <c r="I181" s="53">
        <v>25</v>
      </c>
      <c r="J181" s="53">
        <v>6</v>
      </c>
      <c r="K181" s="53">
        <v>4</v>
      </c>
      <c r="N181" s="55">
        <f t="shared" si="4"/>
        <v>28.1</v>
      </c>
      <c r="Q181" s="55">
        <f t="shared" si="5"/>
        <v>81.5</v>
      </c>
      <c r="R181" s="55"/>
      <c r="S181" s="55"/>
      <c r="T181" s="55"/>
      <c r="U181" s="53"/>
      <c r="V181" s="53"/>
      <c r="W181" s="55"/>
      <c r="X181" s="55"/>
      <c r="Y181" s="55"/>
      <c r="Z181" s="55"/>
      <c r="AA181" s="55"/>
      <c r="AB181" s="55"/>
      <c r="AC181" s="53"/>
    </row>
    <row r="182" spans="1:29">
      <c r="A182" s="72">
        <v>44377</v>
      </c>
      <c r="B182" s="55">
        <v>0</v>
      </c>
      <c r="C182" s="55">
        <v>34</v>
      </c>
      <c r="D182" s="55">
        <v>28</v>
      </c>
      <c r="E182" s="53">
        <v>85</v>
      </c>
      <c r="F182" s="53">
        <v>66</v>
      </c>
      <c r="G182" s="55">
        <v>4.6</v>
      </c>
      <c r="H182" s="53">
        <v>23</v>
      </c>
      <c r="I182" s="53">
        <v>25</v>
      </c>
      <c r="J182" s="53">
        <v>3</v>
      </c>
      <c r="K182" s="53">
        <v>3</v>
      </c>
      <c r="N182" s="55">
        <f t="shared" si="4"/>
        <v>31</v>
      </c>
      <c r="Q182" s="55">
        <f t="shared" si="5"/>
        <v>75.5</v>
      </c>
      <c r="R182" s="55"/>
      <c r="S182" s="55"/>
      <c r="T182" s="55"/>
      <c r="U182" s="53"/>
      <c r="V182" s="53"/>
      <c r="W182" s="55"/>
      <c r="X182" s="55"/>
      <c r="Y182" s="55"/>
      <c r="Z182" s="55"/>
      <c r="AA182" s="55"/>
      <c r="AB182" s="55"/>
      <c r="AC182" s="53"/>
    </row>
    <row r="183" spans="1:29">
      <c r="A183" s="72">
        <v>44378</v>
      </c>
      <c r="B183" s="55">
        <v>0</v>
      </c>
      <c r="C183" s="55">
        <v>34.5</v>
      </c>
      <c r="D183" s="55">
        <v>27.5</v>
      </c>
      <c r="E183" s="53">
        <v>85</v>
      </c>
      <c r="F183" s="53">
        <v>61</v>
      </c>
      <c r="G183" s="55">
        <v>7.4</v>
      </c>
      <c r="H183" s="53">
        <v>23</v>
      </c>
      <c r="I183" s="53">
        <v>25</v>
      </c>
      <c r="J183" s="53">
        <v>4</v>
      </c>
      <c r="K183" s="53">
        <v>3</v>
      </c>
      <c r="N183" s="55">
        <f t="shared" si="4"/>
        <v>31</v>
      </c>
      <c r="Q183" s="55">
        <f t="shared" si="5"/>
        <v>73</v>
      </c>
      <c r="R183" s="55"/>
      <c r="S183" s="55"/>
      <c r="T183" s="55"/>
      <c r="U183" s="53"/>
      <c r="V183" s="53"/>
      <c r="W183" s="55"/>
      <c r="X183" s="55"/>
      <c r="Y183" s="55"/>
      <c r="Z183" s="55"/>
      <c r="AA183" s="55"/>
      <c r="AB183" s="55"/>
      <c r="AC183" s="53"/>
    </row>
    <row r="184" spans="1:29">
      <c r="A184" s="72">
        <v>44379</v>
      </c>
      <c r="B184" s="55">
        <v>0</v>
      </c>
      <c r="C184" s="55">
        <v>34.5</v>
      </c>
      <c r="D184" s="55">
        <v>27.5</v>
      </c>
      <c r="E184" s="53">
        <v>92</v>
      </c>
      <c r="F184" s="53">
        <v>59</v>
      </c>
      <c r="G184" s="55">
        <v>8.2</v>
      </c>
      <c r="H184" s="53">
        <v>23</v>
      </c>
      <c r="I184" s="53">
        <v>25</v>
      </c>
      <c r="J184" s="53">
        <v>5</v>
      </c>
      <c r="K184" s="53">
        <v>3</v>
      </c>
      <c r="N184" s="55">
        <f t="shared" si="4"/>
        <v>31</v>
      </c>
      <c r="Q184" s="55">
        <f t="shared" si="5"/>
        <v>75.5</v>
      </c>
      <c r="R184" s="55"/>
      <c r="S184" s="55"/>
      <c r="T184" s="55"/>
      <c r="U184" s="53"/>
      <c r="V184" s="53"/>
      <c r="W184" s="55"/>
      <c r="X184" s="55"/>
      <c r="Y184" s="55"/>
      <c r="Z184" s="55"/>
      <c r="AA184" s="55"/>
      <c r="AB184" s="55"/>
      <c r="AC184" s="53"/>
    </row>
    <row r="185" spans="1:29">
      <c r="A185" s="72">
        <v>44380</v>
      </c>
      <c r="B185" s="55">
        <v>0</v>
      </c>
      <c r="C185" s="55">
        <v>35</v>
      </c>
      <c r="D185" s="55">
        <v>27</v>
      </c>
      <c r="E185" s="53">
        <v>88</v>
      </c>
      <c r="F185" s="53">
        <v>57</v>
      </c>
      <c r="G185" s="55">
        <v>8.7</v>
      </c>
      <c r="H185" s="53">
        <v>23</v>
      </c>
      <c r="I185" s="53">
        <v>23</v>
      </c>
      <c r="J185" s="53">
        <v>4</v>
      </c>
      <c r="K185" s="53">
        <v>3</v>
      </c>
      <c r="N185" s="55">
        <f t="shared" si="4"/>
        <v>31</v>
      </c>
      <c r="Q185" s="55">
        <f t="shared" si="5"/>
        <v>72.5</v>
      </c>
      <c r="R185" s="55"/>
      <c r="S185" s="55"/>
      <c r="T185" s="55"/>
      <c r="U185" s="53"/>
      <c r="V185" s="53"/>
      <c r="W185" s="55"/>
      <c r="X185" s="55"/>
      <c r="Y185" s="55"/>
      <c r="Z185" s="55"/>
      <c r="AA185" s="55"/>
      <c r="AB185" s="55"/>
      <c r="AC185" s="53"/>
    </row>
    <row r="186" spans="1:29">
      <c r="A186" s="72">
        <v>44381</v>
      </c>
      <c r="B186" s="55">
        <v>0</v>
      </c>
      <c r="C186" s="55">
        <v>35.2</v>
      </c>
      <c r="D186" s="55">
        <v>27</v>
      </c>
      <c r="E186" s="53">
        <v>85</v>
      </c>
      <c r="F186" s="53">
        <v>49</v>
      </c>
      <c r="G186" s="55">
        <v>7.6</v>
      </c>
      <c r="H186" s="53">
        <v>23</v>
      </c>
      <c r="I186" s="53">
        <v>23</v>
      </c>
      <c r="J186" s="53">
        <v>0</v>
      </c>
      <c r="K186" s="53">
        <v>3</v>
      </c>
      <c r="N186" s="55">
        <f t="shared" si="4"/>
        <v>31.1</v>
      </c>
      <c r="Q186" s="55">
        <f t="shared" si="5"/>
        <v>67</v>
      </c>
      <c r="R186" s="55"/>
      <c r="S186" s="55"/>
      <c r="T186" s="55"/>
      <c r="U186" s="53"/>
      <c r="V186" s="53"/>
      <c r="W186" s="55"/>
      <c r="X186" s="55"/>
      <c r="Y186" s="55"/>
      <c r="Z186" s="55"/>
      <c r="AA186" s="55"/>
      <c r="AB186" s="55"/>
      <c r="AC186" s="53"/>
    </row>
    <row r="187" spans="1:29">
      <c r="A187" s="72">
        <v>44382</v>
      </c>
      <c r="B187" s="55">
        <v>0</v>
      </c>
      <c r="C187" s="55">
        <v>36</v>
      </c>
      <c r="D187" s="55">
        <v>28</v>
      </c>
      <c r="E187" s="53">
        <v>78</v>
      </c>
      <c r="F187" s="53">
        <v>49</v>
      </c>
      <c r="G187" s="55">
        <v>6.7</v>
      </c>
      <c r="H187" s="53">
        <v>25</v>
      </c>
      <c r="I187" s="53">
        <v>25</v>
      </c>
      <c r="J187" s="53">
        <v>4</v>
      </c>
      <c r="K187" s="53">
        <v>3</v>
      </c>
      <c r="N187" s="55">
        <f t="shared" si="4"/>
        <v>32</v>
      </c>
      <c r="Q187" s="55">
        <f t="shared" si="5"/>
        <v>63.5</v>
      </c>
      <c r="R187" s="55"/>
      <c r="S187" s="55"/>
      <c r="T187" s="55"/>
      <c r="U187" s="53"/>
      <c r="V187" s="53"/>
      <c r="W187" s="55"/>
      <c r="X187" s="55"/>
      <c r="Y187" s="55"/>
      <c r="Z187" s="55"/>
      <c r="AA187" s="55"/>
      <c r="AB187" s="55"/>
      <c r="AC187" s="53"/>
    </row>
    <row r="188" spans="1:29">
      <c r="A188" s="72">
        <v>44383</v>
      </c>
      <c r="B188" s="55">
        <v>0</v>
      </c>
      <c r="C188" s="55">
        <v>36.5</v>
      </c>
      <c r="D188" s="55">
        <v>28.5</v>
      </c>
      <c r="E188" s="53">
        <v>78</v>
      </c>
      <c r="F188" s="53">
        <v>51</v>
      </c>
      <c r="G188" s="55">
        <v>6.2</v>
      </c>
      <c r="H188" s="53">
        <v>25</v>
      </c>
      <c r="I188" s="53">
        <v>25</v>
      </c>
      <c r="J188" s="53">
        <v>2</v>
      </c>
      <c r="K188" s="53">
        <v>4</v>
      </c>
      <c r="N188" s="55">
        <f t="shared" si="4"/>
        <v>32.5</v>
      </c>
      <c r="Q188" s="55">
        <f t="shared" si="5"/>
        <v>64.5</v>
      </c>
      <c r="R188" s="55"/>
      <c r="S188" s="55"/>
      <c r="T188" s="55"/>
      <c r="U188" s="53"/>
      <c r="V188" s="53"/>
      <c r="W188" s="55"/>
      <c r="X188" s="55"/>
      <c r="Y188" s="55"/>
      <c r="Z188" s="55"/>
      <c r="AA188" s="55"/>
      <c r="AB188" s="55"/>
      <c r="AC188" s="53"/>
    </row>
    <row r="189" spans="1:29">
      <c r="A189" s="72">
        <v>44384</v>
      </c>
      <c r="B189" s="55">
        <v>0</v>
      </c>
      <c r="C189" s="55">
        <v>36.7</v>
      </c>
      <c r="D189" s="55">
        <v>28</v>
      </c>
      <c r="E189" s="53">
        <v>74</v>
      </c>
      <c r="F189" s="53">
        <v>48</v>
      </c>
      <c r="G189" s="55">
        <v>5.8</v>
      </c>
      <c r="H189" s="53">
        <v>23</v>
      </c>
      <c r="I189" s="53">
        <v>14</v>
      </c>
      <c r="J189" s="53">
        <v>6</v>
      </c>
      <c r="K189" s="53">
        <v>5</v>
      </c>
      <c r="N189" s="55">
        <f t="shared" si="4"/>
        <v>32.35</v>
      </c>
      <c r="Q189" s="55">
        <f t="shared" si="5"/>
        <v>61</v>
      </c>
      <c r="R189" s="55"/>
      <c r="S189" s="55"/>
      <c r="T189" s="55"/>
      <c r="U189" s="53"/>
      <c r="V189" s="53"/>
      <c r="W189" s="55"/>
      <c r="X189" s="55"/>
      <c r="Y189" s="55"/>
      <c r="Z189" s="55"/>
      <c r="AA189" s="55"/>
      <c r="AB189" s="55"/>
      <c r="AC189" s="53"/>
    </row>
    <row r="190" spans="1:29">
      <c r="A190" s="72">
        <v>44385</v>
      </c>
      <c r="B190" s="55">
        <v>0</v>
      </c>
      <c r="C190" s="55">
        <v>36.8</v>
      </c>
      <c r="D190" s="55">
        <v>28</v>
      </c>
      <c r="E190" s="53">
        <v>78</v>
      </c>
      <c r="F190" s="53">
        <v>50</v>
      </c>
      <c r="G190" s="55">
        <v>6.9</v>
      </c>
      <c r="H190" s="53">
        <v>23</v>
      </c>
      <c r="I190" s="53">
        <v>23</v>
      </c>
      <c r="J190" s="53">
        <v>4</v>
      </c>
      <c r="K190" s="53">
        <v>3</v>
      </c>
      <c r="N190" s="55">
        <f t="shared" si="4"/>
        <v>32.4</v>
      </c>
      <c r="Q190" s="55">
        <f t="shared" si="5"/>
        <v>64</v>
      </c>
      <c r="R190" s="55"/>
      <c r="S190" s="55"/>
      <c r="T190" s="55"/>
      <c r="U190" s="53"/>
      <c r="V190" s="53"/>
      <c r="W190" s="55"/>
      <c r="X190" s="55"/>
      <c r="Y190" s="55"/>
      <c r="Z190" s="55"/>
      <c r="AA190" s="55"/>
      <c r="AB190" s="55"/>
      <c r="AC190" s="53"/>
    </row>
    <row r="191" spans="1:29">
      <c r="A191" s="72">
        <v>44386</v>
      </c>
      <c r="B191" s="55">
        <v>0</v>
      </c>
      <c r="C191" s="55">
        <v>36.5</v>
      </c>
      <c r="D191" s="55">
        <v>28.8</v>
      </c>
      <c r="E191" s="53">
        <v>77</v>
      </c>
      <c r="F191" s="53">
        <v>54</v>
      </c>
      <c r="G191" s="55">
        <v>7.1</v>
      </c>
      <c r="H191" s="53">
        <v>29</v>
      </c>
      <c r="I191" s="53">
        <v>14</v>
      </c>
      <c r="J191" s="53">
        <v>6</v>
      </c>
      <c r="K191" s="53">
        <v>4</v>
      </c>
      <c r="N191" s="55">
        <f t="shared" si="4"/>
        <v>32.65</v>
      </c>
      <c r="Q191" s="55">
        <f t="shared" si="5"/>
        <v>65.5</v>
      </c>
      <c r="R191" s="55"/>
      <c r="S191" s="55"/>
      <c r="T191" s="55"/>
      <c r="U191" s="53"/>
      <c r="V191" s="53"/>
      <c r="W191" s="55"/>
      <c r="X191" s="55"/>
      <c r="Y191" s="55"/>
      <c r="Z191" s="55"/>
      <c r="AA191" s="55"/>
      <c r="AB191" s="55"/>
      <c r="AC191" s="53"/>
    </row>
    <row r="192" spans="1:29">
      <c r="A192" s="72">
        <v>44387</v>
      </c>
      <c r="B192" s="55">
        <v>0</v>
      </c>
      <c r="C192" s="55">
        <v>36.5</v>
      </c>
      <c r="D192" s="55">
        <v>28.5</v>
      </c>
      <c r="E192" s="53">
        <v>75</v>
      </c>
      <c r="F192" s="53">
        <v>60</v>
      </c>
      <c r="G192" s="55">
        <v>5.6</v>
      </c>
      <c r="H192" s="53">
        <v>29</v>
      </c>
      <c r="I192" s="53">
        <v>23</v>
      </c>
      <c r="J192" s="53">
        <v>6</v>
      </c>
      <c r="K192" s="53">
        <v>4</v>
      </c>
      <c r="N192" s="55">
        <f t="shared" si="4"/>
        <v>32.5</v>
      </c>
      <c r="Q192" s="55">
        <f t="shared" si="5"/>
        <v>67.5</v>
      </c>
      <c r="R192" s="55"/>
      <c r="S192" s="55"/>
      <c r="T192" s="55"/>
      <c r="U192" s="53"/>
      <c r="V192" s="53"/>
      <c r="W192" s="55"/>
      <c r="X192" s="55"/>
      <c r="Y192" s="55"/>
      <c r="Z192" s="55"/>
      <c r="AA192" s="55"/>
      <c r="AB192" s="55"/>
      <c r="AC192" s="53"/>
    </row>
    <row r="193" spans="1:29">
      <c r="A193" s="72">
        <v>44388</v>
      </c>
      <c r="B193" s="55">
        <v>2.8</v>
      </c>
      <c r="C193" s="55">
        <v>37</v>
      </c>
      <c r="D193" s="55">
        <v>27.5</v>
      </c>
      <c r="E193" s="53">
        <v>92</v>
      </c>
      <c r="F193" s="53">
        <v>65</v>
      </c>
      <c r="G193" s="55">
        <v>5.9</v>
      </c>
      <c r="H193" s="53">
        <v>23</v>
      </c>
      <c r="I193" s="53">
        <v>25</v>
      </c>
      <c r="J193" s="53">
        <v>8</v>
      </c>
      <c r="K193" s="53">
        <v>6</v>
      </c>
      <c r="N193" s="55">
        <f t="shared" si="4"/>
        <v>32.25</v>
      </c>
      <c r="Q193" s="55">
        <f t="shared" si="5"/>
        <v>78.5</v>
      </c>
      <c r="R193" s="55"/>
      <c r="S193" s="55"/>
      <c r="T193" s="55"/>
      <c r="U193" s="53"/>
      <c r="V193" s="53"/>
      <c r="W193" s="55"/>
      <c r="X193" s="55"/>
      <c r="Y193" s="55"/>
      <c r="Z193" s="55"/>
      <c r="AA193" s="55"/>
      <c r="AB193" s="55"/>
      <c r="AC193" s="53"/>
    </row>
    <row r="194" spans="1:29">
      <c r="A194" s="72">
        <v>44389</v>
      </c>
      <c r="B194" s="55">
        <v>1</v>
      </c>
      <c r="C194" s="55">
        <v>35.5</v>
      </c>
      <c r="D194" s="55">
        <v>27</v>
      </c>
      <c r="E194" s="53">
        <v>96</v>
      </c>
      <c r="F194" s="53">
        <v>60</v>
      </c>
      <c r="G194" s="55">
        <v>4.2</v>
      </c>
      <c r="H194" s="53">
        <v>14</v>
      </c>
      <c r="I194" s="53">
        <v>14</v>
      </c>
      <c r="J194" s="53">
        <v>8</v>
      </c>
      <c r="K194" s="53">
        <v>4</v>
      </c>
      <c r="N194" s="55">
        <f t="shared" ref="N194:N257" si="6">(C194+D194)/2</f>
        <v>31.25</v>
      </c>
      <c r="Q194" s="55">
        <f t="shared" ref="Q194:Q257" si="7">(E194+F194)/2</f>
        <v>78</v>
      </c>
      <c r="R194" s="55"/>
      <c r="S194" s="55"/>
      <c r="T194" s="55"/>
      <c r="U194" s="53"/>
      <c r="V194" s="53"/>
      <c r="W194" s="55"/>
      <c r="X194" s="55"/>
      <c r="Y194" s="55"/>
      <c r="Z194" s="55"/>
      <c r="AA194" s="55"/>
      <c r="AB194" s="55"/>
      <c r="AC194" s="53"/>
    </row>
    <row r="195" spans="1:29">
      <c r="A195" s="72">
        <v>44390</v>
      </c>
      <c r="B195" s="55">
        <v>4.6</v>
      </c>
      <c r="C195" s="55">
        <v>35.5</v>
      </c>
      <c r="D195" s="55">
        <v>27</v>
      </c>
      <c r="E195" s="53">
        <v>88</v>
      </c>
      <c r="F195" s="53">
        <v>62</v>
      </c>
      <c r="G195" s="55">
        <v>4</v>
      </c>
      <c r="H195" s="53">
        <v>14</v>
      </c>
      <c r="I195" s="53">
        <v>14</v>
      </c>
      <c r="J195" s="53">
        <v>4</v>
      </c>
      <c r="K195" s="53">
        <v>5</v>
      </c>
      <c r="N195" s="55">
        <f t="shared" si="6"/>
        <v>31.25</v>
      </c>
      <c r="Q195" s="55">
        <f t="shared" si="7"/>
        <v>75</v>
      </c>
      <c r="R195" s="55"/>
      <c r="S195" s="55"/>
      <c r="T195" s="55"/>
      <c r="U195" s="53"/>
      <c r="V195" s="53"/>
      <c r="W195" s="55"/>
      <c r="X195" s="55"/>
      <c r="Y195" s="55"/>
      <c r="Z195" s="55"/>
      <c r="AA195" s="55"/>
      <c r="AB195" s="55"/>
      <c r="AC195" s="53"/>
    </row>
    <row r="196" spans="1:29">
      <c r="A196" s="72">
        <v>44391</v>
      </c>
      <c r="B196" s="55">
        <v>0</v>
      </c>
      <c r="C196" s="55">
        <v>35</v>
      </c>
      <c r="D196" s="55">
        <v>26.5</v>
      </c>
      <c r="E196" s="53">
        <v>90</v>
      </c>
      <c r="F196" s="53">
        <v>59</v>
      </c>
      <c r="G196" s="55">
        <v>6.2</v>
      </c>
      <c r="H196" s="53">
        <v>14</v>
      </c>
      <c r="I196" s="53">
        <v>14</v>
      </c>
      <c r="J196" s="53">
        <v>8</v>
      </c>
      <c r="K196" s="53">
        <v>5</v>
      </c>
      <c r="N196" s="55">
        <f t="shared" si="6"/>
        <v>30.75</v>
      </c>
      <c r="Q196" s="55">
        <f t="shared" si="7"/>
        <v>74.5</v>
      </c>
      <c r="R196" s="55"/>
      <c r="S196" s="55"/>
      <c r="T196" s="55"/>
      <c r="U196" s="53"/>
      <c r="V196" s="53"/>
      <c r="W196" s="55"/>
      <c r="X196" s="55"/>
      <c r="Y196" s="55"/>
      <c r="Z196" s="55"/>
      <c r="AA196" s="55"/>
      <c r="AB196" s="55"/>
      <c r="AC196" s="53"/>
    </row>
    <row r="197" spans="1:29">
      <c r="A197" s="72">
        <v>44392</v>
      </c>
      <c r="B197" s="55">
        <v>0</v>
      </c>
      <c r="C197" s="55">
        <v>35</v>
      </c>
      <c r="D197" s="55">
        <v>26.5</v>
      </c>
      <c r="E197" s="53">
        <v>92</v>
      </c>
      <c r="F197" s="53">
        <v>62</v>
      </c>
      <c r="G197" s="55">
        <v>4.6</v>
      </c>
      <c r="H197" s="53">
        <v>14</v>
      </c>
      <c r="I197" s="53">
        <v>23</v>
      </c>
      <c r="J197" s="53">
        <v>7</v>
      </c>
      <c r="K197" s="53">
        <v>4</v>
      </c>
      <c r="N197" s="55">
        <f t="shared" si="6"/>
        <v>30.75</v>
      </c>
      <c r="Q197" s="55">
        <f t="shared" si="7"/>
        <v>77</v>
      </c>
      <c r="R197" s="55"/>
      <c r="S197" s="55"/>
      <c r="T197" s="55"/>
      <c r="U197" s="53"/>
      <c r="V197" s="53"/>
      <c r="W197" s="55"/>
      <c r="X197" s="55"/>
      <c r="Y197" s="55"/>
      <c r="Z197" s="55"/>
      <c r="AA197" s="55"/>
      <c r="AB197" s="55"/>
      <c r="AC197" s="53"/>
    </row>
    <row r="198" spans="1:29">
      <c r="A198" s="72">
        <v>44393</v>
      </c>
      <c r="B198" s="55">
        <v>0</v>
      </c>
      <c r="C198" s="55">
        <v>35</v>
      </c>
      <c r="D198" s="55">
        <v>27.2</v>
      </c>
      <c r="E198" s="53">
        <v>91</v>
      </c>
      <c r="F198" s="53">
        <v>62</v>
      </c>
      <c r="G198" s="55">
        <v>3.5</v>
      </c>
      <c r="H198" s="53">
        <v>23</v>
      </c>
      <c r="I198" s="53">
        <v>14</v>
      </c>
      <c r="J198" s="53">
        <v>8</v>
      </c>
      <c r="K198" s="53">
        <v>5</v>
      </c>
      <c r="N198" s="55">
        <f t="shared" si="6"/>
        <v>31.1</v>
      </c>
      <c r="Q198" s="55">
        <f t="shared" si="7"/>
        <v>76.5</v>
      </c>
      <c r="R198" s="55"/>
      <c r="S198" s="55"/>
      <c r="T198" s="55"/>
      <c r="U198" s="53"/>
      <c r="V198" s="53"/>
      <c r="W198" s="55"/>
      <c r="X198" s="55"/>
      <c r="Y198" s="55"/>
      <c r="Z198" s="55"/>
      <c r="AA198" s="55"/>
      <c r="AB198" s="55"/>
      <c r="AC198" s="53"/>
    </row>
    <row r="199" spans="1:29">
      <c r="A199" s="72">
        <v>44394</v>
      </c>
      <c r="B199" s="55">
        <v>2.8</v>
      </c>
      <c r="C199" s="55">
        <v>35.2</v>
      </c>
      <c r="D199" s="55">
        <v>27</v>
      </c>
      <c r="E199" s="53">
        <v>92</v>
      </c>
      <c r="F199" s="53">
        <v>62</v>
      </c>
      <c r="G199" s="55">
        <v>4.7</v>
      </c>
      <c r="H199" s="53">
        <v>14</v>
      </c>
      <c r="I199" s="53">
        <v>23</v>
      </c>
      <c r="J199" s="53">
        <v>6</v>
      </c>
      <c r="K199" s="53">
        <v>5</v>
      </c>
      <c r="N199" s="55">
        <f t="shared" si="6"/>
        <v>31.1</v>
      </c>
      <c r="Q199" s="55">
        <f t="shared" si="7"/>
        <v>77</v>
      </c>
      <c r="R199" s="55"/>
      <c r="S199" s="55"/>
      <c r="T199" s="55"/>
      <c r="U199" s="53"/>
      <c r="V199" s="53"/>
      <c r="W199" s="55"/>
      <c r="X199" s="55"/>
      <c r="Y199" s="55"/>
      <c r="Z199" s="55"/>
      <c r="AA199" s="55"/>
      <c r="AB199" s="55"/>
      <c r="AC199" s="53"/>
    </row>
    <row r="200" spans="1:29">
      <c r="A200" s="72">
        <v>44395</v>
      </c>
      <c r="B200" s="55">
        <v>0</v>
      </c>
      <c r="C200" s="55">
        <v>35</v>
      </c>
      <c r="D200" s="55">
        <v>27.5</v>
      </c>
      <c r="E200" s="53">
        <v>85</v>
      </c>
      <c r="F200" s="53">
        <v>84</v>
      </c>
      <c r="G200" s="55">
        <v>5.1</v>
      </c>
      <c r="H200" s="53">
        <v>23</v>
      </c>
      <c r="I200" s="53">
        <v>14</v>
      </c>
      <c r="J200" s="53">
        <v>5</v>
      </c>
      <c r="K200" s="53">
        <v>8</v>
      </c>
      <c r="N200" s="55">
        <f t="shared" si="6"/>
        <v>31.25</v>
      </c>
      <c r="Q200" s="55">
        <f t="shared" si="7"/>
        <v>84.5</v>
      </c>
      <c r="R200" s="55"/>
      <c r="S200" s="55"/>
      <c r="T200" s="55"/>
      <c r="U200" s="53"/>
      <c r="V200" s="53"/>
      <c r="W200" s="55"/>
      <c r="X200" s="55"/>
      <c r="Y200" s="55"/>
      <c r="Z200" s="55"/>
      <c r="AA200" s="55"/>
      <c r="AB200" s="55"/>
      <c r="AC200" s="53"/>
    </row>
    <row r="201" spans="1:29">
      <c r="A201" s="72">
        <v>44396</v>
      </c>
      <c r="B201" s="55">
        <v>2.4</v>
      </c>
      <c r="C201" s="55">
        <v>34.5</v>
      </c>
      <c r="D201" s="55">
        <v>26.8</v>
      </c>
      <c r="E201" s="53">
        <v>92</v>
      </c>
      <c r="F201" s="53">
        <v>78</v>
      </c>
      <c r="G201" s="55">
        <v>5.3</v>
      </c>
      <c r="H201" s="53">
        <v>23</v>
      </c>
      <c r="I201" s="53">
        <v>23</v>
      </c>
      <c r="J201" s="53">
        <v>8</v>
      </c>
      <c r="K201" s="53">
        <v>6</v>
      </c>
      <c r="N201" s="55">
        <f t="shared" si="6"/>
        <v>30.65</v>
      </c>
      <c r="Q201" s="55">
        <f t="shared" si="7"/>
        <v>85</v>
      </c>
      <c r="R201" s="55"/>
      <c r="S201" s="55"/>
      <c r="T201" s="55"/>
      <c r="U201" s="53"/>
      <c r="V201" s="53"/>
      <c r="W201" s="55"/>
      <c r="X201" s="55"/>
      <c r="Y201" s="55"/>
      <c r="Z201" s="55"/>
      <c r="AA201" s="55"/>
      <c r="AB201" s="55"/>
      <c r="AC201" s="53"/>
    </row>
    <row r="202" spans="1:29">
      <c r="A202" s="72">
        <v>44397</v>
      </c>
      <c r="B202" s="55">
        <v>3</v>
      </c>
      <c r="C202" s="55">
        <v>33</v>
      </c>
      <c r="D202" s="55">
        <v>27.5</v>
      </c>
      <c r="E202" s="53">
        <v>84</v>
      </c>
      <c r="F202" s="53">
        <v>69</v>
      </c>
      <c r="G202" s="55">
        <v>5.8</v>
      </c>
      <c r="H202" s="53">
        <v>23</v>
      </c>
      <c r="I202" s="53">
        <v>23</v>
      </c>
      <c r="J202" s="53">
        <v>8</v>
      </c>
      <c r="K202" s="53">
        <v>8</v>
      </c>
      <c r="N202" s="55">
        <f t="shared" si="6"/>
        <v>30.25</v>
      </c>
      <c r="Q202" s="55">
        <f t="shared" si="7"/>
        <v>76.5</v>
      </c>
      <c r="R202" s="55"/>
      <c r="S202" s="55"/>
      <c r="T202" s="55"/>
      <c r="U202" s="53"/>
      <c r="V202" s="53"/>
      <c r="W202" s="55"/>
      <c r="X202" s="55"/>
      <c r="Y202" s="55"/>
      <c r="Z202" s="55"/>
      <c r="AA202" s="55"/>
      <c r="AB202" s="55"/>
      <c r="AC202" s="53"/>
    </row>
    <row r="203" spans="1:29">
      <c r="A203" s="72">
        <v>44398</v>
      </c>
      <c r="B203" s="55">
        <v>2.2</v>
      </c>
      <c r="C203" s="55">
        <v>32.5</v>
      </c>
      <c r="D203" s="55">
        <v>26.5</v>
      </c>
      <c r="E203" s="53">
        <v>90</v>
      </c>
      <c r="F203" s="53">
        <v>75</v>
      </c>
      <c r="G203" s="55">
        <v>7.7</v>
      </c>
      <c r="H203" s="53">
        <v>23</v>
      </c>
      <c r="I203" s="53">
        <v>23</v>
      </c>
      <c r="J203" s="53">
        <v>8</v>
      </c>
      <c r="K203" s="53">
        <v>8</v>
      </c>
      <c r="N203" s="55">
        <f t="shared" si="6"/>
        <v>29.5</v>
      </c>
      <c r="Q203" s="55">
        <f t="shared" si="7"/>
        <v>82.5</v>
      </c>
      <c r="R203" s="55"/>
      <c r="S203" s="55"/>
      <c r="T203" s="55"/>
      <c r="U203" s="53"/>
      <c r="V203" s="53"/>
      <c r="W203" s="55"/>
      <c r="X203" s="55"/>
      <c r="Y203" s="55"/>
      <c r="Z203" s="55"/>
      <c r="AA203" s="55"/>
      <c r="AB203" s="55"/>
      <c r="AC203" s="53"/>
    </row>
    <row r="204" spans="1:29">
      <c r="A204" s="72">
        <v>44399</v>
      </c>
      <c r="B204" s="55">
        <v>0</v>
      </c>
      <c r="C204" s="55">
        <v>32</v>
      </c>
      <c r="D204" s="55">
        <v>27.5</v>
      </c>
      <c r="E204" s="53">
        <v>88</v>
      </c>
      <c r="F204" s="53">
        <v>69</v>
      </c>
      <c r="G204" s="55">
        <v>8</v>
      </c>
      <c r="H204" s="53">
        <v>23</v>
      </c>
      <c r="I204" s="53">
        <v>23</v>
      </c>
      <c r="J204" s="53">
        <v>8</v>
      </c>
      <c r="K204" s="53">
        <v>6</v>
      </c>
      <c r="N204" s="55">
        <f t="shared" si="6"/>
        <v>29.75</v>
      </c>
      <c r="Q204" s="55">
        <f t="shared" si="7"/>
        <v>78.5</v>
      </c>
      <c r="R204" s="55"/>
      <c r="S204" s="55"/>
      <c r="T204" s="55"/>
      <c r="U204" s="53"/>
      <c r="V204" s="53"/>
      <c r="W204" s="55"/>
      <c r="X204" s="55"/>
      <c r="Y204" s="55"/>
      <c r="Z204" s="55"/>
      <c r="AA204" s="55"/>
      <c r="AB204" s="55"/>
      <c r="AC204" s="53"/>
    </row>
    <row r="205" spans="1:29">
      <c r="A205" s="72">
        <v>44400</v>
      </c>
      <c r="B205" s="55">
        <v>0</v>
      </c>
      <c r="C205" s="55">
        <v>33.5</v>
      </c>
      <c r="D205" s="55">
        <v>28</v>
      </c>
      <c r="E205" s="53">
        <v>88</v>
      </c>
      <c r="F205" s="53">
        <v>75</v>
      </c>
      <c r="G205" s="55">
        <v>6.5</v>
      </c>
      <c r="H205" s="53">
        <v>23</v>
      </c>
      <c r="I205" s="53">
        <v>14</v>
      </c>
      <c r="J205" s="53">
        <v>8</v>
      </c>
      <c r="K205" s="53">
        <v>8</v>
      </c>
      <c r="N205" s="55">
        <f t="shared" si="6"/>
        <v>30.75</v>
      </c>
      <c r="Q205" s="55">
        <f t="shared" si="7"/>
        <v>81.5</v>
      </c>
      <c r="R205" s="55"/>
      <c r="S205" s="55"/>
      <c r="T205" s="55"/>
      <c r="U205" s="53"/>
      <c r="V205" s="53"/>
      <c r="W205" s="55"/>
      <c r="X205" s="55"/>
      <c r="Y205" s="55"/>
      <c r="Z205" s="55"/>
      <c r="AA205" s="55"/>
      <c r="AB205" s="55"/>
      <c r="AC205" s="53"/>
    </row>
    <row r="206" spans="1:29">
      <c r="A206" s="72">
        <v>44401</v>
      </c>
      <c r="B206" s="55">
        <v>0</v>
      </c>
      <c r="C206" s="55">
        <v>32</v>
      </c>
      <c r="D206" s="55">
        <v>27.5</v>
      </c>
      <c r="E206" s="53">
        <v>85</v>
      </c>
      <c r="F206" s="53">
        <v>62</v>
      </c>
      <c r="G206" s="55">
        <v>4.9</v>
      </c>
      <c r="H206" s="53">
        <v>23</v>
      </c>
      <c r="I206" s="53">
        <v>23</v>
      </c>
      <c r="J206" s="53">
        <v>8</v>
      </c>
      <c r="K206" s="53">
        <v>6</v>
      </c>
      <c r="N206" s="55">
        <f t="shared" si="6"/>
        <v>29.75</v>
      </c>
      <c r="Q206" s="55">
        <f t="shared" si="7"/>
        <v>73.5</v>
      </c>
      <c r="R206" s="55"/>
      <c r="S206" s="55"/>
      <c r="T206" s="55"/>
      <c r="U206" s="53"/>
      <c r="V206" s="53"/>
      <c r="W206" s="55"/>
      <c r="X206" s="55"/>
      <c r="Y206" s="55"/>
      <c r="Z206" s="55"/>
      <c r="AA206" s="55"/>
      <c r="AB206" s="55"/>
      <c r="AC206" s="53"/>
    </row>
    <row r="207" spans="1:29">
      <c r="A207" s="72">
        <v>44402</v>
      </c>
      <c r="B207" s="55">
        <v>14</v>
      </c>
      <c r="C207" s="55">
        <v>35</v>
      </c>
      <c r="D207" s="55">
        <v>26</v>
      </c>
      <c r="E207" s="53">
        <v>96</v>
      </c>
      <c r="F207" s="53">
        <v>92</v>
      </c>
      <c r="G207" s="55">
        <v>8</v>
      </c>
      <c r="H207" s="53">
        <v>23</v>
      </c>
      <c r="I207" s="53">
        <v>23</v>
      </c>
      <c r="J207" s="53">
        <v>8</v>
      </c>
      <c r="K207" s="53">
        <v>8</v>
      </c>
      <c r="N207" s="55">
        <f t="shared" si="6"/>
        <v>30.5</v>
      </c>
      <c r="Q207" s="55">
        <f t="shared" si="7"/>
        <v>94</v>
      </c>
      <c r="R207" s="55"/>
      <c r="S207" s="55"/>
      <c r="T207" s="55"/>
      <c r="U207" s="53"/>
      <c r="V207" s="53"/>
      <c r="W207" s="55"/>
      <c r="X207" s="55"/>
      <c r="Y207" s="55"/>
      <c r="Z207" s="55"/>
      <c r="AA207" s="55"/>
      <c r="AB207" s="55"/>
      <c r="AC207" s="53"/>
    </row>
    <row r="208" spans="1:29">
      <c r="A208" s="72">
        <v>44403</v>
      </c>
      <c r="B208" s="55">
        <v>34.8</v>
      </c>
      <c r="C208" s="55">
        <v>28</v>
      </c>
      <c r="D208" s="55">
        <v>24.5</v>
      </c>
      <c r="E208" s="53">
        <v>93</v>
      </c>
      <c r="F208" s="53">
        <v>92</v>
      </c>
      <c r="G208" s="55">
        <v>6.9</v>
      </c>
      <c r="H208" s="53">
        <v>23</v>
      </c>
      <c r="I208" s="53">
        <v>23</v>
      </c>
      <c r="J208" s="53">
        <v>8</v>
      </c>
      <c r="K208" s="53">
        <v>8</v>
      </c>
      <c r="N208" s="55">
        <f t="shared" si="6"/>
        <v>26.25</v>
      </c>
      <c r="Q208" s="55">
        <f t="shared" si="7"/>
        <v>92.5</v>
      </c>
      <c r="R208" s="55"/>
      <c r="S208" s="55"/>
      <c r="T208" s="55"/>
      <c r="U208" s="53"/>
      <c r="V208" s="53"/>
      <c r="W208" s="55"/>
      <c r="X208" s="55"/>
      <c r="Y208" s="55"/>
      <c r="Z208" s="55"/>
      <c r="AA208" s="55"/>
      <c r="AB208" s="55"/>
      <c r="AC208" s="53"/>
    </row>
    <row r="209" spans="1:29">
      <c r="A209" s="72">
        <v>44404</v>
      </c>
      <c r="B209" s="55">
        <v>34.4</v>
      </c>
      <c r="C209" s="55">
        <v>29</v>
      </c>
      <c r="D209" s="55">
        <v>25</v>
      </c>
      <c r="E209" s="53">
        <v>96</v>
      </c>
      <c r="F209" s="53">
        <v>85</v>
      </c>
      <c r="G209" s="55">
        <v>5.2</v>
      </c>
      <c r="H209" s="53">
        <v>23</v>
      </c>
      <c r="I209" s="53">
        <v>23</v>
      </c>
      <c r="J209" s="53">
        <v>8</v>
      </c>
      <c r="K209" s="53">
        <v>8</v>
      </c>
      <c r="N209" s="55">
        <f t="shared" si="6"/>
        <v>27</v>
      </c>
      <c r="Q209" s="55">
        <f t="shared" si="7"/>
        <v>90.5</v>
      </c>
      <c r="R209" s="55"/>
      <c r="S209" s="55"/>
      <c r="T209" s="55"/>
      <c r="U209" s="53"/>
      <c r="V209" s="53"/>
      <c r="W209" s="55"/>
      <c r="X209" s="55"/>
      <c r="Y209" s="55"/>
      <c r="Z209" s="55"/>
      <c r="AA209" s="55"/>
      <c r="AB209" s="55"/>
      <c r="AC209" s="53"/>
    </row>
    <row r="210" spans="1:29">
      <c r="A210" s="72">
        <v>44405</v>
      </c>
      <c r="B210" s="55">
        <v>8.4</v>
      </c>
      <c r="C210" s="55">
        <v>29</v>
      </c>
      <c r="D210" s="55">
        <v>26.8</v>
      </c>
      <c r="E210" s="53">
        <v>87</v>
      </c>
      <c r="F210" s="53">
        <v>85</v>
      </c>
      <c r="G210" s="55">
        <v>6.1</v>
      </c>
      <c r="H210" s="53">
        <v>23</v>
      </c>
      <c r="I210" s="53">
        <v>23</v>
      </c>
      <c r="J210" s="53">
        <v>8</v>
      </c>
      <c r="K210" s="53">
        <v>8</v>
      </c>
      <c r="N210" s="55">
        <f t="shared" si="6"/>
        <v>27.9</v>
      </c>
      <c r="Q210" s="55">
        <f t="shared" si="7"/>
        <v>86</v>
      </c>
      <c r="R210" s="76"/>
      <c r="S210" s="76"/>
      <c r="T210" s="55"/>
      <c r="U210" s="53"/>
      <c r="V210" s="53"/>
      <c r="W210" s="55"/>
      <c r="X210" s="55"/>
      <c r="Y210" s="55"/>
      <c r="Z210" s="55"/>
      <c r="AA210" s="55"/>
      <c r="AB210" s="55"/>
      <c r="AC210" s="53"/>
    </row>
    <row r="211" spans="1:29">
      <c r="A211" s="72">
        <v>44406</v>
      </c>
      <c r="B211" s="55">
        <v>1.4</v>
      </c>
      <c r="C211" s="55">
        <v>30.5</v>
      </c>
      <c r="D211" s="55">
        <v>27</v>
      </c>
      <c r="E211" s="53">
        <v>84</v>
      </c>
      <c r="F211" s="53">
        <v>78</v>
      </c>
      <c r="G211" s="55">
        <v>7.7</v>
      </c>
      <c r="H211" s="53">
        <v>23</v>
      </c>
      <c r="I211" s="53">
        <v>23</v>
      </c>
      <c r="J211" s="53">
        <v>8</v>
      </c>
      <c r="K211" s="53">
        <v>8</v>
      </c>
      <c r="N211" s="55">
        <f t="shared" si="6"/>
        <v>28.75</v>
      </c>
      <c r="Q211" s="55">
        <f t="shared" si="7"/>
        <v>81</v>
      </c>
      <c r="R211" s="55"/>
      <c r="S211" s="55"/>
      <c r="T211" s="55"/>
      <c r="U211" s="53"/>
      <c r="V211" s="53"/>
      <c r="W211" s="55"/>
      <c r="X211" s="55"/>
      <c r="Y211" s="55"/>
      <c r="Z211" s="55"/>
      <c r="AA211" s="55"/>
      <c r="AB211" s="55"/>
      <c r="AC211" s="53"/>
    </row>
    <row r="212" spans="1:29">
      <c r="A212" s="72">
        <v>44407</v>
      </c>
      <c r="B212" s="55">
        <v>2.2</v>
      </c>
      <c r="C212" s="55">
        <v>29.5</v>
      </c>
      <c r="D212" s="55">
        <v>26.8</v>
      </c>
      <c r="E212" s="53">
        <v>86</v>
      </c>
      <c r="F212" s="53">
        <v>81</v>
      </c>
      <c r="G212" s="55">
        <v>9.7</v>
      </c>
      <c r="H212" s="53">
        <v>23</v>
      </c>
      <c r="I212" s="53">
        <v>23</v>
      </c>
      <c r="J212" s="53">
        <v>8</v>
      </c>
      <c r="K212" s="53">
        <v>8</v>
      </c>
      <c r="N212" s="55">
        <f t="shared" si="6"/>
        <v>28.15</v>
      </c>
      <c r="Q212" s="55">
        <f t="shared" si="7"/>
        <v>83.5</v>
      </c>
      <c r="R212" s="55"/>
      <c r="S212" s="55"/>
      <c r="T212" s="55"/>
      <c r="U212" s="53"/>
      <c r="V212" s="53"/>
      <c r="W212" s="55"/>
      <c r="X212" s="55"/>
      <c r="Y212" s="55"/>
      <c r="Z212" s="55"/>
      <c r="AA212" s="55"/>
      <c r="AB212" s="55"/>
      <c r="AC212" s="53"/>
    </row>
    <row r="213" spans="1:29">
      <c r="A213" s="72">
        <v>44408</v>
      </c>
      <c r="B213" s="55">
        <v>0</v>
      </c>
      <c r="C213" s="55">
        <v>31</v>
      </c>
      <c r="D213" s="55">
        <v>27</v>
      </c>
      <c r="E213" s="53">
        <v>84</v>
      </c>
      <c r="F213" s="53">
        <v>78</v>
      </c>
      <c r="G213" s="55">
        <v>9.8</v>
      </c>
      <c r="H213" s="53">
        <v>23</v>
      </c>
      <c r="I213" s="53">
        <v>25</v>
      </c>
      <c r="J213" s="53">
        <v>8</v>
      </c>
      <c r="K213" s="53">
        <v>8</v>
      </c>
      <c r="N213" s="55">
        <f t="shared" si="6"/>
        <v>29</v>
      </c>
      <c r="Q213" s="55">
        <f t="shared" si="7"/>
        <v>81</v>
      </c>
      <c r="R213" s="55"/>
      <c r="S213" s="55"/>
      <c r="T213" s="55"/>
      <c r="U213" s="53"/>
      <c r="V213" s="53"/>
      <c r="W213" s="55"/>
      <c r="X213" s="55"/>
      <c r="Y213" s="55"/>
      <c r="Z213" s="55"/>
      <c r="AA213" s="55"/>
      <c r="AB213" s="55"/>
      <c r="AC213" s="53"/>
    </row>
    <row r="214" spans="1:29">
      <c r="A214" s="72">
        <v>44409</v>
      </c>
      <c r="B214" s="55">
        <v>1.4</v>
      </c>
      <c r="C214" s="55">
        <v>30.5</v>
      </c>
      <c r="D214" s="55">
        <v>25.5</v>
      </c>
      <c r="E214" s="53">
        <v>90</v>
      </c>
      <c r="F214" s="53">
        <v>81</v>
      </c>
      <c r="G214" s="55">
        <v>9</v>
      </c>
      <c r="H214" s="53">
        <v>23</v>
      </c>
      <c r="I214" s="53">
        <v>23</v>
      </c>
      <c r="J214" s="53">
        <v>8</v>
      </c>
      <c r="K214" s="53">
        <v>8</v>
      </c>
      <c r="N214" s="55">
        <f t="shared" si="6"/>
        <v>28</v>
      </c>
      <c r="Q214" s="55">
        <f t="shared" si="7"/>
        <v>85.5</v>
      </c>
      <c r="R214" s="55"/>
      <c r="S214" s="55"/>
      <c r="T214" s="55"/>
      <c r="U214" s="53"/>
      <c r="V214" s="53"/>
      <c r="W214" s="55"/>
      <c r="X214" s="55"/>
      <c r="Y214" s="55"/>
      <c r="Z214" s="55"/>
      <c r="AA214" s="55"/>
      <c r="AB214" s="55"/>
      <c r="AC214" s="53"/>
    </row>
    <row r="215" spans="1:29">
      <c r="A215" s="72">
        <v>44410</v>
      </c>
      <c r="B215" s="55">
        <v>1.4</v>
      </c>
      <c r="C215" s="55">
        <v>30.5</v>
      </c>
      <c r="D215" s="55">
        <v>26</v>
      </c>
      <c r="E215" s="53">
        <v>88</v>
      </c>
      <c r="F215" s="53">
        <v>71</v>
      </c>
      <c r="G215" s="55">
        <v>8</v>
      </c>
      <c r="H215" s="53">
        <v>23</v>
      </c>
      <c r="I215" s="53">
        <v>23</v>
      </c>
      <c r="J215" s="53">
        <v>6</v>
      </c>
      <c r="K215" s="53">
        <v>8</v>
      </c>
      <c r="N215" s="55">
        <f t="shared" si="6"/>
        <v>28.25</v>
      </c>
      <c r="Q215" s="55">
        <f t="shared" si="7"/>
        <v>79.5</v>
      </c>
      <c r="R215" s="55"/>
      <c r="S215" s="55"/>
      <c r="T215" s="55"/>
      <c r="U215" s="53"/>
      <c r="V215" s="53"/>
      <c r="W215" s="55"/>
      <c r="X215" s="55"/>
      <c r="Y215" s="55"/>
      <c r="Z215" s="55"/>
      <c r="AA215" s="55"/>
      <c r="AB215" s="55"/>
      <c r="AC215" s="53"/>
    </row>
    <row r="216" spans="1:29">
      <c r="A216" s="72">
        <v>44411</v>
      </c>
      <c r="B216" s="55">
        <v>0</v>
      </c>
      <c r="C216" s="55">
        <v>30</v>
      </c>
      <c r="D216" s="55">
        <v>26.5</v>
      </c>
      <c r="E216" s="53">
        <v>88</v>
      </c>
      <c r="F216" s="53">
        <v>75</v>
      </c>
      <c r="G216" s="55">
        <v>8.1</v>
      </c>
      <c r="H216" s="53">
        <v>23</v>
      </c>
      <c r="I216" s="53">
        <v>23</v>
      </c>
      <c r="J216" s="53">
        <v>8</v>
      </c>
      <c r="K216" s="53">
        <v>8</v>
      </c>
      <c r="N216" s="55">
        <f t="shared" si="6"/>
        <v>28.25</v>
      </c>
      <c r="Q216" s="55">
        <f t="shared" si="7"/>
        <v>81.5</v>
      </c>
      <c r="R216" s="55"/>
      <c r="S216" s="55"/>
      <c r="T216" s="55"/>
      <c r="U216" s="53"/>
      <c r="V216" s="53"/>
      <c r="W216" s="55"/>
      <c r="X216" s="55"/>
      <c r="Y216" s="55"/>
      <c r="Z216" s="55"/>
      <c r="AA216" s="55"/>
      <c r="AB216" s="55"/>
      <c r="AC216" s="53"/>
    </row>
    <row r="217" spans="1:29">
      <c r="A217" s="72">
        <v>44412</v>
      </c>
      <c r="B217" s="55">
        <v>0.6</v>
      </c>
      <c r="C217" s="55">
        <v>30</v>
      </c>
      <c r="D217" s="55">
        <v>26</v>
      </c>
      <c r="E217" s="53">
        <v>88</v>
      </c>
      <c r="F217" s="53">
        <v>66</v>
      </c>
      <c r="G217" s="55">
        <v>6.1</v>
      </c>
      <c r="H217" s="53">
        <v>23</v>
      </c>
      <c r="I217" s="53">
        <v>25</v>
      </c>
      <c r="J217" s="53">
        <v>8</v>
      </c>
      <c r="K217" s="53">
        <v>5</v>
      </c>
      <c r="N217" s="55">
        <f t="shared" si="6"/>
        <v>28</v>
      </c>
      <c r="Q217" s="55">
        <f t="shared" si="7"/>
        <v>77</v>
      </c>
      <c r="R217" s="55"/>
      <c r="S217" s="55"/>
      <c r="T217" s="55"/>
      <c r="U217" s="53"/>
      <c r="V217" s="53"/>
      <c r="W217" s="55"/>
      <c r="X217" s="55"/>
      <c r="Y217" s="55"/>
      <c r="Z217" s="55"/>
      <c r="AA217" s="55"/>
      <c r="AB217" s="55"/>
      <c r="AC217" s="53"/>
    </row>
    <row r="218" spans="1:29">
      <c r="A218" s="72">
        <v>44413</v>
      </c>
      <c r="B218" s="55">
        <v>0</v>
      </c>
      <c r="C218" s="55">
        <v>32</v>
      </c>
      <c r="D218" s="55">
        <v>26</v>
      </c>
      <c r="E218" s="53">
        <v>84</v>
      </c>
      <c r="F218" s="53">
        <v>68</v>
      </c>
      <c r="G218" s="55">
        <v>7.8</v>
      </c>
      <c r="H218" s="53">
        <v>23</v>
      </c>
      <c r="I218" s="53">
        <v>25</v>
      </c>
      <c r="J218" s="53">
        <v>4</v>
      </c>
      <c r="K218" s="53">
        <v>4</v>
      </c>
      <c r="N218" s="55">
        <f t="shared" si="6"/>
        <v>29</v>
      </c>
      <c r="Q218" s="55">
        <f t="shared" si="7"/>
        <v>76</v>
      </c>
      <c r="R218" s="55"/>
      <c r="S218" s="55"/>
      <c r="T218" s="55"/>
      <c r="U218" s="53"/>
      <c r="V218" s="53"/>
      <c r="W218" s="55"/>
      <c r="X218" s="55"/>
      <c r="Y218" s="55"/>
      <c r="Z218" s="55"/>
      <c r="AA218" s="55"/>
      <c r="AB218" s="55"/>
      <c r="AC218" s="53"/>
    </row>
    <row r="219" spans="1:29">
      <c r="A219" s="72">
        <v>44414</v>
      </c>
      <c r="B219" s="55">
        <v>0</v>
      </c>
      <c r="C219" s="55">
        <v>32.5</v>
      </c>
      <c r="D219" s="55">
        <v>26.5</v>
      </c>
      <c r="E219" s="53">
        <v>84</v>
      </c>
      <c r="F219" s="53">
        <v>65</v>
      </c>
      <c r="G219" s="55">
        <v>6.9</v>
      </c>
      <c r="H219" s="53">
        <v>23</v>
      </c>
      <c r="I219" s="53">
        <v>23</v>
      </c>
      <c r="J219" s="53">
        <v>6</v>
      </c>
      <c r="K219" s="53">
        <v>8</v>
      </c>
      <c r="N219" s="55">
        <f t="shared" si="6"/>
        <v>29.5</v>
      </c>
      <c r="Q219" s="55">
        <f t="shared" si="7"/>
        <v>74.5</v>
      </c>
      <c r="R219" s="55"/>
      <c r="S219" s="55"/>
      <c r="T219" s="55"/>
      <c r="U219" s="53"/>
      <c r="V219" s="53"/>
      <c r="W219" s="55"/>
      <c r="X219" s="55"/>
      <c r="Y219" s="55"/>
      <c r="Z219" s="55"/>
      <c r="AA219" s="55"/>
      <c r="AB219" s="55"/>
      <c r="AC219" s="53"/>
    </row>
    <row r="220" spans="1:29">
      <c r="A220" s="72">
        <v>44415</v>
      </c>
      <c r="B220" s="55">
        <v>0</v>
      </c>
      <c r="C220" s="55">
        <v>32</v>
      </c>
      <c r="D220" s="55">
        <v>26.5</v>
      </c>
      <c r="E220" s="53">
        <v>88</v>
      </c>
      <c r="F220" s="53">
        <v>63</v>
      </c>
      <c r="G220" s="55">
        <v>5.3</v>
      </c>
      <c r="H220" s="53">
        <v>23</v>
      </c>
      <c r="I220" s="53">
        <v>14</v>
      </c>
      <c r="J220" s="53">
        <v>5</v>
      </c>
      <c r="K220" s="53">
        <v>4</v>
      </c>
      <c r="N220" s="55">
        <f t="shared" si="6"/>
        <v>29.25</v>
      </c>
      <c r="Q220" s="55">
        <f t="shared" si="7"/>
        <v>75.5</v>
      </c>
      <c r="R220" s="55"/>
      <c r="S220" s="55"/>
      <c r="T220" s="55"/>
      <c r="U220" s="53"/>
      <c r="V220" s="53"/>
      <c r="W220" s="55"/>
      <c r="X220" s="55"/>
      <c r="Y220" s="55"/>
      <c r="Z220" s="55"/>
      <c r="AA220" s="55"/>
      <c r="AB220" s="55"/>
      <c r="AC220" s="53"/>
    </row>
    <row r="221" spans="1:29">
      <c r="A221" s="72">
        <v>44416</v>
      </c>
      <c r="B221" s="55">
        <v>0</v>
      </c>
      <c r="C221" s="55">
        <v>33</v>
      </c>
      <c r="D221" s="55">
        <v>27</v>
      </c>
      <c r="E221" s="53">
        <v>88</v>
      </c>
      <c r="F221" s="53">
        <v>58</v>
      </c>
      <c r="G221" s="55">
        <v>4.3</v>
      </c>
      <c r="H221" s="53">
        <v>23</v>
      </c>
      <c r="I221" s="53">
        <v>23</v>
      </c>
      <c r="J221" s="53">
        <v>8</v>
      </c>
      <c r="K221" s="53">
        <v>6</v>
      </c>
      <c r="N221" s="55">
        <f t="shared" si="6"/>
        <v>30</v>
      </c>
      <c r="Q221" s="55">
        <f t="shared" si="7"/>
        <v>73</v>
      </c>
      <c r="R221" s="55"/>
      <c r="S221" s="55"/>
      <c r="T221" s="55"/>
      <c r="U221" s="53"/>
      <c r="V221" s="53"/>
      <c r="W221" s="55"/>
      <c r="X221" s="55"/>
      <c r="Y221" s="55"/>
      <c r="Z221" s="55"/>
      <c r="AA221" s="55"/>
      <c r="AB221" s="55"/>
      <c r="AC221" s="53"/>
    </row>
    <row r="222" spans="1:29">
      <c r="A222" s="72">
        <v>44417</v>
      </c>
      <c r="B222" s="55">
        <v>0</v>
      </c>
      <c r="C222" s="55">
        <v>33</v>
      </c>
      <c r="D222" s="55">
        <v>27</v>
      </c>
      <c r="E222" s="53">
        <v>81</v>
      </c>
      <c r="F222" s="53">
        <v>59</v>
      </c>
      <c r="G222" s="55">
        <v>5.5</v>
      </c>
      <c r="H222" s="53">
        <v>23</v>
      </c>
      <c r="I222" s="53">
        <v>23</v>
      </c>
      <c r="J222" s="53">
        <v>4</v>
      </c>
      <c r="K222" s="53">
        <v>6</v>
      </c>
      <c r="N222" s="55">
        <f t="shared" si="6"/>
        <v>30</v>
      </c>
      <c r="Q222" s="55">
        <f t="shared" si="7"/>
        <v>70</v>
      </c>
      <c r="R222" s="55"/>
      <c r="S222" s="55"/>
      <c r="T222" s="55"/>
      <c r="U222" s="53"/>
      <c r="V222" s="53"/>
      <c r="W222" s="55"/>
      <c r="X222" s="55"/>
      <c r="Y222" s="55"/>
      <c r="Z222" s="55"/>
      <c r="AA222" s="55"/>
      <c r="AB222" s="55"/>
      <c r="AC222" s="53"/>
    </row>
    <row r="223" spans="1:29">
      <c r="A223" s="72">
        <v>44418</v>
      </c>
      <c r="B223" s="55">
        <v>0</v>
      </c>
      <c r="C223" s="55">
        <v>34</v>
      </c>
      <c r="D223" s="55">
        <v>26.5</v>
      </c>
      <c r="E223" s="53">
        <v>82</v>
      </c>
      <c r="F223" s="53">
        <v>56</v>
      </c>
      <c r="G223" s="55">
        <v>6.6</v>
      </c>
      <c r="H223" s="53">
        <v>23</v>
      </c>
      <c r="I223" s="53">
        <v>23</v>
      </c>
      <c r="J223" s="53">
        <v>5</v>
      </c>
      <c r="K223" s="53">
        <v>4</v>
      </c>
      <c r="N223" s="55">
        <f t="shared" si="6"/>
        <v>30.25</v>
      </c>
      <c r="Q223" s="55">
        <f t="shared" si="7"/>
        <v>69</v>
      </c>
      <c r="R223" s="55"/>
      <c r="S223" s="55"/>
      <c r="T223" s="55"/>
      <c r="U223" s="53"/>
      <c r="V223" s="53"/>
      <c r="W223" s="55"/>
      <c r="X223" s="55"/>
      <c r="Y223" s="55"/>
      <c r="Z223" s="55"/>
      <c r="AA223" s="55"/>
      <c r="AB223" s="55"/>
      <c r="AC223" s="53"/>
    </row>
    <row r="224" spans="1:29">
      <c r="A224" s="72">
        <v>44419</v>
      </c>
      <c r="B224" s="55">
        <v>0</v>
      </c>
      <c r="C224" s="55">
        <v>34</v>
      </c>
      <c r="D224" s="55">
        <v>26.2</v>
      </c>
      <c r="E224" s="53">
        <v>84</v>
      </c>
      <c r="F224" s="53">
        <v>65</v>
      </c>
      <c r="G224" s="55">
        <v>6.5</v>
      </c>
      <c r="H224" s="53">
        <v>23</v>
      </c>
      <c r="I224" s="53">
        <v>23</v>
      </c>
      <c r="J224" s="53">
        <v>6</v>
      </c>
      <c r="K224" s="53">
        <v>6</v>
      </c>
      <c r="N224" s="55">
        <f t="shared" si="6"/>
        <v>30.1</v>
      </c>
      <c r="Q224" s="55">
        <f t="shared" si="7"/>
        <v>74.5</v>
      </c>
      <c r="R224" s="55"/>
      <c r="S224" s="55"/>
      <c r="T224" s="55"/>
      <c r="U224" s="53"/>
      <c r="V224" s="53"/>
      <c r="W224" s="55"/>
      <c r="X224" s="55"/>
      <c r="Y224" s="55"/>
      <c r="Z224" s="55"/>
      <c r="AA224" s="55"/>
      <c r="AB224" s="55"/>
      <c r="AC224" s="53"/>
    </row>
    <row r="225" spans="1:29">
      <c r="A225" s="72">
        <v>44420</v>
      </c>
      <c r="B225" s="55">
        <v>0</v>
      </c>
      <c r="C225" s="55">
        <v>32.5</v>
      </c>
      <c r="D225" s="55">
        <v>26.5</v>
      </c>
      <c r="E225" s="53">
        <v>84</v>
      </c>
      <c r="F225" s="53">
        <v>54</v>
      </c>
      <c r="G225" s="55">
        <v>5.6</v>
      </c>
      <c r="H225" s="53">
        <v>23</v>
      </c>
      <c r="I225" s="53">
        <v>23</v>
      </c>
      <c r="J225" s="53">
        <v>5</v>
      </c>
      <c r="K225" s="53">
        <v>5</v>
      </c>
      <c r="N225" s="55">
        <f t="shared" si="6"/>
        <v>29.5</v>
      </c>
      <c r="Q225" s="55">
        <f t="shared" si="7"/>
        <v>69</v>
      </c>
      <c r="R225" s="55"/>
      <c r="S225" s="55"/>
      <c r="T225" s="55"/>
      <c r="U225" s="53"/>
      <c r="V225" s="53"/>
      <c r="W225" s="55"/>
      <c r="X225" s="55"/>
      <c r="Y225" s="55"/>
      <c r="Z225" s="55"/>
      <c r="AA225" s="55"/>
      <c r="AB225" s="55"/>
      <c r="AC225" s="53"/>
    </row>
    <row r="226" spans="1:29">
      <c r="A226" s="72">
        <v>44421</v>
      </c>
      <c r="B226" s="55">
        <v>0</v>
      </c>
      <c r="C226" s="55">
        <v>34</v>
      </c>
      <c r="D226" s="55">
        <v>26.5</v>
      </c>
      <c r="E226" s="53">
        <v>84</v>
      </c>
      <c r="F226" s="53">
        <v>55</v>
      </c>
      <c r="G226" s="55">
        <v>5.1</v>
      </c>
      <c r="H226" s="53">
        <v>23</v>
      </c>
      <c r="I226" s="53">
        <v>23</v>
      </c>
      <c r="J226" s="53">
        <v>6</v>
      </c>
      <c r="K226" s="53">
        <v>4</v>
      </c>
      <c r="N226" s="55">
        <f t="shared" si="6"/>
        <v>30.25</v>
      </c>
      <c r="Q226" s="55">
        <f t="shared" si="7"/>
        <v>69.5</v>
      </c>
      <c r="R226" s="55"/>
      <c r="S226" s="55"/>
      <c r="T226" s="55"/>
      <c r="U226" s="53"/>
      <c r="V226" s="53"/>
      <c r="W226" s="55"/>
      <c r="X226" s="55"/>
      <c r="Y226" s="55"/>
      <c r="Z226" s="55"/>
      <c r="AA226" s="55"/>
      <c r="AB226" s="55"/>
      <c r="AC226" s="53"/>
    </row>
    <row r="227" spans="1:29">
      <c r="A227" s="72">
        <v>44422</v>
      </c>
      <c r="B227" s="55">
        <v>0</v>
      </c>
      <c r="C227" s="55">
        <v>34</v>
      </c>
      <c r="D227" s="55">
        <v>25.5</v>
      </c>
      <c r="E227" s="53">
        <v>88</v>
      </c>
      <c r="F227" s="53">
        <v>63</v>
      </c>
      <c r="G227" s="55">
        <v>6.5</v>
      </c>
      <c r="H227" s="53">
        <v>23</v>
      </c>
      <c r="I227" s="53">
        <v>23</v>
      </c>
      <c r="J227" s="53">
        <v>6</v>
      </c>
      <c r="K227" s="53">
        <v>5</v>
      </c>
      <c r="N227" s="55">
        <f t="shared" si="6"/>
        <v>29.75</v>
      </c>
      <c r="Q227" s="55">
        <f t="shared" si="7"/>
        <v>75.5</v>
      </c>
      <c r="R227" s="55"/>
      <c r="S227" s="55"/>
      <c r="T227" s="55"/>
      <c r="U227" s="53"/>
      <c r="V227" s="53"/>
      <c r="W227" s="55"/>
      <c r="X227" s="55"/>
      <c r="Y227" s="55"/>
      <c r="Z227" s="55"/>
      <c r="AA227" s="55"/>
      <c r="AB227" s="55"/>
      <c r="AC227" s="53"/>
    </row>
    <row r="228" spans="1:29">
      <c r="A228" s="72">
        <v>44423</v>
      </c>
      <c r="B228" s="55">
        <v>0</v>
      </c>
      <c r="C228" s="55">
        <v>33.5</v>
      </c>
      <c r="D228" s="55">
        <v>25.5</v>
      </c>
      <c r="E228" s="53">
        <v>87</v>
      </c>
      <c r="F228" s="53">
        <v>58</v>
      </c>
      <c r="G228" s="55">
        <v>6</v>
      </c>
      <c r="H228" s="53">
        <v>23</v>
      </c>
      <c r="I228" s="53">
        <v>23</v>
      </c>
      <c r="J228" s="53">
        <v>2</v>
      </c>
      <c r="K228" s="53">
        <v>4</v>
      </c>
      <c r="N228" s="55">
        <f t="shared" si="6"/>
        <v>29.5</v>
      </c>
      <c r="Q228" s="55">
        <f t="shared" si="7"/>
        <v>72.5</v>
      </c>
      <c r="R228" s="55"/>
      <c r="S228" s="55"/>
      <c r="T228" s="55"/>
      <c r="U228" s="53"/>
      <c r="V228" s="53"/>
      <c r="W228" s="55"/>
      <c r="X228" s="55"/>
      <c r="Y228" s="55"/>
      <c r="Z228" s="55"/>
      <c r="AA228" s="55"/>
      <c r="AB228" s="55"/>
      <c r="AC228" s="53"/>
    </row>
    <row r="229" spans="1:29">
      <c r="A229" s="72">
        <v>44424</v>
      </c>
      <c r="B229" s="55">
        <v>0</v>
      </c>
      <c r="C229" s="55">
        <v>34</v>
      </c>
      <c r="D229" s="55">
        <v>27</v>
      </c>
      <c r="E229" s="53">
        <v>84</v>
      </c>
      <c r="F229" s="53">
        <v>56</v>
      </c>
      <c r="G229" s="55">
        <v>5.5</v>
      </c>
      <c r="H229" s="53">
        <v>23</v>
      </c>
      <c r="I229" s="53">
        <v>32</v>
      </c>
      <c r="J229" s="53">
        <v>8</v>
      </c>
      <c r="K229" s="53">
        <v>4</v>
      </c>
      <c r="N229" s="55">
        <f t="shared" si="6"/>
        <v>30.5</v>
      </c>
      <c r="Q229" s="55">
        <f t="shared" si="7"/>
        <v>70</v>
      </c>
      <c r="R229" s="55"/>
      <c r="S229" s="55"/>
      <c r="T229" s="55"/>
      <c r="U229" s="53"/>
      <c r="V229" s="53"/>
      <c r="W229" s="55"/>
      <c r="X229" s="55"/>
      <c r="Y229" s="55"/>
      <c r="Z229" s="55"/>
      <c r="AA229" s="55"/>
      <c r="AB229" s="55"/>
      <c r="AC229" s="53"/>
    </row>
    <row r="230" spans="1:29">
      <c r="A230" s="72">
        <v>44425</v>
      </c>
      <c r="B230" s="55">
        <v>0</v>
      </c>
      <c r="C230" s="55">
        <v>34.5</v>
      </c>
      <c r="D230" s="55">
        <v>26.5</v>
      </c>
      <c r="E230" s="53">
        <v>77</v>
      </c>
      <c r="F230" s="53">
        <v>54</v>
      </c>
      <c r="G230" s="55">
        <v>5</v>
      </c>
      <c r="H230" s="53">
        <v>32</v>
      </c>
      <c r="I230" s="53">
        <v>32</v>
      </c>
      <c r="J230" s="53">
        <v>4</v>
      </c>
      <c r="K230" s="53">
        <v>4</v>
      </c>
      <c r="N230" s="55">
        <f t="shared" si="6"/>
        <v>30.5</v>
      </c>
      <c r="Q230" s="55">
        <f t="shared" si="7"/>
        <v>65.5</v>
      </c>
      <c r="R230" s="55"/>
      <c r="S230" s="55"/>
      <c r="T230" s="55"/>
      <c r="U230" s="53"/>
      <c r="V230" s="53"/>
      <c r="W230" s="55"/>
      <c r="X230" s="55"/>
      <c r="Y230" s="55"/>
      <c r="Z230" s="55"/>
      <c r="AA230" s="55"/>
      <c r="AB230" s="55"/>
      <c r="AC230" s="53"/>
    </row>
    <row r="231" spans="1:29">
      <c r="A231" s="72">
        <v>44426</v>
      </c>
      <c r="B231" s="55">
        <v>5</v>
      </c>
      <c r="C231" s="55">
        <v>34.5</v>
      </c>
      <c r="D231" s="55">
        <v>26</v>
      </c>
      <c r="E231" s="53">
        <v>94</v>
      </c>
      <c r="F231" s="53">
        <v>76</v>
      </c>
      <c r="G231" s="55">
        <v>6.3</v>
      </c>
      <c r="H231" s="53">
        <v>23</v>
      </c>
      <c r="I231" s="53">
        <v>32</v>
      </c>
      <c r="J231" s="53">
        <v>8</v>
      </c>
      <c r="K231" s="53">
        <v>8</v>
      </c>
      <c r="N231" s="55">
        <f t="shared" si="6"/>
        <v>30.25</v>
      </c>
      <c r="Q231" s="55">
        <f t="shared" si="7"/>
        <v>85</v>
      </c>
      <c r="R231" s="55"/>
      <c r="S231" s="55"/>
      <c r="T231" s="55"/>
      <c r="U231" s="53"/>
      <c r="V231" s="53"/>
      <c r="W231" s="55"/>
      <c r="X231" s="55"/>
      <c r="Y231" s="55"/>
      <c r="Z231" s="55"/>
      <c r="AA231" s="55"/>
      <c r="AB231" s="55"/>
      <c r="AC231" s="53"/>
    </row>
    <row r="232" spans="1:29">
      <c r="A232" s="72">
        <v>44427</v>
      </c>
      <c r="B232" s="55">
        <v>0.6</v>
      </c>
      <c r="C232" s="55">
        <v>30</v>
      </c>
      <c r="D232" s="55">
        <v>26</v>
      </c>
      <c r="E232" s="53">
        <v>96</v>
      </c>
      <c r="F232" s="53">
        <v>85</v>
      </c>
      <c r="G232" s="55">
        <v>4.4</v>
      </c>
      <c r="H232" s="53">
        <v>0</v>
      </c>
      <c r="I232" s="53">
        <v>32</v>
      </c>
      <c r="J232" s="53">
        <v>8</v>
      </c>
      <c r="K232" s="53">
        <v>8</v>
      </c>
      <c r="N232" s="55">
        <f t="shared" si="6"/>
        <v>28</v>
      </c>
      <c r="Q232" s="55">
        <f t="shared" si="7"/>
        <v>90.5</v>
      </c>
      <c r="R232" s="55"/>
      <c r="S232" s="55"/>
      <c r="T232" s="55"/>
      <c r="U232" s="53"/>
      <c r="V232" s="53"/>
      <c r="W232" s="55"/>
      <c r="X232" s="55"/>
      <c r="Y232" s="55"/>
      <c r="Z232" s="55"/>
      <c r="AA232" s="55"/>
      <c r="AB232" s="55"/>
      <c r="AC232" s="53"/>
    </row>
    <row r="233" spans="1:29">
      <c r="A233" s="72">
        <v>44428</v>
      </c>
      <c r="B233" s="55">
        <v>0.8</v>
      </c>
      <c r="C233" s="55">
        <v>29</v>
      </c>
      <c r="D233" s="55">
        <v>25.5</v>
      </c>
      <c r="E233" s="53">
        <v>92</v>
      </c>
      <c r="F233" s="53">
        <v>88</v>
      </c>
      <c r="G233" s="55">
        <v>4.4</v>
      </c>
      <c r="H233" s="53">
        <v>23</v>
      </c>
      <c r="I233" s="53">
        <v>32</v>
      </c>
      <c r="J233" s="53">
        <v>8</v>
      </c>
      <c r="K233" s="53">
        <v>8</v>
      </c>
      <c r="N233" s="55">
        <f t="shared" si="6"/>
        <v>27.25</v>
      </c>
      <c r="Q233" s="55">
        <f t="shared" si="7"/>
        <v>90</v>
      </c>
      <c r="R233" s="55"/>
      <c r="S233" s="55"/>
      <c r="T233" s="55"/>
      <c r="U233" s="53"/>
      <c r="V233" s="53"/>
      <c r="W233" s="55"/>
      <c r="X233" s="55"/>
      <c r="Y233" s="55"/>
      <c r="Z233" s="55"/>
      <c r="AA233" s="55"/>
      <c r="AB233" s="55"/>
      <c r="AC233" s="53"/>
    </row>
    <row r="234" spans="1:29">
      <c r="A234" s="72">
        <v>44429</v>
      </c>
      <c r="B234" s="55">
        <v>0.2</v>
      </c>
      <c r="C234" s="55">
        <v>29.5</v>
      </c>
      <c r="D234" s="55">
        <v>26.2</v>
      </c>
      <c r="E234" s="53">
        <v>95</v>
      </c>
      <c r="F234" s="53">
        <v>81</v>
      </c>
      <c r="G234" s="55">
        <v>3.4</v>
      </c>
      <c r="H234" s="53">
        <v>0</v>
      </c>
      <c r="I234" s="53">
        <v>32</v>
      </c>
      <c r="J234" s="53">
        <v>8</v>
      </c>
      <c r="K234" s="53">
        <v>8</v>
      </c>
      <c r="N234" s="55">
        <f t="shared" si="6"/>
        <v>27.85</v>
      </c>
      <c r="Q234" s="55">
        <f t="shared" si="7"/>
        <v>88</v>
      </c>
      <c r="R234" s="55"/>
      <c r="S234" s="55"/>
      <c r="T234" s="55"/>
      <c r="U234" s="53"/>
      <c r="V234" s="53"/>
      <c r="W234" s="55"/>
      <c r="X234" s="55"/>
      <c r="Y234" s="55"/>
      <c r="Z234" s="55"/>
      <c r="AA234" s="55"/>
      <c r="AB234" s="55"/>
      <c r="AC234" s="53"/>
    </row>
    <row r="235" spans="1:29">
      <c r="A235" s="72">
        <v>44430</v>
      </c>
      <c r="B235" s="55">
        <v>0</v>
      </c>
      <c r="C235" s="55">
        <v>29.5</v>
      </c>
      <c r="D235" s="55">
        <v>26</v>
      </c>
      <c r="E235" s="53">
        <v>96</v>
      </c>
      <c r="F235" s="53">
        <v>72</v>
      </c>
      <c r="G235" s="55">
        <v>2.9</v>
      </c>
      <c r="H235" s="53">
        <v>23</v>
      </c>
      <c r="I235" s="53">
        <v>23</v>
      </c>
      <c r="J235" s="53">
        <v>8</v>
      </c>
      <c r="K235" s="53">
        <v>8</v>
      </c>
      <c r="N235" s="55">
        <f t="shared" si="6"/>
        <v>27.75</v>
      </c>
      <c r="Q235" s="55">
        <f t="shared" si="7"/>
        <v>84</v>
      </c>
      <c r="R235" s="55"/>
      <c r="S235" s="55"/>
      <c r="T235" s="55"/>
      <c r="U235" s="53"/>
      <c r="V235" s="53"/>
      <c r="W235" s="55"/>
      <c r="X235" s="55"/>
      <c r="Y235" s="55"/>
      <c r="Z235" s="55"/>
      <c r="AA235" s="55"/>
      <c r="AB235" s="55"/>
      <c r="AC235" s="53"/>
    </row>
    <row r="236" spans="1:29">
      <c r="A236" s="72">
        <v>44431</v>
      </c>
      <c r="B236" s="55">
        <v>0</v>
      </c>
      <c r="C236" s="55">
        <v>31</v>
      </c>
      <c r="D236" s="55">
        <v>26</v>
      </c>
      <c r="E236" s="53">
        <v>92</v>
      </c>
      <c r="F236" s="53">
        <v>64</v>
      </c>
      <c r="G236" s="55">
        <v>4.8</v>
      </c>
      <c r="H236" s="53">
        <v>23</v>
      </c>
      <c r="I236" s="53">
        <v>23</v>
      </c>
      <c r="J236" s="53">
        <v>8</v>
      </c>
      <c r="K236" s="53">
        <v>4</v>
      </c>
      <c r="N236" s="55">
        <f t="shared" si="6"/>
        <v>28.5</v>
      </c>
      <c r="Q236" s="55">
        <f t="shared" si="7"/>
        <v>78</v>
      </c>
      <c r="R236" s="55"/>
      <c r="S236" s="55"/>
      <c r="T236" s="55"/>
      <c r="U236" s="53"/>
      <c r="V236" s="53"/>
      <c r="W236" s="55"/>
      <c r="X236" s="55"/>
      <c r="Y236" s="55"/>
      <c r="Z236" s="55"/>
      <c r="AA236" s="55"/>
      <c r="AB236" s="55"/>
      <c r="AC236" s="53"/>
    </row>
    <row r="237" spans="1:29">
      <c r="A237" s="72">
        <v>44432</v>
      </c>
      <c r="B237" s="55">
        <v>0</v>
      </c>
      <c r="C237" s="55">
        <v>33.2</v>
      </c>
      <c r="D237" s="55">
        <v>26</v>
      </c>
      <c r="E237" s="53">
        <v>90</v>
      </c>
      <c r="F237" s="53">
        <v>60</v>
      </c>
      <c r="G237" s="55">
        <v>5.1</v>
      </c>
      <c r="H237" s="53">
        <v>23</v>
      </c>
      <c r="I237" s="53">
        <v>23</v>
      </c>
      <c r="J237" s="53">
        <v>3</v>
      </c>
      <c r="K237" s="53">
        <v>6</v>
      </c>
      <c r="N237" s="55">
        <f t="shared" si="6"/>
        <v>29.6</v>
      </c>
      <c r="Q237" s="55">
        <f t="shared" si="7"/>
        <v>75</v>
      </c>
      <c r="R237" s="55"/>
      <c r="S237" s="55"/>
      <c r="T237" s="55"/>
      <c r="U237" s="53"/>
      <c r="V237" s="53"/>
      <c r="W237" s="55"/>
      <c r="X237" s="55"/>
      <c r="Y237" s="55"/>
      <c r="Z237" s="55"/>
      <c r="AA237" s="55"/>
      <c r="AB237" s="55"/>
      <c r="AC237" s="53"/>
    </row>
    <row r="238" spans="1:29">
      <c r="A238" s="72">
        <v>44433</v>
      </c>
      <c r="B238" s="55">
        <v>0</v>
      </c>
      <c r="C238" s="55">
        <v>32.5</v>
      </c>
      <c r="D238" s="55">
        <v>26.5</v>
      </c>
      <c r="E238" s="53">
        <v>84</v>
      </c>
      <c r="F238" s="53">
        <v>57</v>
      </c>
      <c r="G238" s="55">
        <v>5</v>
      </c>
      <c r="H238" s="53">
        <v>23</v>
      </c>
      <c r="I238" s="53">
        <v>25</v>
      </c>
      <c r="J238" s="53">
        <v>5</v>
      </c>
      <c r="K238" s="53">
        <v>5</v>
      </c>
      <c r="N238" s="55">
        <f t="shared" si="6"/>
        <v>29.5</v>
      </c>
      <c r="Q238" s="55">
        <f t="shared" si="7"/>
        <v>70.5</v>
      </c>
      <c r="R238" s="55"/>
      <c r="S238" s="55"/>
      <c r="T238" s="55"/>
      <c r="U238" s="53"/>
      <c r="V238" s="53"/>
      <c r="W238" s="55"/>
      <c r="X238" s="55"/>
      <c r="Y238" s="55"/>
      <c r="Z238" s="55"/>
      <c r="AA238" s="55"/>
      <c r="AB238" s="55"/>
      <c r="AC238" s="53"/>
    </row>
    <row r="239" spans="1:29">
      <c r="A239" s="72">
        <v>44434</v>
      </c>
      <c r="B239" s="76">
        <v>0</v>
      </c>
      <c r="C239" s="55">
        <v>33.5</v>
      </c>
      <c r="D239" s="55">
        <v>25.5</v>
      </c>
      <c r="E239" s="53">
        <v>84</v>
      </c>
      <c r="F239" s="53">
        <v>59</v>
      </c>
      <c r="G239" s="55">
        <v>6.3</v>
      </c>
      <c r="H239" s="53">
        <v>23</v>
      </c>
      <c r="I239" s="53">
        <v>23</v>
      </c>
      <c r="J239" s="53">
        <v>4</v>
      </c>
      <c r="K239" s="53">
        <v>4</v>
      </c>
      <c r="N239" s="55">
        <f t="shared" si="6"/>
        <v>29.5</v>
      </c>
      <c r="Q239" s="55">
        <f t="shared" si="7"/>
        <v>71.5</v>
      </c>
      <c r="R239" s="55"/>
      <c r="S239" s="55"/>
      <c r="T239" s="55"/>
      <c r="U239" s="53"/>
      <c r="V239" s="53"/>
      <c r="W239" s="55"/>
      <c r="X239" s="55"/>
      <c r="Y239" s="55"/>
      <c r="Z239" s="55"/>
      <c r="AA239" s="55"/>
      <c r="AB239" s="55"/>
      <c r="AC239" s="53"/>
    </row>
    <row r="240" spans="1:29">
      <c r="A240" s="72">
        <v>44435</v>
      </c>
      <c r="B240" s="76">
        <v>0</v>
      </c>
      <c r="C240" s="55">
        <v>34</v>
      </c>
      <c r="D240" s="55">
        <v>25.5</v>
      </c>
      <c r="E240" s="53">
        <v>86</v>
      </c>
      <c r="F240" s="53">
        <v>64</v>
      </c>
      <c r="G240" s="55">
        <v>6.4</v>
      </c>
      <c r="H240" s="77">
        <v>23</v>
      </c>
      <c r="I240" s="53">
        <v>23</v>
      </c>
      <c r="J240" s="53">
        <v>5</v>
      </c>
      <c r="K240" s="53">
        <v>5</v>
      </c>
      <c r="N240" s="55">
        <f t="shared" si="6"/>
        <v>29.75</v>
      </c>
      <c r="Q240" s="55">
        <f t="shared" si="7"/>
        <v>75</v>
      </c>
      <c r="R240" s="55"/>
      <c r="S240" s="55"/>
      <c r="T240" s="55"/>
      <c r="U240" s="53"/>
      <c r="V240" s="53"/>
      <c r="W240" s="55"/>
      <c r="X240" s="55"/>
      <c r="Y240" s="55"/>
      <c r="Z240" s="55"/>
      <c r="AA240" s="55"/>
      <c r="AB240" s="55"/>
      <c r="AC240" s="53"/>
    </row>
    <row r="241" spans="1:29">
      <c r="A241" s="72">
        <v>44436</v>
      </c>
      <c r="B241" s="76">
        <v>0</v>
      </c>
      <c r="C241" s="55">
        <v>34.2</v>
      </c>
      <c r="D241" s="55">
        <v>26.5</v>
      </c>
      <c r="E241" s="53">
        <v>92</v>
      </c>
      <c r="F241" s="53">
        <v>58.269888635705</v>
      </c>
      <c r="G241" s="55">
        <v>5.3</v>
      </c>
      <c r="H241" s="53">
        <v>23</v>
      </c>
      <c r="I241" s="53">
        <v>25</v>
      </c>
      <c r="J241" s="53">
        <v>5</v>
      </c>
      <c r="K241" s="53">
        <v>4</v>
      </c>
      <c r="N241" s="55">
        <f t="shared" si="6"/>
        <v>30.35</v>
      </c>
      <c r="Q241" s="55">
        <f t="shared" si="7"/>
        <v>75.1349443178525</v>
      </c>
      <c r="R241" s="55"/>
      <c r="S241" s="55"/>
      <c r="T241" s="55"/>
      <c r="U241" s="53"/>
      <c r="V241" s="53"/>
      <c r="W241" s="55"/>
      <c r="X241" s="55"/>
      <c r="Y241" s="55"/>
      <c r="Z241" s="55"/>
      <c r="AA241" s="55"/>
      <c r="AB241" s="55"/>
      <c r="AC241" s="53"/>
    </row>
    <row r="242" spans="1:29">
      <c r="A242" s="72">
        <v>44437</v>
      </c>
      <c r="B242" s="55">
        <v>0</v>
      </c>
      <c r="C242" s="55">
        <v>34</v>
      </c>
      <c r="D242" s="55">
        <v>26.5</v>
      </c>
      <c r="E242" s="53">
        <v>87</v>
      </c>
      <c r="F242" s="53">
        <v>65.3039639742237</v>
      </c>
      <c r="G242" s="55">
        <v>4</v>
      </c>
      <c r="H242" s="53">
        <v>23</v>
      </c>
      <c r="I242" s="53">
        <v>32</v>
      </c>
      <c r="J242" s="53">
        <v>6</v>
      </c>
      <c r="K242" s="53">
        <v>5</v>
      </c>
      <c r="N242" s="55">
        <f t="shared" si="6"/>
        <v>30.25</v>
      </c>
      <c r="Q242" s="55">
        <f t="shared" si="7"/>
        <v>76.1519819871119</v>
      </c>
      <c r="R242" s="55"/>
      <c r="S242" s="55"/>
      <c r="T242" s="55"/>
      <c r="U242" s="53"/>
      <c r="V242" s="53"/>
      <c r="W242" s="55"/>
      <c r="X242" s="55"/>
      <c r="Y242" s="55"/>
      <c r="Z242" s="55"/>
      <c r="AA242" s="55"/>
      <c r="AB242" s="55"/>
      <c r="AC242" s="53"/>
    </row>
    <row r="243" spans="1:29">
      <c r="A243" s="72">
        <v>44438</v>
      </c>
      <c r="B243" s="55">
        <v>2</v>
      </c>
      <c r="C243" s="55">
        <v>34</v>
      </c>
      <c r="D243" s="55">
        <v>24.5</v>
      </c>
      <c r="E243" s="53">
        <v>96</v>
      </c>
      <c r="F243" s="53">
        <v>96.0020151433137</v>
      </c>
      <c r="G243" s="55">
        <v>5.2</v>
      </c>
      <c r="H243" s="53">
        <v>23</v>
      </c>
      <c r="I243" s="53">
        <v>14</v>
      </c>
      <c r="J243" s="53">
        <v>8</v>
      </c>
      <c r="K243" s="53">
        <v>8</v>
      </c>
      <c r="N243" s="55">
        <f t="shared" si="6"/>
        <v>29.25</v>
      </c>
      <c r="Q243" s="55">
        <f t="shared" si="7"/>
        <v>96.0010075716569</v>
      </c>
      <c r="R243" s="55"/>
      <c r="S243" s="55"/>
      <c r="T243" s="55"/>
      <c r="U243" s="53"/>
      <c r="V243" s="53"/>
      <c r="W243" s="55"/>
      <c r="X243" s="55"/>
      <c r="Y243" s="55"/>
      <c r="Z243" s="55"/>
      <c r="AA243" s="55"/>
      <c r="AB243" s="55"/>
      <c r="AC243" s="53"/>
    </row>
    <row r="244" spans="1:29">
      <c r="A244" s="72">
        <v>44439</v>
      </c>
      <c r="B244" s="55">
        <v>19.6</v>
      </c>
      <c r="C244" s="55">
        <v>33</v>
      </c>
      <c r="D244" s="55">
        <v>26</v>
      </c>
      <c r="E244" s="53">
        <v>94</v>
      </c>
      <c r="F244" s="53">
        <v>75.5844477416488</v>
      </c>
      <c r="G244" s="55">
        <v>3.7</v>
      </c>
      <c r="H244" s="53">
        <v>32</v>
      </c>
      <c r="I244" s="53">
        <v>23</v>
      </c>
      <c r="J244" s="53">
        <v>8</v>
      </c>
      <c r="K244" s="53">
        <v>6</v>
      </c>
      <c r="N244" s="55">
        <f t="shared" si="6"/>
        <v>29.5</v>
      </c>
      <c r="Q244" s="55">
        <f t="shared" si="7"/>
        <v>84.7922238708244</v>
      </c>
      <c r="R244" s="55"/>
      <c r="S244" s="55"/>
      <c r="T244" s="55"/>
      <c r="U244" s="53"/>
      <c r="V244" s="53"/>
      <c r="W244" s="55"/>
      <c r="X244" s="55"/>
      <c r="Y244" s="55"/>
      <c r="Z244" s="55"/>
      <c r="AA244" s="55"/>
      <c r="AB244" s="55"/>
      <c r="AC244" s="53"/>
    </row>
    <row r="245" spans="1:29">
      <c r="A245" s="72">
        <v>44440</v>
      </c>
      <c r="B245" s="55">
        <v>30.2</v>
      </c>
      <c r="C245" s="55">
        <v>32.5</v>
      </c>
      <c r="D245" s="55">
        <v>25</v>
      </c>
      <c r="E245" s="53">
        <v>96</v>
      </c>
      <c r="F245" s="53">
        <v>96</v>
      </c>
      <c r="G245" s="55">
        <v>3.1</v>
      </c>
      <c r="H245" s="53">
        <v>14</v>
      </c>
      <c r="I245" s="53">
        <v>23</v>
      </c>
      <c r="J245" s="53">
        <v>8</v>
      </c>
      <c r="K245" s="53">
        <v>8</v>
      </c>
      <c r="N245" s="55">
        <f t="shared" si="6"/>
        <v>28.75</v>
      </c>
      <c r="Q245" s="55">
        <f t="shared" si="7"/>
        <v>96</v>
      </c>
      <c r="R245" s="55"/>
      <c r="S245" s="55"/>
      <c r="T245" s="55"/>
      <c r="U245" s="53"/>
      <c r="V245" s="53"/>
      <c r="W245" s="55"/>
      <c r="X245" s="55"/>
      <c r="Y245" s="55"/>
      <c r="Z245" s="55"/>
      <c r="AA245" s="55"/>
      <c r="AB245" s="55"/>
      <c r="AC245" s="53"/>
    </row>
    <row r="246" spans="1:29">
      <c r="A246" s="72">
        <v>44441</v>
      </c>
      <c r="B246" s="55">
        <v>31</v>
      </c>
      <c r="C246" s="55">
        <v>31</v>
      </c>
      <c r="D246" s="55">
        <v>25.5</v>
      </c>
      <c r="E246" s="53">
        <v>96</v>
      </c>
      <c r="F246" s="53">
        <v>73</v>
      </c>
      <c r="G246" s="55">
        <v>4.3</v>
      </c>
      <c r="H246" s="53">
        <v>23</v>
      </c>
      <c r="I246" s="53">
        <v>23</v>
      </c>
      <c r="J246" s="53">
        <v>8</v>
      </c>
      <c r="K246" s="53">
        <v>4</v>
      </c>
      <c r="N246" s="55">
        <f t="shared" si="6"/>
        <v>28.25</v>
      </c>
      <c r="Q246" s="55">
        <f t="shared" si="7"/>
        <v>84.5</v>
      </c>
      <c r="R246" s="55"/>
      <c r="S246" s="55"/>
      <c r="T246" s="55"/>
      <c r="U246" s="53"/>
      <c r="V246" s="53"/>
      <c r="W246" s="55"/>
      <c r="X246" s="55"/>
      <c r="Y246" s="55"/>
      <c r="Z246" s="55"/>
      <c r="AA246" s="55"/>
      <c r="AB246" s="55"/>
      <c r="AC246" s="53"/>
    </row>
    <row r="247" spans="1:29">
      <c r="A247" s="72">
        <v>44442</v>
      </c>
      <c r="B247" s="55">
        <v>3</v>
      </c>
      <c r="C247" s="55">
        <v>32.5</v>
      </c>
      <c r="D247" s="55">
        <v>25.8</v>
      </c>
      <c r="E247" s="53">
        <v>88</v>
      </c>
      <c r="F247" s="53">
        <v>75</v>
      </c>
      <c r="G247" s="55">
        <v>6.7</v>
      </c>
      <c r="H247" s="53">
        <v>23</v>
      </c>
      <c r="I247" s="53">
        <v>23</v>
      </c>
      <c r="J247" s="53">
        <v>6</v>
      </c>
      <c r="K247" s="53">
        <v>4</v>
      </c>
      <c r="N247" s="55">
        <f t="shared" si="6"/>
        <v>29.15</v>
      </c>
      <c r="Q247" s="55">
        <f t="shared" si="7"/>
        <v>81.5</v>
      </c>
      <c r="R247" s="55"/>
      <c r="S247" s="55"/>
      <c r="T247" s="55"/>
      <c r="U247" s="53"/>
      <c r="V247" s="53"/>
      <c r="W247" s="55"/>
      <c r="X247" s="55"/>
      <c r="Y247" s="55"/>
      <c r="Z247" s="55"/>
      <c r="AA247" s="55"/>
      <c r="AB247" s="55"/>
      <c r="AC247" s="53"/>
    </row>
    <row r="248" spans="1:29">
      <c r="A248" s="72">
        <v>44443</v>
      </c>
      <c r="B248" s="55">
        <v>5.4</v>
      </c>
      <c r="C248" s="55">
        <v>32</v>
      </c>
      <c r="D248" s="55">
        <v>26.2</v>
      </c>
      <c r="E248" s="53">
        <v>94</v>
      </c>
      <c r="F248" s="53">
        <v>66</v>
      </c>
      <c r="G248" s="55">
        <v>6.2</v>
      </c>
      <c r="H248" s="53">
        <v>23</v>
      </c>
      <c r="I248" s="53">
        <v>23</v>
      </c>
      <c r="J248" s="53">
        <v>4</v>
      </c>
      <c r="K248" s="53">
        <v>4</v>
      </c>
      <c r="N248" s="55">
        <f t="shared" si="6"/>
        <v>29.1</v>
      </c>
      <c r="Q248" s="55">
        <f t="shared" si="7"/>
        <v>80</v>
      </c>
      <c r="R248" s="55"/>
      <c r="S248" s="55"/>
      <c r="T248" s="55"/>
      <c r="U248" s="53"/>
      <c r="V248" s="53"/>
      <c r="W248" s="55"/>
      <c r="X248" s="55"/>
      <c r="Y248" s="55"/>
      <c r="Z248" s="55"/>
      <c r="AA248" s="55"/>
      <c r="AB248" s="55"/>
      <c r="AC248" s="53"/>
    </row>
    <row r="249" spans="1:29">
      <c r="A249" s="72">
        <v>44444</v>
      </c>
      <c r="B249" s="55">
        <v>0</v>
      </c>
      <c r="C249" s="55">
        <v>33</v>
      </c>
      <c r="D249" s="55">
        <v>26</v>
      </c>
      <c r="E249" s="53">
        <v>88</v>
      </c>
      <c r="F249" s="53">
        <v>67</v>
      </c>
      <c r="G249" s="55">
        <v>5.3</v>
      </c>
      <c r="H249" s="53">
        <v>23</v>
      </c>
      <c r="I249" s="53">
        <v>23</v>
      </c>
      <c r="J249" s="53">
        <v>8</v>
      </c>
      <c r="K249" s="53">
        <v>5</v>
      </c>
      <c r="N249" s="55">
        <f t="shared" si="6"/>
        <v>29.5</v>
      </c>
      <c r="Q249" s="55">
        <f t="shared" si="7"/>
        <v>77.5</v>
      </c>
      <c r="R249" s="55"/>
      <c r="S249" s="55"/>
      <c r="T249" s="55"/>
      <c r="U249" s="53"/>
      <c r="V249" s="53"/>
      <c r="W249" s="55"/>
      <c r="X249" s="55"/>
      <c r="Y249" s="55"/>
      <c r="Z249" s="55"/>
      <c r="AA249" s="55"/>
      <c r="AB249" s="55"/>
      <c r="AC249" s="53"/>
    </row>
    <row r="250" spans="1:29">
      <c r="A250" s="72">
        <v>44445</v>
      </c>
      <c r="B250" s="55">
        <v>0</v>
      </c>
      <c r="C250" s="55">
        <v>33</v>
      </c>
      <c r="D250" s="55">
        <v>27.2</v>
      </c>
      <c r="E250" s="53">
        <v>87</v>
      </c>
      <c r="F250" s="53">
        <v>73</v>
      </c>
      <c r="G250" s="55">
        <v>3.6</v>
      </c>
      <c r="H250" s="53">
        <v>32</v>
      </c>
      <c r="I250" s="53">
        <v>32</v>
      </c>
      <c r="J250" s="53">
        <v>4</v>
      </c>
      <c r="K250" s="53">
        <v>6</v>
      </c>
      <c r="N250" s="55">
        <f t="shared" si="6"/>
        <v>30.1</v>
      </c>
      <c r="Q250" s="55">
        <f t="shared" si="7"/>
        <v>80</v>
      </c>
      <c r="R250" s="55"/>
      <c r="S250" s="55"/>
      <c r="T250" s="55"/>
      <c r="U250" s="53"/>
      <c r="V250" s="53"/>
      <c r="W250" s="55"/>
      <c r="X250" s="55"/>
      <c r="Y250" s="55"/>
      <c r="Z250" s="55"/>
      <c r="AA250" s="55"/>
      <c r="AB250" s="55"/>
      <c r="AC250" s="53"/>
    </row>
    <row r="251" spans="1:29">
      <c r="A251" s="72">
        <v>44446</v>
      </c>
      <c r="B251" s="55">
        <v>0</v>
      </c>
      <c r="C251" s="55">
        <v>33.5</v>
      </c>
      <c r="D251" s="55">
        <v>27</v>
      </c>
      <c r="E251" s="53">
        <v>90</v>
      </c>
      <c r="F251" s="53">
        <v>79</v>
      </c>
      <c r="G251" s="55">
        <v>3</v>
      </c>
      <c r="H251" s="53">
        <v>0</v>
      </c>
      <c r="I251" s="53">
        <v>32</v>
      </c>
      <c r="J251" s="53">
        <v>6</v>
      </c>
      <c r="K251" s="53">
        <v>8</v>
      </c>
      <c r="N251" s="55">
        <f t="shared" si="6"/>
        <v>30.25</v>
      </c>
      <c r="Q251" s="55">
        <f t="shared" si="7"/>
        <v>84.5</v>
      </c>
      <c r="R251" s="55"/>
      <c r="S251" s="55"/>
      <c r="T251" s="55"/>
      <c r="U251" s="53"/>
      <c r="V251" s="53"/>
      <c r="W251" s="55"/>
      <c r="X251" s="55"/>
      <c r="Y251" s="55"/>
      <c r="Z251" s="55"/>
      <c r="AA251" s="55"/>
      <c r="AB251" s="55"/>
      <c r="AC251" s="53"/>
    </row>
    <row r="252" spans="1:29">
      <c r="A252" s="72">
        <v>44447</v>
      </c>
      <c r="B252" s="55">
        <v>0</v>
      </c>
      <c r="C252" s="55">
        <v>32</v>
      </c>
      <c r="D252" s="55">
        <v>26</v>
      </c>
      <c r="E252" s="53">
        <v>92</v>
      </c>
      <c r="F252" s="53">
        <v>92</v>
      </c>
      <c r="G252" s="55">
        <v>3.4</v>
      </c>
      <c r="H252" s="53">
        <v>0</v>
      </c>
      <c r="I252" s="53">
        <v>7</v>
      </c>
      <c r="J252" s="53">
        <v>6</v>
      </c>
      <c r="K252" s="53">
        <v>8</v>
      </c>
      <c r="N252" s="55">
        <f t="shared" si="6"/>
        <v>29</v>
      </c>
      <c r="Q252" s="55">
        <f t="shared" si="7"/>
        <v>92</v>
      </c>
      <c r="R252" s="55"/>
      <c r="S252" s="55"/>
      <c r="T252" s="55"/>
      <c r="U252" s="53"/>
      <c r="V252" s="53"/>
      <c r="W252" s="55"/>
      <c r="X252" s="55"/>
      <c r="Y252" s="55"/>
      <c r="Z252" s="55"/>
      <c r="AA252" s="55"/>
      <c r="AB252" s="55"/>
      <c r="AC252" s="53"/>
    </row>
    <row r="253" spans="1:29">
      <c r="A253" s="72">
        <v>44448</v>
      </c>
      <c r="B253" s="55">
        <v>5</v>
      </c>
      <c r="C253" s="55">
        <v>33</v>
      </c>
      <c r="D253" s="55">
        <v>26</v>
      </c>
      <c r="E253" s="53">
        <v>96</v>
      </c>
      <c r="F253" s="53">
        <v>96</v>
      </c>
      <c r="G253" s="55">
        <v>4.5</v>
      </c>
      <c r="H253" s="53">
        <v>23</v>
      </c>
      <c r="I253" s="53">
        <v>23</v>
      </c>
      <c r="J253" s="53">
        <v>8</v>
      </c>
      <c r="K253" s="53">
        <v>8</v>
      </c>
      <c r="N253" s="55">
        <f t="shared" si="6"/>
        <v>29.5</v>
      </c>
      <c r="Q253" s="55">
        <f t="shared" si="7"/>
        <v>96</v>
      </c>
      <c r="R253" s="55"/>
      <c r="S253" s="55"/>
      <c r="T253" s="55"/>
      <c r="U253" s="53"/>
      <c r="V253" s="53"/>
      <c r="W253" s="55"/>
      <c r="X253" s="55"/>
      <c r="Y253" s="55"/>
      <c r="Z253" s="55"/>
      <c r="AA253" s="55"/>
      <c r="AB253" s="55"/>
      <c r="AC253" s="53"/>
    </row>
    <row r="254" spans="1:29">
      <c r="A254" s="72">
        <v>44449</v>
      </c>
      <c r="B254" s="55">
        <v>29</v>
      </c>
      <c r="C254" s="55">
        <v>28</v>
      </c>
      <c r="D254" s="55">
        <v>25</v>
      </c>
      <c r="E254" s="53">
        <v>96</v>
      </c>
      <c r="F254" s="53">
        <v>82</v>
      </c>
      <c r="G254" s="55">
        <v>4.4</v>
      </c>
      <c r="H254" s="53">
        <v>23</v>
      </c>
      <c r="I254" s="53">
        <v>32</v>
      </c>
      <c r="J254" s="53">
        <v>6</v>
      </c>
      <c r="K254" s="53">
        <v>6</v>
      </c>
      <c r="N254" s="55">
        <f t="shared" si="6"/>
        <v>26.5</v>
      </c>
      <c r="Q254" s="55">
        <f t="shared" si="7"/>
        <v>89</v>
      </c>
      <c r="R254" s="55"/>
      <c r="S254" s="55"/>
      <c r="T254" s="55"/>
      <c r="U254" s="53"/>
      <c r="V254" s="53"/>
      <c r="W254" s="55"/>
      <c r="X254" s="55"/>
      <c r="Y254" s="55"/>
      <c r="Z254" s="55"/>
      <c r="AA254" s="78"/>
      <c r="AB254" s="78"/>
      <c r="AC254" s="53"/>
    </row>
    <row r="255" spans="1:29">
      <c r="A255" s="72">
        <v>44450</v>
      </c>
      <c r="B255" s="55">
        <v>3.3</v>
      </c>
      <c r="C255" s="55">
        <v>32</v>
      </c>
      <c r="D255" s="55">
        <v>26</v>
      </c>
      <c r="E255" s="53">
        <v>96</v>
      </c>
      <c r="F255" s="53">
        <v>96</v>
      </c>
      <c r="G255" s="55">
        <v>5.3</v>
      </c>
      <c r="H255" s="53">
        <v>23</v>
      </c>
      <c r="I255" s="53">
        <v>23</v>
      </c>
      <c r="J255" s="53">
        <v>8</v>
      </c>
      <c r="K255" s="53">
        <v>6</v>
      </c>
      <c r="N255" s="55">
        <f t="shared" si="6"/>
        <v>29</v>
      </c>
      <c r="Q255" s="55">
        <f t="shared" si="7"/>
        <v>96</v>
      </c>
      <c r="R255" s="55"/>
      <c r="S255" s="55"/>
      <c r="T255" s="55"/>
      <c r="U255" s="53"/>
      <c r="V255" s="53"/>
      <c r="W255" s="55"/>
      <c r="X255" s="55"/>
      <c r="Y255" s="55"/>
      <c r="Z255" s="55"/>
      <c r="AA255" s="78"/>
      <c r="AB255" s="78"/>
      <c r="AC255" s="53"/>
    </row>
    <row r="256" spans="1:29">
      <c r="A256" s="72">
        <v>44451</v>
      </c>
      <c r="B256" s="55">
        <v>11.4</v>
      </c>
      <c r="C256" s="55">
        <v>29</v>
      </c>
      <c r="D256" s="55">
        <v>25.5</v>
      </c>
      <c r="E256" s="53">
        <v>94</v>
      </c>
      <c r="F256" s="53">
        <v>80</v>
      </c>
      <c r="G256" s="55">
        <v>3.3</v>
      </c>
      <c r="H256" s="53">
        <v>23</v>
      </c>
      <c r="I256" s="53">
        <v>25</v>
      </c>
      <c r="J256" s="53">
        <v>8</v>
      </c>
      <c r="K256" s="53">
        <v>4</v>
      </c>
      <c r="N256" s="55">
        <f t="shared" si="6"/>
        <v>27.25</v>
      </c>
      <c r="Q256" s="55">
        <f t="shared" si="7"/>
        <v>87</v>
      </c>
      <c r="R256" s="55"/>
      <c r="S256" s="55"/>
      <c r="T256" s="55"/>
      <c r="U256" s="53"/>
      <c r="V256" s="53"/>
      <c r="W256" s="55"/>
      <c r="X256" s="55"/>
      <c r="Y256" s="55"/>
      <c r="Z256" s="78"/>
      <c r="AA256" s="78"/>
      <c r="AB256" s="78"/>
      <c r="AC256" s="53"/>
    </row>
    <row r="257" spans="1:29">
      <c r="A257" s="72">
        <v>44452</v>
      </c>
      <c r="B257" s="55">
        <v>0</v>
      </c>
      <c r="C257" s="55">
        <v>30.5</v>
      </c>
      <c r="D257" s="55">
        <v>26</v>
      </c>
      <c r="E257" s="53">
        <v>96</v>
      </c>
      <c r="F257" s="53">
        <v>72</v>
      </c>
      <c r="G257" s="55">
        <v>3.7</v>
      </c>
      <c r="H257" s="53">
        <v>5</v>
      </c>
      <c r="I257" s="53">
        <v>7</v>
      </c>
      <c r="J257" s="53">
        <v>8</v>
      </c>
      <c r="K257" s="53">
        <v>4</v>
      </c>
      <c r="N257" s="55">
        <f t="shared" si="6"/>
        <v>28.25</v>
      </c>
      <c r="Q257" s="55">
        <f t="shared" si="7"/>
        <v>84</v>
      </c>
      <c r="R257" s="55"/>
      <c r="S257" s="55"/>
      <c r="T257" s="55"/>
      <c r="U257" s="53"/>
      <c r="V257" s="53"/>
      <c r="W257" s="55"/>
      <c r="X257" s="55"/>
      <c r="Y257" s="55"/>
      <c r="Z257" s="78"/>
      <c r="AA257" s="78"/>
      <c r="AB257" s="78"/>
      <c r="AC257" s="53"/>
    </row>
    <row r="258" spans="1:29">
      <c r="A258" s="72">
        <v>44453</v>
      </c>
      <c r="B258" s="55">
        <v>8.6</v>
      </c>
      <c r="C258" s="55">
        <v>32</v>
      </c>
      <c r="D258" s="55">
        <v>26.5</v>
      </c>
      <c r="E258" s="53">
        <v>94</v>
      </c>
      <c r="F258" s="53">
        <v>71</v>
      </c>
      <c r="G258" s="55">
        <v>2.9</v>
      </c>
      <c r="H258" s="53">
        <v>14</v>
      </c>
      <c r="I258" s="53">
        <v>14</v>
      </c>
      <c r="J258" s="53">
        <v>8</v>
      </c>
      <c r="K258" s="53">
        <v>5</v>
      </c>
      <c r="N258" s="55">
        <f t="shared" ref="N258:N321" si="8">(C258+D258)/2</f>
        <v>29.25</v>
      </c>
      <c r="Q258" s="55">
        <f t="shared" ref="Q258:Q321" si="9">(E258+F258)/2</f>
        <v>82.5</v>
      </c>
      <c r="R258" s="55"/>
      <c r="S258" s="55"/>
      <c r="T258" s="55"/>
      <c r="U258" s="53"/>
      <c r="V258" s="53"/>
      <c r="W258" s="55"/>
      <c r="X258" s="55"/>
      <c r="Y258" s="55"/>
      <c r="Z258" s="55"/>
      <c r="AA258" s="55"/>
      <c r="AB258" s="55"/>
      <c r="AC258" s="53"/>
    </row>
    <row r="259" spans="1:29">
      <c r="A259" s="72">
        <v>44454</v>
      </c>
      <c r="B259" s="55">
        <v>0.2</v>
      </c>
      <c r="C259" s="55">
        <v>32.5</v>
      </c>
      <c r="D259" s="55">
        <v>25.8</v>
      </c>
      <c r="E259" s="53">
        <v>92</v>
      </c>
      <c r="F259" s="53">
        <v>94</v>
      </c>
      <c r="G259" s="55">
        <v>5</v>
      </c>
      <c r="H259" s="53">
        <v>14</v>
      </c>
      <c r="I259" s="53">
        <v>23</v>
      </c>
      <c r="J259" s="53">
        <v>8</v>
      </c>
      <c r="K259" s="53">
        <v>8</v>
      </c>
      <c r="N259" s="55">
        <f t="shared" si="8"/>
        <v>29.15</v>
      </c>
      <c r="Q259" s="55">
        <f t="shared" si="9"/>
        <v>93</v>
      </c>
      <c r="R259" s="55"/>
      <c r="S259" s="55"/>
      <c r="T259" s="55"/>
      <c r="U259" s="53"/>
      <c r="V259" s="53"/>
      <c r="W259" s="55"/>
      <c r="X259" s="55"/>
      <c r="Y259" s="55"/>
      <c r="Z259" s="55"/>
      <c r="AA259" s="55"/>
      <c r="AB259" s="55"/>
      <c r="AC259" s="53"/>
    </row>
    <row r="260" spans="1:29">
      <c r="A260" s="72">
        <v>44455</v>
      </c>
      <c r="B260" s="55">
        <v>2</v>
      </c>
      <c r="C260" s="55">
        <v>28</v>
      </c>
      <c r="D260" s="55">
        <v>26</v>
      </c>
      <c r="E260" s="53">
        <v>92</v>
      </c>
      <c r="F260" s="53">
        <v>96</v>
      </c>
      <c r="G260" s="55">
        <v>4.6</v>
      </c>
      <c r="H260" s="53">
        <v>23</v>
      </c>
      <c r="I260" s="53">
        <v>23</v>
      </c>
      <c r="J260" s="53">
        <v>8</v>
      </c>
      <c r="K260" s="53">
        <v>8</v>
      </c>
      <c r="N260" s="55">
        <f t="shared" si="8"/>
        <v>27</v>
      </c>
      <c r="Q260" s="55">
        <f t="shared" si="9"/>
        <v>94</v>
      </c>
      <c r="R260" s="55"/>
      <c r="S260" s="55"/>
      <c r="T260" s="55"/>
      <c r="U260" s="53"/>
      <c r="V260" s="53"/>
      <c r="W260" s="55"/>
      <c r="X260" s="55"/>
      <c r="Y260" s="55"/>
      <c r="Z260" s="55"/>
      <c r="AA260" s="55"/>
      <c r="AB260" s="55"/>
      <c r="AC260" s="53"/>
    </row>
    <row r="261" spans="1:29">
      <c r="A261" s="72">
        <v>44456</v>
      </c>
      <c r="B261" s="76">
        <v>30.8</v>
      </c>
      <c r="C261" s="76">
        <v>29.5</v>
      </c>
      <c r="D261" s="76">
        <v>25</v>
      </c>
      <c r="E261" s="75">
        <v>96</v>
      </c>
      <c r="F261" s="75">
        <v>98</v>
      </c>
      <c r="G261" s="76">
        <v>5.5</v>
      </c>
      <c r="H261" s="75">
        <v>23</v>
      </c>
      <c r="I261" s="75">
        <v>23</v>
      </c>
      <c r="J261" s="75">
        <v>8</v>
      </c>
      <c r="K261" s="75">
        <v>8</v>
      </c>
      <c r="N261" s="55">
        <f t="shared" si="8"/>
        <v>27.25</v>
      </c>
      <c r="Q261" s="55">
        <f t="shared" si="9"/>
        <v>97</v>
      </c>
      <c r="R261" s="76"/>
      <c r="S261" s="76"/>
      <c r="T261" s="55"/>
      <c r="U261" s="75"/>
      <c r="V261" s="75"/>
      <c r="W261" s="76"/>
      <c r="X261" s="76"/>
      <c r="Y261" s="76"/>
      <c r="Z261" s="76"/>
      <c r="AA261" s="76"/>
      <c r="AB261" s="76"/>
      <c r="AC261" s="53"/>
    </row>
    <row r="262" spans="1:29">
      <c r="A262" s="72">
        <v>44457</v>
      </c>
      <c r="B262" s="55">
        <v>11.4</v>
      </c>
      <c r="C262" s="55">
        <v>27</v>
      </c>
      <c r="D262" s="55">
        <v>25</v>
      </c>
      <c r="E262" s="53">
        <v>93</v>
      </c>
      <c r="F262" s="53">
        <v>81</v>
      </c>
      <c r="G262" s="55">
        <v>5.3</v>
      </c>
      <c r="H262" s="53">
        <v>23</v>
      </c>
      <c r="I262" s="53">
        <v>23</v>
      </c>
      <c r="J262" s="53">
        <v>8</v>
      </c>
      <c r="K262" s="53">
        <v>5</v>
      </c>
      <c r="N262" s="55">
        <f t="shared" si="8"/>
        <v>26</v>
      </c>
      <c r="Q262" s="55">
        <f t="shared" si="9"/>
        <v>87</v>
      </c>
      <c r="R262" s="55"/>
      <c r="S262" s="55"/>
      <c r="T262" s="55"/>
      <c r="U262" s="53"/>
      <c r="V262" s="53"/>
      <c r="W262" s="55"/>
      <c r="X262" s="55"/>
      <c r="Y262" s="55"/>
      <c r="Z262" s="55"/>
      <c r="AA262" s="55"/>
      <c r="AB262" s="55"/>
      <c r="AC262" s="53"/>
    </row>
    <row r="263" spans="1:29">
      <c r="A263" s="72">
        <v>44458</v>
      </c>
      <c r="B263" s="55">
        <v>0</v>
      </c>
      <c r="C263" s="55">
        <v>30.5</v>
      </c>
      <c r="D263" s="55">
        <v>26.5</v>
      </c>
      <c r="E263" s="53">
        <v>96</v>
      </c>
      <c r="F263" s="53">
        <v>82</v>
      </c>
      <c r="G263" s="55">
        <v>4.7</v>
      </c>
      <c r="H263" s="53">
        <v>23</v>
      </c>
      <c r="I263" s="53">
        <v>23</v>
      </c>
      <c r="J263" s="53">
        <v>8</v>
      </c>
      <c r="K263" s="53">
        <v>8</v>
      </c>
      <c r="N263" s="55">
        <f t="shared" si="8"/>
        <v>28.5</v>
      </c>
      <c r="Q263" s="55">
        <f t="shared" si="9"/>
        <v>89</v>
      </c>
      <c r="R263" s="55"/>
      <c r="S263" s="55"/>
      <c r="T263" s="55"/>
      <c r="U263" s="53"/>
      <c r="V263" s="53"/>
      <c r="W263" s="55"/>
      <c r="X263" s="55"/>
      <c r="Y263" s="55"/>
      <c r="Z263" s="55"/>
      <c r="AA263" s="55"/>
      <c r="AB263" s="55"/>
      <c r="AC263" s="53"/>
    </row>
    <row r="264" spans="1:29">
      <c r="A264" s="72">
        <v>44459</v>
      </c>
      <c r="B264" s="55">
        <v>6.4</v>
      </c>
      <c r="C264" s="55">
        <v>30.5</v>
      </c>
      <c r="D264" s="55">
        <v>26.5</v>
      </c>
      <c r="E264" s="53">
        <v>94</v>
      </c>
      <c r="F264" s="53">
        <v>88</v>
      </c>
      <c r="G264" s="55">
        <v>3.7</v>
      </c>
      <c r="H264" s="53">
        <v>23</v>
      </c>
      <c r="I264" s="53">
        <v>0</v>
      </c>
      <c r="J264" s="53">
        <v>8</v>
      </c>
      <c r="K264" s="53">
        <v>8</v>
      </c>
      <c r="N264" s="55">
        <f t="shared" si="8"/>
        <v>28.5</v>
      </c>
      <c r="Q264" s="55">
        <f t="shared" si="9"/>
        <v>91</v>
      </c>
      <c r="R264" s="55"/>
      <c r="S264" s="55"/>
      <c r="T264" s="55"/>
      <c r="U264" s="53"/>
      <c r="V264" s="53"/>
      <c r="W264" s="55"/>
      <c r="X264" s="55"/>
      <c r="Y264" s="55"/>
      <c r="Z264" s="55"/>
      <c r="AA264" s="55"/>
      <c r="AB264" s="55"/>
      <c r="AC264" s="53"/>
    </row>
    <row r="265" spans="1:29">
      <c r="A265" s="72">
        <v>44460</v>
      </c>
      <c r="B265" s="55">
        <v>23.4</v>
      </c>
      <c r="C265" s="55">
        <v>29.5</v>
      </c>
      <c r="D265" s="55">
        <v>25</v>
      </c>
      <c r="E265" s="53">
        <v>100</v>
      </c>
      <c r="F265" s="53">
        <v>94</v>
      </c>
      <c r="G265" s="55">
        <v>2.9</v>
      </c>
      <c r="H265" s="53">
        <v>23</v>
      </c>
      <c r="I265" s="53">
        <v>25</v>
      </c>
      <c r="J265" s="53">
        <v>8</v>
      </c>
      <c r="K265" s="53">
        <v>8</v>
      </c>
      <c r="N265" s="55">
        <f t="shared" si="8"/>
        <v>27.25</v>
      </c>
      <c r="Q265" s="55">
        <f t="shared" si="9"/>
        <v>97</v>
      </c>
      <c r="R265" s="55"/>
      <c r="S265" s="55"/>
      <c r="T265" s="55"/>
      <c r="U265" s="53"/>
      <c r="V265" s="53"/>
      <c r="W265" s="55"/>
      <c r="X265" s="55"/>
      <c r="Y265" s="55"/>
      <c r="Z265" s="55"/>
      <c r="AA265" s="55"/>
      <c r="AB265" s="55"/>
      <c r="AC265" s="53"/>
    </row>
    <row r="266" spans="1:29">
      <c r="A266" s="72">
        <v>44461</v>
      </c>
      <c r="B266" s="55">
        <v>17.2</v>
      </c>
      <c r="C266" s="55">
        <v>30</v>
      </c>
      <c r="D266" s="55">
        <v>25.8</v>
      </c>
      <c r="E266" s="53">
        <v>93</v>
      </c>
      <c r="F266" s="53">
        <v>78</v>
      </c>
      <c r="G266" s="55">
        <v>3.4</v>
      </c>
      <c r="H266" s="53">
        <v>23</v>
      </c>
      <c r="I266" s="53">
        <v>23</v>
      </c>
      <c r="J266" s="53">
        <v>6</v>
      </c>
      <c r="K266" s="53">
        <v>6</v>
      </c>
      <c r="N266" s="55">
        <f t="shared" si="8"/>
        <v>27.9</v>
      </c>
      <c r="Q266" s="55">
        <f t="shared" si="9"/>
        <v>85.5</v>
      </c>
      <c r="R266" s="55"/>
      <c r="S266" s="55"/>
      <c r="T266" s="55"/>
      <c r="U266" s="53"/>
      <c r="V266" s="53"/>
      <c r="W266" s="55"/>
      <c r="X266" s="55"/>
      <c r="Y266" s="55"/>
      <c r="Z266" s="55"/>
      <c r="AA266" s="55"/>
      <c r="AB266" s="55"/>
      <c r="AC266" s="53"/>
    </row>
    <row r="267" spans="1:29">
      <c r="A267" s="72">
        <v>44462</v>
      </c>
      <c r="B267" s="76">
        <v>0</v>
      </c>
      <c r="C267" s="76">
        <v>31.5</v>
      </c>
      <c r="D267" s="76">
        <v>26</v>
      </c>
      <c r="E267" s="75">
        <v>94</v>
      </c>
      <c r="F267" s="75">
        <v>71</v>
      </c>
      <c r="G267" s="76">
        <v>3.8</v>
      </c>
      <c r="H267" s="75">
        <v>23</v>
      </c>
      <c r="I267" s="75">
        <v>32</v>
      </c>
      <c r="J267" s="75">
        <v>4</v>
      </c>
      <c r="K267" s="75">
        <v>4</v>
      </c>
      <c r="N267" s="55">
        <f t="shared" si="8"/>
        <v>28.75</v>
      </c>
      <c r="Q267" s="55">
        <f t="shared" si="9"/>
        <v>82.5</v>
      </c>
      <c r="R267" s="76"/>
      <c r="S267" s="76"/>
      <c r="T267" s="55"/>
      <c r="U267" s="75"/>
      <c r="V267" s="75"/>
      <c r="W267" s="76"/>
      <c r="X267" s="76"/>
      <c r="Y267" s="76"/>
      <c r="Z267" s="76"/>
      <c r="AA267" s="76"/>
      <c r="AB267" s="76"/>
      <c r="AC267" s="53"/>
    </row>
    <row r="268" spans="1:29">
      <c r="A268" s="72">
        <v>44463</v>
      </c>
      <c r="B268" s="55">
        <v>0.2</v>
      </c>
      <c r="C268" s="55">
        <v>32.2</v>
      </c>
      <c r="D268" s="55">
        <v>26</v>
      </c>
      <c r="E268" s="53">
        <v>94</v>
      </c>
      <c r="F268" s="53">
        <v>64</v>
      </c>
      <c r="G268" s="55">
        <v>2.9</v>
      </c>
      <c r="H268" s="53">
        <v>23</v>
      </c>
      <c r="I268" s="53">
        <v>25</v>
      </c>
      <c r="J268" s="53">
        <v>8</v>
      </c>
      <c r="K268" s="53">
        <v>4</v>
      </c>
      <c r="N268" s="55">
        <f t="shared" si="8"/>
        <v>29.1</v>
      </c>
      <c r="Q268" s="55">
        <f t="shared" si="9"/>
        <v>79</v>
      </c>
      <c r="R268" s="55"/>
      <c r="S268" s="55"/>
      <c r="T268" s="55"/>
      <c r="U268" s="53"/>
      <c r="V268" s="53"/>
      <c r="W268" s="55"/>
      <c r="X268" s="55"/>
      <c r="Y268" s="55"/>
      <c r="Z268" s="55"/>
      <c r="AA268" s="55"/>
      <c r="AB268" s="55"/>
      <c r="AC268" s="53"/>
    </row>
    <row r="269" spans="1:29">
      <c r="A269" s="72">
        <v>44464</v>
      </c>
      <c r="B269" s="55">
        <v>0</v>
      </c>
      <c r="C269" s="55">
        <v>33.2</v>
      </c>
      <c r="D269" s="55">
        <v>26</v>
      </c>
      <c r="E269" s="53">
        <v>100</v>
      </c>
      <c r="F269" s="53">
        <v>66</v>
      </c>
      <c r="G269" s="55">
        <v>3.9</v>
      </c>
      <c r="H269" s="53">
        <v>23</v>
      </c>
      <c r="I269" s="53">
        <v>23</v>
      </c>
      <c r="J269" s="53">
        <v>6</v>
      </c>
      <c r="K269" s="53">
        <v>8</v>
      </c>
      <c r="N269" s="55">
        <f t="shared" si="8"/>
        <v>29.6</v>
      </c>
      <c r="Q269" s="55">
        <f t="shared" si="9"/>
        <v>83</v>
      </c>
      <c r="R269" s="55"/>
      <c r="S269" s="55"/>
      <c r="T269" s="55"/>
      <c r="U269" s="53"/>
      <c r="V269" s="53"/>
      <c r="W269" s="55"/>
      <c r="X269" s="55"/>
      <c r="Y269" s="55"/>
      <c r="Z269" s="55"/>
      <c r="AA269" s="55"/>
      <c r="AB269" s="55"/>
      <c r="AC269" s="53"/>
    </row>
    <row r="270" spans="1:29">
      <c r="A270" s="72">
        <v>44465</v>
      </c>
      <c r="B270" s="55">
        <v>0</v>
      </c>
      <c r="C270" s="55">
        <v>32.5</v>
      </c>
      <c r="D270" s="55">
        <v>26.5</v>
      </c>
      <c r="E270" s="53">
        <v>92</v>
      </c>
      <c r="F270" s="53">
        <v>75</v>
      </c>
      <c r="G270" s="55">
        <v>4.3</v>
      </c>
      <c r="H270" s="53">
        <v>23</v>
      </c>
      <c r="I270" s="53">
        <v>23</v>
      </c>
      <c r="J270" s="53">
        <v>6</v>
      </c>
      <c r="K270" s="53">
        <v>7</v>
      </c>
      <c r="N270" s="55">
        <f t="shared" si="8"/>
        <v>29.5</v>
      </c>
      <c r="Q270" s="55">
        <f t="shared" si="9"/>
        <v>83.5</v>
      </c>
      <c r="R270" s="55"/>
      <c r="S270" s="55"/>
      <c r="T270" s="55"/>
      <c r="U270" s="53"/>
      <c r="V270" s="53"/>
      <c r="W270" s="55"/>
      <c r="X270" s="55"/>
      <c r="Y270" s="55"/>
      <c r="Z270" s="55"/>
      <c r="AA270" s="55"/>
      <c r="AB270" s="55"/>
      <c r="AC270" s="53"/>
    </row>
    <row r="271" spans="1:29">
      <c r="A271" s="72">
        <v>44466</v>
      </c>
      <c r="B271" s="55">
        <v>25.4</v>
      </c>
      <c r="C271" s="55">
        <v>31.5</v>
      </c>
      <c r="D271" s="55">
        <v>24.5</v>
      </c>
      <c r="E271" s="53">
        <v>98</v>
      </c>
      <c r="F271" s="53">
        <v>75</v>
      </c>
      <c r="G271" s="55">
        <v>3.9</v>
      </c>
      <c r="H271" s="53">
        <v>23</v>
      </c>
      <c r="I271" s="53">
        <v>23</v>
      </c>
      <c r="J271" s="53">
        <v>8</v>
      </c>
      <c r="K271" s="53">
        <v>4</v>
      </c>
      <c r="N271" s="55">
        <f t="shared" si="8"/>
        <v>28</v>
      </c>
      <c r="Q271" s="55">
        <f t="shared" si="9"/>
        <v>86.5</v>
      </c>
      <c r="R271" s="55"/>
      <c r="S271" s="55"/>
      <c r="T271" s="55"/>
      <c r="U271" s="53"/>
      <c r="V271" s="53"/>
      <c r="W271" s="55"/>
      <c r="X271" s="55"/>
      <c r="Y271" s="55"/>
      <c r="Z271" s="55"/>
      <c r="AA271" s="55"/>
      <c r="AB271" s="55"/>
      <c r="AC271" s="53"/>
    </row>
    <row r="272" spans="1:29">
      <c r="A272" s="72">
        <v>44467</v>
      </c>
      <c r="B272" s="55">
        <v>3.6</v>
      </c>
      <c r="C272" s="55">
        <v>32</v>
      </c>
      <c r="D272" s="55">
        <v>25.2</v>
      </c>
      <c r="E272" s="53">
        <v>96</v>
      </c>
      <c r="F272" s="53">
        <v>73</v>
      </c>
      <c r="G272" s="55">
        <v>1.8</v>
      </c>
      <c r="H272" s="53">
        <v>0</v>
      </c>
      <c r="I272" s="53">
        <v>32</v>
      </c>
      <c r="J272" s="53">
        <v>8</v>
      </c>
      <c r="K272" s="53">
        <v>6</v>
      </c>
      <c r="N272" s="55">
        <f t="shared" si="8"/>
        <v>28.6</v>
      </c>
      <c r="Q272" s="55">
        <f t="shared" si="9"/>
        <v>84.5</v>
      </c>
      <c r="R272" s="55"/>
      <c r="S272" s="55"/>
      <c r="T272" s="55"/>
      <c r="U272" s="53"/>
      <c r="V272" s="53"/>
      <c r="W272" s="55"/>
      <c r="X272" s="55"/>
      <c r="Y272" s="55"/>
      <c r="Z272" s="55"/>
      <c r="AA272" s="55"/>
      <c r="AB272" s="55"/>
      <c r="AC272" s="53"/>
    </row>
    <row r="273" spans="1:29">
      <c r="A273" s="72">
        <v>44468</v>
      </c>
      <c r="B273" s="55">
        <v>26.4</v>
      </c>
      <c r="C273" s="55">
        <v>33</v>
      </c>
      <c r="D273" s="55">
        <v>25</v>
      </c>
      <c r="E273" s="53">
        <v>94</v>
      </c>
      <c r="F273" s="53">
        <v>88</v>
      </c>
      <c r="G273" s="55">
        <v>4.9</v>
      </c>
      <c r="H273" s="53">
        <v>14</v>
      </c>
      <c r="I273" s="53">
        <v>14</v>
      </c>
      <c r="J273" s="53">
        <v>8</v>
      </c>
      <c r="K273" s="53">
        <v>8</v>
      </c>
      <c r="N273" s="55">
        <f t="shared" si="8"/>
        <v>29</v>
      </c>
      <c r="Q273" s="55">
        <f t="shared" si="9"/>
        <v>91</v>
      </c>
      <c r="R273" s="55"/>
      <c r="S273" s="55"/>
      <c r="T273" s="55"/>
      <c r="U273" s="53"/>
      <c r="V273" s="53"/>
      <c r="W273" s="55"/>
      <c r="X273" s="55"/>
      <c r="Y273" s="55"/>
      <c r="Z273" s="55"/>
      <c r="AA273" s="55"/>
      <c r="AB273" s="55"/>
      <c r="AC273" s="53"/>
    </row>
    <row r="274" spans="1:29">
      <c r="A274" s="72">
        <v>44469</v>
      </c>
      <c r="B274" s="55">
        <v>16.4</v>
      </c>
      <c r="C274" s="55">
        <v>27.5</v>
      </c>
      <c r="D274" s="55">
        <v>25</v>
      </c>
      <c r="E274" s="53">
        <v>84</v>
      </c>
      <c r="F274" s="53">
        <v>66</v>
      </c>
      <c r="G274" s="55">
        <v>7.1</v>
      </c>
      <c r="H274" s="53">
        <v>14</v>
      </c>
      <c r="I274" s="53">
        <v>14</v>
      </c>
      <c r="J274" s="53">
        <v>3</v>
      </c>
      <c r="K274" s="53">
        <v>6</v>
      </c>
      <c r="N274" s="55">
        <f t="shared" si="8"/>
        <v>26.25</v>
      </c>
      <c r="Q274" s="55">
        <f t="shared" si="9"/>
        <v>75</v>
      </c>
      <c r="R274" s="55"/>
      <c r="S274" s="55"/>
      <c r="T274" s="55"/>
      <c r="U274" s="53"/>
      <c r="V274" s="53"/>
      <c r="W274" s="55"/>
      <c r="X274" s="55"/>
      <c r="Y274" s="55"/>
      <c r="Z274" s="55"/>
      <c r="AA274" s="55"/>
      <c r="AB274" s="55"/>
      <c r="AC274" s="53"/>
    </row>
    <row r="275" spans="1:29">
      <c r="A275" s="72">
        <v>44470</v>
      </c>
      <c r="B275" s="55">
        <v>0</v>
      </c>
      <c r="C275" s="55">
        <v>32.2</v>
      </c>
      <c r="D275" s="55">
        <v>25.5</v>
      </c>
      <c r="E275" s="53">
        <v>93</v>
      </c>
      <c r="F275" s="53">
        <v>72</v>
      </c>
      <c r="G275" s="55">
        <v>3.8</v>
      </c>
      <c r="H275" s="53">
        <v>0</v>
      </c>
      <c r="I275" s="53">
        <v>23</v>
      </c>
      <c r="J275" s="53">
        <v>8</v>
      </c>
      <c r="K275" s="53">
        <v>6</v>
      </c>
      <c r="N275" s="55">
        <f t="shared" si="8"/>
        <v>28.85</v>
      </c>
      <c r="Q275" s="55">
        <f t="shared" si="9"/>
        <v>82.5</v>
      </c>
      <c r="R275" s="55"/>
      <c r="S275" s="55"/>
      <c r="T275" s="55"/>
      <c r="U275" s="53"/>
      <c r="V275" s="53"/>
      <c r="W275" s="55"/>
      <c r="X275" s="55"/>
      <c r="Y275" s="55"/>
      <c r="Z275" s="55"/>
      <c r="AA275" s="55"/>
      <c r="AB275" s="55"/>
      <c r="AC275" s="53"/>
    </row>
    <row r="276" spans="1:29">
      <c r="A276" s="72">
        <v>44471</v>
      </c>
      <c r="B276" s="55">
        <v>0</v>
      </c>
      <c r="C276" s="55">
        <v>33</v>
      </c>
      <c r="D276" s="55">
        <v>26</v>
      </c>
      <c r="E276" s="53">
        <v>95</v>
      </c>
      <c r="F276" s="53">
        <v>69</v>
      </c>
      <c r="G276" s="55">
        <v>1.9</v>
      </c>
      <c r="H276" s="53">
        <v>32</v>
      </c>
      <c r="I276" s="53">
        <v>29</v>
      </c>
      <c r="J276" s="53">
        <v>3</v>
      </c>
      <c r="K276" s="53">
        <v>6</v>
      </c>
      <c r="N276" s="55">
        <f t="shared" si="8"/>
        <v>29.5</v>
      </c>
      <c r="Q276" s="55">
        <f t="shared" si="9"/>
        <v>82</v>
      </c>
      <c r="R276" s="55"/>
      <c r="S276" s="55"/>
      <c r="T276" s="55"/>
      <c r="U276" s="53"/>
      <c r="V276" s="53"/>
      <c r="W276" s="55"/>
      <c r="X276" s="55"/>
      <c r="Y276" s="55"/>
      <c r="Z276" s="55"/>
      <c r="AA276" s="55"/>
      <c r="AB276" s="55"/>
      <c r="AC276" s="53"/>
    </row>
    <row r="277" spans="1:29">
      <c r="A277" s="72">
        <v>44472</v>
      </c>
      <c r="B277" s="55">
        <v>10.2</v>
      </c>
      <c r="C277" s="55">
        <v>33.2</v>
      </c>
      <c r="D277" s="55">
        <v>25.8</v>
      </c>
      <c r="E277" s="53">
        <v>96</v>
      </c>
      <c r="F277" s="53">
        <v>67</v>
      </c>
      <c r="G277" s="55">
        <v>2.2</v>
      </c>
      <c r="H277" s="53">
        <v>0</v>
      </c>
      <c r="I277" s="53">
        <v>25</v>
      </c>
      <c r="J277" s="53">
        <v>6</v>
      </c>
      <c r="K277" s="53">
        <v>4</v>
      </c>
      <c r="N277" s="55">
        <f t="shared" si="8"/>
        <v>29.5</v>
      </c>
      <c r="Q277" s="55">
        <f t="shared" si="9"/>
        <v>81.5</v>
      </c>
      <c r="R277" s="55"/>
      <c r="S277" s="55"/>
      <c r="T277" s="55"/>
      <c r="U277" s="53"/>
      <c r="V277" s="53"/>
      <c r="W277" s="55"/>
      <c r="X277" s="55"/>
      <c r="Y277" s="55"/>
      <c r="Z277" s="55"/>
      <c r="AA277" s="55"/>
      <c r="AB277" s="55"/>
      <c r="AC277" s="53"/>
    </row>
    <row r="278" spans="1:29">
      <c r="A278" s="72">
        <v>44473</v>
      </c>
      <c r="B278" s="55">
        <v>0</v>
      </c>
      <c r="C278" s="55">
        <v>33.5</v>
      </c>
      <c r="D278" s="55">
        <v>25.5</v>
      </c>
      <c r="E278" s="53">
        <v>94</v>
      </c>
      <c r="F278" s="53">
        <v>62</v>
      </c>
      <c r="G278" s="55">
        <v>3.6</v>
      </c>
      <c r="H278" s="53">
        <v>0</v>
      </c>
      <c r="I278" s="53">
        <v>29</v>
      </c>
      <c r="J278" s="53">
        <v>4</v>
      </c>
      <c r="K278" s="53">
        <v>5</v>
      </c>
      <c r="N278" s="55">
        <f t="shared" si="8"/>
        <v>29.5</v>
      </c>
      <c r="Q278" s="55">
        <f t="shared" si="9"/>
        <v>78</v>
      </c>
      <c r="R278" s="55"/>
      <c r="S278" s="55"/>
      <c r="T278" s="55"/>
      <c r="U278" s="53"/>
      <c r="V278" s="53"/>
      <c r="W278" s="55"/>
      <c r="X278" s="55"/>
      <c r="Y278" s="55"/>
      <c r="Z278" s="55"/>
      <c r="AA278" s="55"/>
      <c r="AB278" s="55"/>
      <c r="AC278" s="53"/>
    </row>
    <row r="279" spans="1:29">
      <c r="A279" s="72">
        <v>44474</v>
      </c>
      <c r="B279" s="55">
        <v>0</v>
      </c>
      <c r="C279" s="55">
        <v>33.5</v>
      </c>
      <c r="D279" s="55">
        <v>26.2</v>
      </c>
      <c r="E279" s="53">
        <v>88</v>
      </c>
      <c r="F279" s="53">
        <v>67</v>
      </c>
      <c r="G279" s="55">
        <v>2.6</v>
      </c>
      <c r="H279" s="53">
        <v>36</v>
      </c>
      <c r="I279" s="53">
        <v>5</v>
      </c>
      <c r="J279" s="53">
        <v>5</v>
      </c>
      <c r="K279" s="53">
        <v>5</v>
      </c>
      <c r="N279" s="55">
        <f t="shared" si="8"/>
        <v>29.85</v>
      </c>
      <c r="Q279" s="55">
        <f t="shared" si="9"/>
        <v>77.5</v>
      </c>
      <c r="R279" s="55"/>
      <c r="S279" s="55"/>
      <c r="T279" s="55"/>
      <c r="U279" s="53"/>
      <c r="V279" s="53"/>
      <c r="W279" s="55"/>
      <c r="X279" s="55"/>
      <c r="Y279" s="55"/>
      <c r="Z279" s="55"/>
      <c r="AA279" s="55"/>
      <c r="AB279" s="55"/>
      <c r="AC279" s="53"/>
    </row>
    <row r="280" spans="1:29">
      <c r="A280" s="72">
        <v>44475</v>
      </c>
      <c r="B280" s="55">
        <v>0</v>
      </c>
      <c r="C280" s="55">
        <v>34</v>
      </c>
      <c r="D280" s="55">
        <v>26.2</v>
      </c>
      <c r="E280" s="53">
        <v>86</v>
      </c>
      <c r="F280" s="53">
        <v>54</v>
      </c>
      <c r="G280" s="55">
        <v>2.6</v>
      </c>
      <c r="H280" s="53">
        <v>5</v>
      </c>
      <c r="I280" s="53">
        <v>5</v>
      </c>
      <c r="J280" s="53">
        <v>3</v>
      </c>
      <c r="K280" s="53">
        <v>3</v>
      </c>
      <c r="N280" s="55">
        <f t="shared" si="8"/>
        <v>30.1</v>
      </c>
      <c r="Q280" s="55">
        <f t="shared" si="9"/>
        <v>70</v>
      </c>
      <c r="R280" s="55"/>
      <c r="S280" s="55"/>
      <c r="T280" s="55"/>
      <c r="U280" s="53"/>
      <c r="V280" s="53"/>
      <c r="W280" s="55"/>
      <c r="X280" s="55"/>
      <c r="Y280" s="55"/>
      <c r="Z280" s="55"/>
      <c r="AA280" s="55"/>
      <c r="AB280" s="55"/>
      <c r="AC280" s="53"/>
    </row>
    <row r="281" spans="1:29">
      <c r="A281" s="72">
        <v>44476</v>
      </c>
      <c r="B281" s="55">
        <v>7.8</v>
      </c>
      <c r="C281" s="55">
        <v>35.5</v>
      </c>
      <c r="D281" s="55">
        <v>26</v>
      </c>
      <c r="E281" s="53">
        <v>92</v>
      </c>
      <c r="F281" s="53">
        <v>52</v>
      </c>
      <c r="G281" s="55">
        <v>2.9</v>
      </c>
      <c r="H281" s="53">
        <v>14</v>
      </c>
      <c r="I281" s="53">
        <v>14</v>
      </c>
      <c r="J281" s="53">
        <v>2</v>
      </c>
      <c r="K281" s="53">
        <v>2</v>
      </c>
      <c r="N281" s="55">
        <f t="shared" si="8"/>
        <v>30.75</v>
      </c>
      <c r="Q281" s="55">
        <f t="shared" si="9"/>
        <v>72</v>
      </c>
      <c r="R281" s="55"/>
      <c r="S281" s="55"/>
      <c r="T281" s="55"/>
      <c r="U281" s="53"/>
      <c r="V281" s="53"/>
      <c r="W281" s="55"/>
      <c r="X281" s="55"/>
      <c r="Y281" s="55"/>
      <c r="Z281" s="55"/>
      <c r="AA281" s="55"/>
      <c r="AB281" s="55"/>
      <c r="AC281" s="53"/>
    </row>
    <row r="282" spans="1:29">
      <c r="A282" s="72">
        <v>44477</v>
      </c>
      <c r="B282" s="55">
        <v>0</v>
      </c>
      <c r="C282" s="55">
        <v>36.2</v>
      </c>
      <c r="D282" s="55">
        <v>27</v>
      </c>
      <c r="E282" s="53">
        <v>88</v>
      </c>
      <c r="F282" s="53">
        <v>66</v>
      </c>
      <c r="G282" s="55">
        <v>1.7</v>
      </c>
      <c r="H282" s="53">
        <v>14</v>
      </c>
      <c r="I282" s="53">
        <v>32</v>
      </c>
      <c r="J282" s="53">
        <v>2</v>
      </c>
      <c r="K282" s="53">
        <v>8</v>
      </c>
      <c r="N282" s="55">
        <f t="shared" si="8"/>
        <v>31.6</v>
      </c>
      <c r="Q282" s="55">
        <f t="shared" si="9"/>
        <v>77</v>
      </c>
      <c r="R282" s="55"/>
      <c r="S282" s="55"/>
      <c r="T282" s="55"/>
      <c r="U282" s="53"/>
      <c r="V282" s="53"/>
      <c r="W282" s="55"/>
      <c r="X282" s="55"/>
      <c r="Y282" s="55"/>
      <c r="Z282" s="55"/>
      <c r="AA282" s="55"/>
      <c r="AB282" s="55"/>
      <c r="AC282" s="53"/>
    </row>
    <row r="283" spans="1:29">
      <c r="A283" s="72">
        <v>44478</v>
      </c>
      <c r="B283" s="55">
        <v>0</v>
      </c>
      <c r="C283" s="55">
        <v>35.5</v>
      </c>
      <c r="D283" s="55">
        <v>26.2</v>
      </c>
      <c r="E283" s="53">
        <v>94</v>
      </c>
      <c r="F283" s="53">
        <v>67</v>
      </c>
      <c r="G283" s="55">
        <v>3.4</v>
      </c>
      <c r="H283" s="53">
        <v>14</v>
      </c>
      <c r="I283" s="53">
        <v>23</v>
      </c>
      <c r="J283" s="53">
        <v>6</v>
      </c>
      <c r="K283" s="53">
        <v>5</v>
      </c>
      <c r="N283" s="55">
        <f t="shared" si="8"/>
        <v>30.85</v>
      </c>
      <c r="Q283" s="55">
        <f t="shared" si="9"/>
        <v>80.5</v>
      </c>
      <c r="R283" s="55"/>
      <c r="S283" s="55"/>
      <c r="T283" s="55"/>
      <c r="U283" s="53"/>
      <c r="V283" s="53"/>
      <c r="W283" s="55"/>
      <c r="X283" s="55"/>
      <c r="Y283" s="55"/>
      <c r="Z283" s="55"/>
      <c r="AA283" s="55"/>
      <c r="AB283" s="55"/>
      <c r="AC283" s="53"/>
    </row>
    <row r="284" spans="1:29">
      <c r="A284" s="72">
        <v>44479</v>
      </c>
      <c r="B284" s="55">
        <v>0</v>
      </c>
      <c r="C284" s="55">
        <v>34</v>
      </c>
      <c r="D284" s="55">
        <v>26</v>
      </c>
      <c r="E284" s="53">
        <v>92</v>
      </c>
      <c r="F284" s="53">
        <v>59</v>
      </c>
      <c r="G284" s="55">
        <v>3.2</v>
      </c>
      <c r="H284" s="53">
        <v>23</v>
      </c>
      <c r="I284" s="53">
        <v>32</v>
      </c>
      <c r="J284" s="53">
        <v>6</v>
      </c>
      <c r="K284" s="53">
        <v>4</v>
      </c>
      <c r="N284" s="55">
        <f t="shared" si="8"/>
        <v>30</v>
      </c>
      <c r="Q284" s="55">
        <f t="shared" si="9"/>
        <v>75.5</v>
      </c>
      <c r="R284" s="55"/>
      <c r="S284" s="55"/>
      <c r="T284" s="55"/>
      <c r="U284" s="53"/>
      <c r="V284" s="53"/>
      <c r="W284" s="55"/>
      <c r="X284" s="55"/>
      <c r="Y284" s="55"/>
      <c r="Z284" s="55"/>
      <c r="AA284" s="55"/>
      <c r="AB284" s="55"/>
      <c r="AC284" s="53"/>
    </row>
    <row r="285" spans="1:29">
      <c r="A285" s="72">
        <v>44480</v>
      </c>
      <c r="B285" s="55">
        <v>0</v>
      </c>
      <c r="C285" s="55">
        <v>34.5</v>
      </c>
      <c r="D285" s="55">
        <v>26</v>
      </c>
      <c r="E285" s="53">
        <v>94</v>
      </c>
      <c r="F285" s="53">
        <v>62</v>
      </c>
      <c r="G285" s="55">
        <v>2.6</v>
      </c>
      <c r="H285" s="53">
        <v>0</v>
      </c>
      <c r="I285" s="53">
        <v>32</v>
      </c>
      <c r="J285" s="53">
        <v>4</v>
      </c>
      <c r="K285" s="53">
        <v>4</v>
      </c>
      <c r="N285" s="55">
        <f t="shared" si="8"/>
        <v>30.25</v>
      </c>
      <c r="Q285" s="55">
        <f t="shared" si="9"/>
        <v>78</v>
      </c>
      <c r="R285" s="55"/>
      <c r="S285" s="55"/>
      <c r="T285" s="55"/>
      <c r="U285" s="53"/>
      <c r="V285" s="53"/>
      <c r="W285" s="55"/>
      <c r="X285" s="55"/>
      <c r="Y285" s="55"/>
      <c r="Z285" s="55"/>
      <c r="AA285" s="55"/>
      <c r="AB285" s="55"/>
      <c r="AC285" s="53"/>
    </row>
    <row r="286" spans="1:29">
      <c r="A286" s="72">
        <v>44481</v>
      </c>
      <c r="B286" s="55">
        <v>0.4</v>
      </c>
      <c r="C286" s="55">
        <v>34.5</v>
      </c>
      <c r="D286" s="55">
        <v>26.2</v>
      </c>
      <c r="E286" s="53">
        <v>92</v>
      </c>
      <c r="F286" s="53">
        <v>55</v>
      </c>
      <c r="G286" s="55">
        <v>1.9</v>
      </c>
      <c r="H286" s="53">
        <v>0</v>
      </c>
      <c r="I286" s="53">
        <v>34</v>
      </c>
      <c r="J286" s="53">
        <v>4</v>
      </c>
      <c r="K286" s="53">
        <v>4</v>
      </c>
      <c r="N286" s="55">
        <f t="shared" si="8"/>
        <v>30.35</v>
      </c>
      <c r="Q286" s="55">
        <f t="shared" si="9"/>
        <v>73.5</v>
      </c>
      <c r="R286" s="55"/>
      <c r="S286" s="55"/>
      <c r="T286" s="55"/>
      <c r="U286" s="53"/>
      <c r="V286" s="53"/>
      <c r="W286" s="55"/>
      <c r="X286" s="55"/>
      <c r="Y286" s="55"/>
      <c r="Z286" s="55"/>
      <c r="AA286" s="55"/>
      <c r="AB286" s="55"/>
      <c r="AC286" s="53"/>
    </row>
    <row r="287" spans="1:29">
      <c r="A287" s="72">
        <v>44482</v>
      </c>
      <c r="B287" s="55">
        <v>0</v>
      </c>
      <c r="C287" s="55">
        <v>34.5</v>
      </c>
      <c r="D287" s="55">
        <v>24.5</v>
      </c>
      <c r="E287" s="53">
        <v>92</v>
      </c>
      <c r="F287" s="53">
        <v>52</v>
      </c>
      <c r="G287" s="55">
        <v>3.2</v>
      </c>
      <c r="H287" s="53">
        <v>5</v>
      </c>
      <c r="I287" s="53">
        <v>5</v>
      </c>
      <c r="J287" s="53">
        <v>3</v>
      </c>
      <c r="K287" s="53">
        <v>2</v>
      </c>
      <c r="N287" s="55">
        <f t="shared" si="8"/>
        <v>29.5</v>
      </c>
      <c r="Q287" s="55">
        <f t="shared" si="9"/>
        <v>72</v>
      </c>
      <c r="R287" s="55"/>
      <c r="S287" s="55"/>
      <c r="T287" s="55"/>
      <c r="U287" s="53"/>
      <c r="V287" s="53"/>
      <c r="W287" s="55"/>
      <c r="X287" s="55"/>
      <c r="Y287" s="55"/>
      <c r="Z287" s="55"/>
      <c r="AA287" s="55"/>
      <c r="AB287" s="55"/>
      <c r="AC287" s="53"/>
    </row>
    <row r="288" spans="1:29">
      <c r="A288" s="72">
        <v>44483</v>
      </c>
      <c r="B288" s="55">
        <v>0</v>
      </c>
      <c r="C288" s="55">
        <v>35.5</v>
      </c>
      <c r="D288" s="55">
        <v>25</v>
      </c>
      <c r="E288" s="53">
        <v>84</v>
      </c>
      <c r="F288" s="53">
        <v>46</v>
      </c>
      <c r="G288" s="55">
        <v>1.7</v>
      </c>
      <c r="H288" s="53">
        <v>36</v>
      </c>
      <c r="I288" s="53">
        <v>5</v>
      </c>
      <c r="J288" s="53">
        <v>0</v>
      </c>
      <c r="K288" s="53">
        <v>0</v>
      </c>
      <c r="N288" s="55">
        <f t="shared" si="8"/>
        <v>30.25</v>
      </c>
      <c r="Q288" s="55">
        <f t="shared" si="9"/>
        <v>65</v>
      </c>
      <c r="R288" s="55"/>
      <c r="S288" s="55"/>
      <c r="T288" s="55"/>
      <c r="U288" s="53"/>
      <c r="V288" s="53"/>
      <c r="W288" s="55"/>
      <c r="X288" s="55"/>
      <c r="Y288" s="55"/>
      <c r="Z288" s="55"/>
      <c r="AA288" s="55"/>
      <c r="AB288" s="55"/>
      <c r="AC288" s="53"/>
    </row>
    <row r="289" spans="1:29">
      <c r="A289" s="72">
        <v>44484</v>
      </c>
      <c r="B289" s="55">
        <v>0</v>
      </c>
      <c r="C289" s="55">
        <v>36</v>
      </c>
      <c r="D289" s="55">
        <v>21.5</v>
      </c>
      <c r="E289" s="53">
        <v>83</v>
      </c>
      <c r="F289" s="53">
        <v>33</v>
      </c>
      <c r="G289" s="55">
        <v>2.9</v>
      </c>
      <c r="H289" s="53">
        <v>5</v>
      </c>
      <c r="I289" s="53">
        <v>5</v>
      </c>
      <c r="J289" s="53">
        <v>0</v>
      </c>
      <c r="K289" s="53">
        <v>0</v>
      </c>
      <c r="N289" s="55">
        <f t="shared" si="8"/>
        <v>28.75</v>
      </c>
      <c r="Q289" s="55">
        <f t="shared" si="9"/>
        <v>58</v>
      </c>
      <c r="R289" s="55"/>
      <c r="S289" s="55"/>
      <c r="T289" s="55"/>
      <c r="U289" s="53"/>
      <c r="V289" s="53"/>
      <c r="W289" s="55"/>
      <c r="X289" s="55"/>
      <c r="Y289" s="55"/>
      <c r="Z289" s="55"/>
      <c r="AA289" s="55"/>
      <c r="AB289" s="55"/>
      <c r="AC289" s="53"/>
    </row>
    <row r="290" spans="1:29">
      <c r="A290" s="72">
        <v>44485</v>
      </c>
      <c r="B290" s="55">
        <v>0</v>
      </c>
      <c r="C290" s="55">
        <v>35.2</v>
      </c>
      <c r="D290" s="55">
        <v>19.2</v>
      </c>
      <c r="E290" s="53">
        <v>74</v>
      </c>
      <c r="F290" s="53">
        <v>25</v>
      </c>
      <c r="G290" s="55">
        <v>2.5</v>
      </c>
      <c r="H290" s="53">
        <v>5</v>
      </c>
      <c r="I290" s="53">
        <v>5</v>
      </c>
      <c r="J290" s="53">
        <v>0</v>
      </c>
      <c r="K290" s="53">
        <v>0</v>
      </c>
      <c r="N290" s="55">
        <f t="shared" si="8"/>
        <v>27.2</v>
      </c>
      <c r="Q290" s="55">
        <f t="shared" si="9"/>
        <v>49.5</v>
      </c>
      <c r="R290" s="55"/>
      <c r="S290" s="55"/>
      <c r="T290" s="55"/>
      <c r="U290" s="53"/>
      <c r="V290" s="53"/>
      <c r="W290" s="55"/>
      <c r="X290" s="55"/>
      <c r="Y290" s="55"/>
      <c r="Z290" s="55"/>
      <c r="AA290" s="55"/>
      <c r="AB290" s="55"/>
      <c r="AC290" s="53"/>
    </row>
    <row r="291" spans="1:29">
      <c r="A291" s="72">
        <v>44486</v>
      </c>
      <c r="B291" s="55">
        <v>0</v>
      </c>
      <c r="C291" s="55">
        <v>35</v>
      </c>
      <c r="D291" s="55">
        <v>23</v>
      </c>
      <c r="E291" s="53">
        <v>83</v>
      </c>
      <c r="F291" s="53">
        <v>58</v>
      </c>
      <c r="G291" s="55">
        <v>2.6</v>
      </c>
      <c r="H291" s="53">
        <v>5</v>
      </c>
      <c r="I291" s="53">
        <v>5</v>
      </c>
      <c r="J291" s="53">
        <v>4</v>
      </c>
      <c r="K291" s="53">
        <v>3</v>
      </c>
      <c r="N291" s="55">
        <f t="shared" si="8"/>
        <v>29</v>
      </c>
      <c r="Q291" s="55">
        <f t="shared" si="9"/>
        <v>70.5</v>
      </c>
      <c r="R291" s="55"/>
      <c r="S291" s="55"/>
      <c r="T291" s="55"/>
      <c r="U291" s="53"/>
      <c r="V291" s="53"/>
      <c r="W291" s="55"/>
      <c r="X291" s="55"/>
      <c r="Y291" s="55"/>
      <c r="Z291" s="55"/>
      <c r="AA291" s="55"/>
      <c r="AB291" s="55"/>
      <c r="AC291" s="53"/>
    </row>
    <row r="292" spans="1:29">
      <c r="A292" s="72">
        <v>44487</v>
      </c>
      <c r="B292" s="55">
        <v>0</v>
      </c>
      <c r="C292" s="55">
        <v>34</v>
      </c>
      <c r="D292" s="55">
        <v>23.8</v>
      </c>
      <c r="E292" s="53">
        <v>92</v>
      </c>
      <c r="F292" s="53">
        <v>43</v>
      </c>
      <c r="G292" s="55">
        <v>2.3</v>
      </c>
      <c r="H292" s="53">
        <v>0</v>
      </c>
      <c r="I292" s="53">
        <v>32</v>
      </c>
      <c r="J292" s="53">
        <v>3</v>
      </c>
      <c r="K292" s="53">
        <v>0</v>
      </c>
      <c r="N292" s="55">
        <f t="shared" si="8"/>
        <v>28.9</v>
      </c>
      <c r="Q292" s="55">
        <f t="shared" si="9"/>
        <v>67.5</v>
      </c>
      <c r="R292" s="55"/>
      <c r="S292" s="55"/>
      <c r="T292" s="55"/>
      <c r="U292" s="53"/>
      <c r="V292" s="53"/>
      <c r="W292" s="55"/>
      <c r="X292" s="55"/>
      <c r="Y292" s="55"/>
      <c r="Z292" s="55"/>
      <c r="AA292" s="55"/>
      <c r="AB292" s="55"/>
      <c r="AC292" s="53"/>
    </row>
    <row r="293" spans="1:29">
      <c r="A293" s="72">
        <v>44488</v>
      </c>
      <c r="B293" s="55">
        <v>0</v>
      </c>
      <c r="C293" s="55">
        <v>34.5</v>
      </c>
      <c r="D293" s="55">
        <v>22.2</v>
      </c>
      <c r="E293" s="53">
        <v>64</v>
      </c>
      <c r="F293" s="53">
        <v>30</v>
      </c>
      <c r="G293" s="55">
        <v>4.8</v>
      </c>
      <c r="H293" s="53">
        <v>32</v>
      </c>
      <c r="I293" s="53">
        <v>32</v>
      </c>
      <c r="J293" s="53">
        <v>0</v>
      </c>
      <c r="K293" s="53">
        <v>0</v>
      </c>
      <c r="N293" s="55">
        <f t="shared" si="8"/>
        <v>28.35</v>
      </c>
      <c r="Q293" s="55">
        <f t="shared" si="9"/>
        <v>47</v>
      </c>
      <c r="R293" s="55"/>
      <c r="S293" s="55"/>
      <c r="T293" s="55"/>
      <c r="U293" s="53"/>
      <c r="V293" s="53"/>
      <c r="W293" s="55"/>
      <c r="X293" s="55"/>
      <c r="Y293" s="55"/>
      <c r="Z293" s="55"/>
      <c r="AA293" s="55"/>
      <c r="AB293" s="55"/>
      <c r="AC293" s="53"/>
    </row>
    <row r="294" spans="1:29">
      <c r="A294" s="72">
        <v>44489</v>
      </c>
      <c r="B294" s="55">
        <v>0</v>
      </c>
      <c r="C294" s="55">
        <v>34</v>
      </c>
      <c r="D294" s="55">
        <v>21.3</v>
      </c>
      <c r="E294" s="53">
        <v>95</v>
      </c>
      <c r="F294" s="53">
        <v>40</v>
      </c>
      <c r="G294" s="55">
        <v>3.9</v>
      </c>
      <c r="H294" s="53">
        <v>5</v>
      </c>
      <c r="I294" s="53">
        <v>32</v>
      </c>
      <c r="J294" s="53">
        <v>0</v>
      </c>
      <c r="K294" s="53">
        <v>0</v>
      </c>
      <c r="N294" s="55">
        <f t="shared" si="8"/>
        <v>27.65</v>
      </c>
      <c r="Q294" s="55">
        <f t="shared" si="9"/>
        <v>67.5</v>
      </c>
      <c r="R294" s="55"/>
      <c r="S294" s="55"/>
      <c r="T294" s="55"/>
      <c r="U294" s="53"/>
      <c r="V294" s="53"/>
      <c r="W294" s="55"/>
      <c r="X294" s="55"/>
      <c r="Y294" s="55"/>
      <c r="Z294" s="55"/>
      <c r="AA294" s="55"/>
      <c r="AB294" s="55"/>
      <c r="AC294" s="53"/>
    </row>
    <row r="295" spans="1:29">
      <c r="A295" s="72">
        <v>44490</v>
      </c>
      <c r="B295" s="55">
        <v>0</v>
      </c>
      <c r="C295" s="55">
        <v>34</v>
      </c>
      <c r="D295" s="55">
        <v>20.5</v>
      </c>
      <c r="E295" s="53">
        <v>89</v>
      </c>
      <c r="F295" s="53">
        <v>40</v>
      </c>
      <c r="G295" s="55">
        <v>2</v>
      </c>
      <c r="H295" s="53">
        <v>32</v>
      </c>
      <c r="I295" s="53">
        <v>32</v>
      </c>
      <c r="J295" s="53">
        <v>0</v>
      </c>
      <c r="K295" s="53">
        <v>3</v>
      </c>
      <c r="N295" s="55">
        <f t="shared" si="8"/>
        <v>27.25</v>
      </c>
      <c r="Q295" s="55">
        <f t="shared" si="9"/>
        <v>64.5</v>
      </c>
      <c r="R295" s="55"/>
      <c r="S295" s="55"/>
      <c r="T295" s="55"/>
      <c r="U295" s="53"/>
      <c r="V295" s="53"/>
      <c r="W295" s="55"/>
      <c r="X295" s="55"/>
      <c r="Y295" s="55"/>
      <c r="Z295" s="55"/>
      <c r="AA295" s="55"/>
      <c r="AB295" s="55"/>
      <c r="AC295" s="53"/>
    </row>
    <row r="296" spans="1:29">
      <c r="A296" s="72">
        <v>44491</v>
      </c>
      <c r="B296" s="55">
        <v>0</v>
      </c>
      <c r="C296" s="55">
        <v>34.5</v>
      </c>
      <c r="D296" s="55">
        <v>21.7</v>
      </c>
      <c r="E296" s="53">
        <v>83</v>
      </c>
      <c r="F296" s="53">
        <v>39</v>
      </c>
      <c r="G296" s="55">
        <v>3</v>
      </c>
      <c r="H296" s="53">
        <v>7</v>
      </c>
      <c r="I296" s="53">
        <v>23</v>
      </c>
      <c r="J296" s="53">
        <v>0</v>
      </c>
      <c r="K296" s="53">
        <v>0</v>
      </c>
      <c r="N296" s="55">
        <f t="shared" si="8"/>
        <v>28.1</v>
      </c>
      <c r="Q296" s="55">
        <f t="shared" si="9"/>
        <v>61</v>
      </c>
      <c r="R296" s="55"/>
      <c r="S296" s="55"/>
      <c r="T296" s="55"/>
      <c r="U296" s="53"/>
      <c r="V296" s="53"/>
      <c r="W296" s="55"/>
      <c r="X296" s="55"/>
      <c r="Y296" s="55"/>
      <c r="Z296" s="55"/>
      <c r="AA296" s="55"/>
      <c r="AB296" s="55"/>
      <c r="AC296" s="53"/>
    </row>
    <row r="297" spans="1:29">
      <c r="A297" s="72">
        <v>44492</v>
      </c>
      <c r="B297" s="55">
        <v>0</v>
      </c>
      <c r="C297" s="55">
        <v>33</v>
      </c>
      <c r="D297" s="55">
        <v>20.5</v>
      </c>
      <c r="E297" s="53">
        <v>83</v>
      </c>
      <c r="F297" s="53">
        <v>46</v>
      </c>
      <c r="G297" s="55">
        <v>2.44583333333334</v>
      </c>
      <c r="H297" s="53">
        <v>0</v>
      </c>
      <c r="I297" s="53">
        <v>23</v>
      </c>
      <c r="J297" s="53">
        <v>0</v>
      </c>
      <c r="K297" s="53">
        <v>0</v>
      </c>
      <c r="N297" s="55">
        <f t="shared" si="8"/>
        <v>26.75</v>
      </c>
      <c r="Q297" s="55">
        <f t="shared" si="9"/>
        <v>64.5</v>
      </c>
      <c r="R297" s="55"/>
      <c r="S297" s="55"/>
      <c r="T297" s="55"/>
      <c r="U297" s="53"/>
      <c r="V297" s="53"/>
      <c r="W297" s="55"/>
      <c r="X297" s="55"/>
      <c r="Y297" s="55"/>
      <c r="Z297" s="55"/>
      <c r="AA297" s="55"/>
      <c r="AB297" s="55"/>
      <c r="AC297" s="53"/>
    </row>
    <row r="298" spans="1:29">
      <c r="A298" s="72">
        <v>44493</v>
      </c>
      <c r="B298" s="55">
        <v>0</v>
      </c>
      <c r="C298" s="55">
        <v>32</v>
      </c>
      <c r="D298" s="55">
        <v>22</v>
      </c>
      <c r="E298" s="53">
        <v>89</v>
      </c>
      <c r="F298" s="53">
        <v>47</v>
      </c>
      <c r="G298" s="55">
        <v>2.875</v>
      </c>
      <c r="H298" s="53">
        <v>23</v>
      </c>
      <c r="I298" s="53">
        <v>23</v>
      </c>
      <c r="J298" s="53">
        <v>4</v>
      </c>
      <c r="K298" s="53">
        <v>4</v>
      </c>
      <c r="N298" s="55">
        <f t="shared" si="8"/>
        <v>27</v>
      </c>
      <c r="Q298" s="55">
        <f t="shared" si="9"/>
        <v>68</v>
      </c>
      <c r="R298" s="55"/>
      <c r="S298" s="55"/>
      <c r="T298" s="55"/>
      <c r="U298" s="53"/>
      <c r="V298" s="53"/>
      <c r="W298" s="55"/>
      <c r="X298" s="55"/>
      <c r="Y298" s="55"/>
      <c r="Z298" s="55"/>
      <c r="AA298" s="55"/>
      <c r="AB298" s="55"/>
      <c r="AC298" s="53"/>
    </row>
    <row r="299" spans="1:29">
      <c r="A299" s="72">
        <v>44494</v>
      </c>
      <c r="B299" s="55">
        <v>0</v>
      </c>
      <c r="C299" s="55">
        <v>32.2</v>
      </c>
      <c r="D299" s="55">
        <v>21.2</v>
      </c>
      <c r="E299" s="53">
        <v>87</v>
      </c>
      <c r="F299" s="53">
        <v>45</v>
      </c>
      <c r="G299" s="55">
        <v>1.86666666666666</v>
      </c>
      <c r="H299" s="53">
        <v>9</v>
      </c>
      <c r="I299" s="75">
        <v>14</v>
      </c>
      <c r="J299" s="53">
        <v>0</v>
      </c>
      <c r="K299" s="53">
        <v>3</v>
      </c>
      <c r="N299" s="55">
        <f t="shared" si="8"/>
        <v>26.7</v>
      </c>
      <c r="Q299" s="55">
        <f t="shared" si="9"/>
        <v>66</v>
      </c>
      <c r="R299" s="55"/>
      <c r="S299" s="55"/>
      <c r="T299" s="55"/>
      <c r="U299" s="53"/>
      <c r="V299" s="53"/>
      <c r="W299" s="55"/>
      <c r="X299" s="55"/>
      <c r="Y299" s="55"/>
      <c r="Z299" s="55"/>
      <c r="AA299" s="55"/>
      <c r="AB299" s="55"/>
      <c r="AC299" s="53"/>
    </row>
    <row r="300" spans="1:29">
      <c r="A300" s="72">
        <v>44495</v>
      </c>
      <c r="B300" s="55">
        <v>0</v>
      </c>
      <c r="C300" s="55">
        <v>33</v>
      </c>
      <c r="D300" s="55">
        <v>21</v>
      </c>
      <c r="E300" s="53">
        <v>89</v>
      </c>
      <c r="F300" s="53">
        <v>40</v>
      </c>
      <c r="G300" s="55">
        <v>1.4</v>
      </c>
      <c r="H300" s="53">
        <v>14</v>
      </c>
      <c r="I300" s="53">
        <v>36</v>
      </c>
      <c r="J300" s="53">
        <v>0</v>
      </c>
      <c r="K300" s="53">
        <v>3</v>
      </c>
      <c r="N300" s="55">
        <f t="shared" si="8"/>
        <v>27</v>
      </c>
      <c r="Q300" s="55">
        <f t="shared" si="9"/>
        <v>64.5</v>
      </c>
      <c r="R300" s="55"/>
      <c r="S300" s="55"/>
      <c r="T300" s="55"/>
      <c r="U300" s="53"/>
      <c r="V300" s="53"/>
      <c r="W300" s="55"/>
      <c r="X300" s="55"/>
      <c r="Y300" s="55"/>
      <c r="Z300" s="55"/>
      <c r="AA300" s="55"/>
      <c r="AB300" s="55"/>
      <c r="AC300" s="53"/>
    </row>
    <row r="301" spans="1:29">
      <c r="A301" s="72">
        <v>44496</v>
      </c>
      <c r="B301" s="55">
        <v>0</v>
      </c>
      <c r="C301" s="55">
        <v>33.5</v>
      </c>
      <c r="D301" s="55">
        <v>21</v>
      </c>
      <c r="E301" s="53">
        <v>83</v>
      </c>
      <c r="F301" s="53">
        <v>35</v>
      </c>
      <c r="G301" s="55">
        <v>2</v>
      </c>
      <c r="H301" s="53">
        <v>5</v>
      </c>
      <c r="I301" s="53">
        <v>5</v>
      </c>
      <c r="J301" s="53">
        <v>0</v>
      </c>
      <c r="K301" s="53">
        <v>0</v>
      </c>
      <c r="N301" s="55">
        <f t="shared" si="8"/>
        <v>27.25</v>
      </c>
      <c r="Q301" s="55">
        <f t="shared" si="9"/>
        <v>59</v>
      </c>
      <c r="R301" s="55"/>
      <c r="S301" s="55"/>
      <c r="T301" s="55"/>
      <c r="U301" s="53"/>
      <c r="V301" s="53"/>
      <c r="W301" s="55"/>
      <c r="X301" s="55"/>
      <c r="Y301" s="55"/>
      <c r="Z301" s="55"/>
      <c r="AA301" s="55"/>
      <c r="AB301" s="55"/>
      <c r="AC301" s="53"/>
    </row>
    <row r="302" spans="1:29">
      <c r="A302" s="72">
        <v>44497</v>
      </c>
      <c r="B302" s="55">
        <v>0</v>
      </c>
      <c r="C302" s="55">
        <v>33.2</v>
      </c>
      <c r="D302" s="55">
        <v>21</v>
      </c>
      <c r="E302" s="53">
        <v>70</v>
      </c>
      <c r="F302" s="53">
        <v>32</v>
      </c>
      <c r="G302" s="55">
        <v>3.8</v>
      </c>
      <c r="H302" s="53">
        <v>5</v>
      </c>
      <c r="I302" s="53">
        <v>5</v>
      </c>
      <c r="J302" s="53">
        <v>3</v>
      </c>
      <c r="K302" s="53">
        <v>0</v>
      </c>
      <c r="N302" s="55">
        <f t="shared" si="8"/>
        <v>27.1</v>
      </c>
      <c r="Q302" s="55">
        <f t="shared" si="9"/>
        <v>51</v>
      </c>
      <c r="R302" s="55"/>
      <c r="S302" s="55"/>
      <c r="T302" s="55"/>
      <c r="U302" s="53"/>
      <c r="V302" s="53"/>
      <c r="W302" s="55"/>
      <c r="X302" s="55"/>
      <c r="Y302" s="55"/>
      <c r="Z302" s="55"/>
      <c r="AA302" s="55"/>
      <c r="AB302" s="55"/>
      <c r="AC302" s="53"/>
    </row>
    <row r="303" spans="1:29">
      <c r="A303" s="72">
        <v>44498</v>
      </c>
      <c r="B303" s="55">
        <v>0</v>
      </c>
      <c r="C303" s="55">
        <v>33</v>
      </c>
      <c r="D303" s="55">
        <v>16.8</v>
      </c>
      <c r="E303" s="53">
        <v>68</v>
      </c>
      <c r="F303" s="53">
        <v>24</v>
      </c>
      <c r="G303" s="55">
        <v>3</v>
      </c>
      <c r="H303" s="53">
        <v>5</v>
      </c>
      <c r="I303" s="53">
        <v>5</v>
      </c>
      <c r="J303" s="53">
        <v>0</v>
      </c>
      <c r="K303" s="53">
        <v>0</v>
      </c>
      <c r="N303" s="55">
        <f t="shared" si="8"/>
        <v>24.9</v>
      </c>
      <c r="Q303" s="55">
        <f t="shared" si="9"/>
        <v>46</v>
      </c>
      <c r="R303" s="55"/>
      <c r="S303" s="55"/>
      <c r="T303" s="55"/>
      <c r="U303" s="53"/>
      <c r="V303" s="53"/>
      <c r="W303" s="55"/>
      <c r="X303" s="55"/>
      <c r="Y303" s="55"/>
      <c r="Z303" s="55"/>
      <c r="AA303" s="55"/>
      <c r="AB303" s="55"/>
      <c r="AC303" s="53"/>
    </row>
    <row r="304" spans="1:29">
      <c r="A304" s="72">
        <v>44499</v>
      </c>
      <c r="B304" s="55">
        <v>0</v>
      </c>
      <c r="C304" s="55">
        <v>33</v>
      </c>
      <c r="D304" s="55">
        <v>16.2</v>
      </c>
      <c r="E304" s="53">
        <v>71</v>
      </c>
      <c r="F304" s="53">
        <v>24</v>
      </c>
      <c r="G304" s="55">
        <v>3.3</v>
      </c>
      <c r="H304" s="53">
        <v>5</v>
      </c>
      <c r="I304" s="53">
        <v>5</v>
      </c>
      <c r="J304" s="53">
        <v>3</v>
      </c>
      <c r="K304" s="53">
        <v>0</v>
      </c>
      <c r="N304" s="55">
        <f t="shared" si="8"/>
        <v>24.6</v>
      </c>
      <c r="Q304" s="55">
        <f t="shared" si="9"/>
        <v>47.5</v>
      </c>
      <c r="R304" s="55"/>
      <c r="S304" s="76"/>
      <c r="T304" s="55"/>
      <c r="U304" s="53"/>
      <c r="V304" s="53"/>
      <c r="W304" s="55"/>
      <c r="X304" s="55"/>
      <c r="Y304" s="55"/>
      <c r="Z304" s="55"/>
      <c r="AA304" s="55"/>
      <c r="AB304" s="55"/>
      <c r="AC304" s="53"/>
    </row>
    <row r="305" spans="1:29">
      <c r="A305" s="72">
        <v>44500</v>
      </c>
      <c r="B305" s="55">
        <v>0</v>
      </c>
      <c r="C305" s="55">
        <v>32</v>
      </c>
      <c r="D305" s="55">
        <v>15.5</v>
      </c>
      <c r="E305" s="53">
        <v>75</v>
      </c>
      <c r="F305" s="53">
        <v>24</v>
      </c>
      <c r="G305" s="55">
        <v>3.5</v>
      </c>
      <c r="H305" s="53">
        <v>5</v>
      </c>
      <c r="I305" s="53">
        <v>5</v>
      </c>
      <c r="J305" s="53">
        <v>0</v>
      </c>
      <c r="K305" s="53">
        <v>0</v>
      </c>
      <c r="N305" s="55">
        <f t="shared" si="8"/>
        <v>23.75</v>
      </c>
      <c r="Q305" s="55">
        <f t="shared" si="9"/>
        <v>49.5</v>
      </c>
      <c r="R305" s="55"/>
      <c r="S305" s="55"/>
      <c r="T305" s="55"/>
      <c r="U305" s="53"/>
      <c r="V305" s="53"/>
      <c r="W305" s="55"/>
      <c r="X305" s="55"/>
      <c r="Y305" s="55"/>
      <c r="Z305" s="55"/>
      <c r="AA305" s="55"/>
      <c r="AB305" s="55"/>
      <c r="AC305" s="53"/>
    </row>
    <row r="306" spans="1:29">
      <c r="A306" s="72">
        <v>44501</v>
      </c>
      <c r="B306" s="55">
        <v>0</v>
      </c>
      <c r="C306" s="55">
        <v>33</v>
      </c>
      <c r="D306" s="55">
        <v>16</v>
      </c>
      <c r="E306" s="53">
        <v>80</v>
      </c>
      <c r="F306" s="53">
        <v>26</v>
      </c>
      <c r="G306" s="55">
        <v>2.7</v>
      </c>
      <c r="H306" s="53">
        <v>5</v>
      </c>
      <c r="I306" s="53">
        <v>7</v>
      </c>
      <c r="J306" s="53">
        <v>0</v>
      </c>
      <c r="K306" s="53">
        <v>0</v>
      </c>
      <c r="N306" s="55">
        <f t="shared" si="8"/>
        <v>24.5</v>
      </c>
      <c r="Q306" s="55">
        <f t="shared" si="9"/>
        <v>53</v>
      </c>
      <c r="R306" s="55"/>
      <c r="S306" s="55"/>
      <c r="T306" s="55"/>
      <c r="U306" s="53"/>
      <c r="V306" s="53"/>
      <c r="W306" s="55"/>
      <c r="X306" s="55"/>
      <c r="Y306" s="55"/>
      <c r="Z306" s="55"/>
      <c r="AA306" s="55"/>
      <c r="AB306" s="55"/>
      <c r="AC306" s="53"/>
    </row>
    <row r="307" spans="1:29">
      <c r="A307" s="72">
        <v>44502</v>
      </c>
      <c r="B307" s="55">
        <v>0</v>
      </c>
      <c r="C307" s="55">
        <v>33.5</v>
      </c>
      <c r="D307" s="55">
        <v>16.8</v>
      </c>
      <c r="E307" s="53">
        <v>72</v>
      </c>
      <c r="F307" s="53">
        <v>32</v>
      </c>
      <c r="G307" s="55">
        <v>2.2</v>
      </c>
      <c r="H307" s="53">
        <v>7</v>
      </c>
      <c r="I307" s="53">
        <v>14</v>
      </c>
      <c r="J307" s="53">
        <v>0</v>
      </c>
      <c r="K307" s="53">
        <v>0</v>
      </c>
      <c r="N307" s="55">
        <f t="shared" si="8"/>
        <v>25.15</v>
      </c>
      <c r="Q307" s="55">
        <f t="shared" si="9"/>
        <v>52</v>
      </c>
      <c r="R307" s="55"/>
      <c r="S307" s="55"/>
      <c r="T307" s="55"/>
      <c r="U307" s="53"/>
      <c r="V307" s="53"/>
      <c r="W307" s="55"/>
      <c r="X307" s="55"/>
      <c r="Y307" s="55"/>
      <c r="Z307" s="55"/>
      <c r="AA307" s="55"/>
      <c r="AB307" s="55"/>
      <c r="AC307" s="53"/>
    </row>
    <row r="308" spans="1:29">
      <c r="A308" s="72">
        <v>44503</v>
      </c>
      <c r="B308" s="55">
        <v>0</v>
      </c>
      <c r="C308" s="55">
        <v>34</v>
      </c>
      <c r="D308" s="55">
        <v>17.5</v>
      </c>
      <c r="E308" s="53">
        <v>76</v>
      </c>
      <c r="F308" s="79">
        <v>25</v>
      </c>
      <c r="G308" s="55">
        <v>2.4</v>
      </c>
      <c r="H308" s="53">
        <v>7</v>
      </c>
      <c r="I308" s="53">
        <v>5</v>
      </c>
      <c r="J308" s="53">
        <v>0</v>
      </c>
      <c r="K308" s="53">
        <v>0</v>
      </c>
      <c r="N308" s="55">
        <f t="shared" si="8"/>
        <v>25.75</v>
      </c>
      <c r="Q308" s="55">
        <f t="shared" si="9"/>
        <v>50.5</v>
      </c>
      <c r="R308" s="55"/>
      <c r="S308" s="55"/>
      <c r="T308" s="55"/>
      <c r="U308" s="53"/>
      <c r="V308" s="53"/>
      <c r="W308" s="55"/>
      <c r="X308" s="55"/>
      <c r="Y308" s="55"/>
      <c r="Z308" s="55"/>
      <c r="AA308" s="55"/>
      <c r="AB308" s="55"/>
      <c r="AC308" s="53"/>
    </row>
    <row r="309" spans="1:29">
      <c r="A309" s="72">
        <v>44504</v>
      </c>
      <c r="B309" s="55">
        <v>0</v>
      </c>
      <c r="C309" s="55">
        <v>33.5</v>
      </c>
      <c r="D309" s="55">
        <v>18</v>
      </c>
      <c r="E309" s="53">
        <v>71.7413371124972</v>
      </c>
      <c r="F309" s="53">
        <v>23.4599357814665</v>
      </c>
      <c r="G309" s="55">
        <v>3.09166666666668</v>
      </c>
      <c r="H309" s="53">
        <v>5</v>
      </c>
      <c r="I309" s="53">
        <v>7</v>
      </c>
      <c r="J309" s="53">
        <v>3</v>
      </c>
      <c r="K309" s="53">
        <v>0</v>
      </c>
      <c r="N309" s="55">
        <f t="shared" si="8"/>
        <v>25.75</v>
      </c>
      <c r="Q309" s="55">
        <f t="shared" si="9"/>
        <v>47.6006364469819</v>
      </c>
      <c r="R309" s="55"/>
      <c r="S309" s="55"/>
      <c r="T309" s="55"/>
      <c r="U309" s="53"/>
      <c r="V309" s="53"/>
      <c r="W309" s="55"/>
      <c r="X309" s="55"/>
      <c r="Y309" s="55"/>
      <c r="Z309" s="55"/>
      <c r="AA309" s="55"/>
      <c r="AB309" s="55"/>
      <c r="AC309" s="53"/>
    </row>
    <row r="310" spans="1:29">
      <c r="A310" s="72">
        <v>44505</v>
      </c>
      <c r="B310" s="55">
        <v>0</v>
      </c>
      <c r="C310" s="55">
        <v>33</v>
      </c>
      <c r="D310" s="55">
        <v>18.5</v>
      </c>
      <c r="E310" s="53">
        <v>67.3083375596953</v>
      </c>
      <c r="F310" s="53">
        <v>29.4010220569762</v>
      </c>
      <c r="G310" s="55">
        <v>3.67916666666664</v>
      </c>
      <c r="H310" s="53">
        <v>7</v>
      </c>
      <c r="I310" s="53">
        <v>5</v>
      </c>
      <c r="J310" s="53">
        <v>3</v>
      </c>
      <c r="K310" s="53">
        <v>3</v>
      </c>
      <c r="N310" s="55">
        <f t="shared" si="8"/>
        <v>25.75</v>
      </c>
      <c r="Q310" s="55">
        <f t="shared" si="9"/>
        <v>48.3546798083357</v>
      </c>
      <c r="R310" s="55"/>
      <c r="S310" s="55"/>
      <c r="T310" s="55"/>
      <c r="U310" s="53"/>
      <c r="V310" s="53"/>
      <c r="W310" s="55"/>
      <c r="X310" s="55"/>
      <c r="Y310" s="55"/>
      <c r="Z310" s="55"/>
      <c r="AA310" s="55"/>
      <c r="AB310" s="55"/>
      <c r="AC310" s="53"/>
    </row>
    <row r="311" spans="1:29">
      <c r="A311" s="72">
        <v>44506</v>
      </c>
      <c r="B311" s="55">
        <v>0</v>
      </c>
      <c r="C311" s="55">
        <v>33</v>
      </c>
      <c r="D311" s="55">
        <v>17.5</v>
      </c>
      <c r="E311" s="53">
        <v>59.2431131320388</v>
      </c>
      <c r="F311" s="53">
        <v>38.6743583200092</v>
      </c>
      <c r="G311" s="55">
        <v>3.72916666666667</v>
      </c>
      <c r="H311" s="53">
        <v>5</v>
      </c>
      <c r="I311" s="53">
        <v>7</v>
      </c>
      <c r="J311" s="53">
        <v>4</v>
      </c>
      <c r="K311" s="53">
        <v>5</v>
      </c>
      <c r="N311" s="55">
        <f t="shared" si="8"/>
        <v>25.25</v>
      </c>
      <c r="Q311" s="55">
        <f t="shared" si="9"/>
        <v>48.958735726024</v>
      </c>
      <c r="R311" s="55"/>
      <c r="S311" s="55"/>
      <c r="T311" s="55"/>
      <c r="U311" s="53"/>
      <c r="V311" s="53"/>
      <c r="W311" s="55"/>
      <c r="X311" s="55"/>
      <c r="Y311" s="55"/>
      <c r="Z311" s="55"/>
      <c r="AA311" s="55"/>
      <c r="AB311" s="55"/>
      <c r="AC311" s="53"/>
    </row>
    <row r="312" spans="1:29">
      <c r="A312" s="72">
        <v>44507</v>
      </c>
      <c r="B312" s="55">
        <v>0</v>
      </c>
      <c r="C312" s="55">
        <v>31.5</v>
      </c>
      <c r="D312" s="55">
        <v>17.5</v>
      </c>
      <c r="E312" s="53">
        <v>62.4162440424723</v>
      </c>
      <c r="F312" s="53">
        <v>28.7117472424916</v>
      </c>
      <c r="G312" s="55">
        <v>3.96250000000001</v>
      </c>
      <c r="H312" s="53">
        <v>5</v>
      </c>
      <c r="I312" s="53">
        <v>9</v>
      </c>
      <c r="J312" s="53">
        <v>6</v>
      </c>
      <c r="K312" s="53">
        <v>0</v>
      </c>
      <c r="N312" s="55">
        <f t="shared" si="8"/>
        <v>24.5</v>
      </c>
      <c r="Q312" s="55">
        <f t="shared" si="9"/>
        <v>45.563995642482</v>
      </c>
      <c r="R312" s="55"/>
      <c r="S312" s="55"/>
      <c r="T312" s="55"/>
      <c r="U312" s="53"/>
      <c r="V312" s="53"/>
      <c r="W312" s="55"/>
      <c r="X312" s="55"/>
      <c r="Y312" s="55"/>
      <c r="Z312" s="55"/>
      <c r="AA312" s="55"/>
      <c r="AB312" s="55"/>
      <c r="AC312" s="53"/>
    </row>
    <row r="313" spans="1:29">
      <c r="A313" s="72">
        <v>44508</v>
      </c>
      <c r="B313" s="55">
        <v>0</v>
      </c>
      <c r="C313" s="55">
        <v>33</v>
      </c>
      <c r="D313" s="55">
        <v>17.5</v>
      </c>
      <c r="E313" s="53">
        <v>67.3083375596953</v>
      </c>
      <c r="F313" s="53">
        <v>27.7698343199369</v>
      </c>
      <c r="G313" s="55">
        <v>3.24166666666667</v>
      </c>
      <c r="H313" s="53">
        <v>5</v>
      </c>
      <c r="I313" s="53">
        <v>9</v>
      </c>
      <c r="J313" s="53">
        <v>3</v>
      </c>
      <c r="K313" s="53">
        <v>3</v>
      </c>
      <c r="N313" s="55">
        <f t="shared" si="8"/>
        <v>25.25</v>
      </c>
      <c r="Q313" s="55">
        <f t="shared" si="9"/>
        <v>47.5390859398161</v>
      </c>
      <c r="R313" s="55"/>
      <c r="S313" s="55"/>
      <c r="T313" s="55"/>
      <c r="U313" s="53"/>
      <c r="V313" s="53"/>
      <c r="W313" s="55"/>
      <c r="X313" s="55"/>
      <c r="Y313" s="55"/>
      <c r="Z313" s="55"/>
      <c r="AA313" s="55"/>
      <c r="AB313" s="55"/>
      <c r="AC313" s="53"/>
    </row>
    <row r="314" spans="1:29">
      <c r="A314" s="72">
        <v>44509</v>
      </c>
      <c r="B314" s="55">
        <v>0</v>
      </c>
      <c r="C314" s="55">
        <v>33</v>
      </c>
      <c r="D314" s="55">
        <v>18</v>
      </c>
      <c r="E314" s="53">
        <v>65.465580625208</v>
      </c>
      <c r="F314" s="53">
        <v>23.9021918414782</v>
      </c>
      <c r="G314" s="55">
        <v>2.53749999999998</v>
      </c>
      <c r="H314" s="53">
        <v>7</v>
      </c>
      <c r="I314" s="53">
        <v>7</v>
      </c>
      <c r="J314" s="53">
        <v>3</v>
      </c>
      <c r="K314" s="53">
        <v>3</v>
      </c>
      <c r="N314" s="55">
        <f t="shared" si="8"/>
        <v>25.5</v>
      </c>
      <c r="Q314" s="55">
        <f t="shared" si="9"/>
        <v>44.6838862333431</v>
      </c>
      <c r="R314" s="55"/>
      <c r="S314" s="55"/>
      <c r="T314" s="55"/>
      <c r="U314" s="53"/>
      <c r="V314" s="53"/>
      <c r="W314" s="55"/>
      <c r="X314" s="55"/>
      <c r="Y314" s="55"/>
      <c r="Z314" s="55"/>
      <c r="AA314" s="55"/>
      <c r="AB314" s="55"/>
      <c r="AC314" s="53"/>
    </row>
    <row r="315" spans="1:29">
      <c r="A315" s="72">
        <v>44510</v>
      </c>
      <c r="B315" s="55">
        <v>0</v>
      </c>
      <c r="C315" s="55">
        <v>33</v>
      </c>
      <c r="D315" s="55">
        <v>15.5</v>
      </c>
      <c r="E315" s="53">
        <v>73.0714672557289</v>
      </c>
      <c r="F315" s="53">
        <v>25</v>
      </c>
      <c r="G315" s="55">
        <v>3.22500000000002</v>
      </c>
      <c r="H315" s="53">
        <v>7</v>
      </c>
      <c r="I315" s="53">
        <v>9</v>
      </c>
      <c r="J315" s="53">
        <v>0</v>
      </c>
      <c r="K315" s="53">
        <v>0</v>
      </c>
      <c r="N315" s="55">
        <f t="shared" si="8"/>
        <v>24.25</v>
      </c>
      <c r="Q315" s="55">
        <f t="shared" si="9"/>
        <v>49.0357336278645</v>
      </c>
      <c r="R315" s="55"/>
      <c r="S315" s="55"/>
      <c r="T315" s="55"/>
      <c r="U315" s="53"/>
      <c r="V315" s="53"/>
      <c r="W315" s="55"/>
      <c r="X315" s="55"/>
      <c r="Y315" s="55"/>
      <c r="Z315" s="55"/>
      <c r="AA315" s="55"/>
      <c r="AB315" s="55"/>
      <c r="AC315" s="53"/>
    </row>
    <row r="316" spans="1:29">
      <c r="A316" s="72">
        <v>44511</v>
      </c>
      <c r="B316" s="55">
        <v>0</v>
      </c>
      <c r="C316" s="55">
        <v>33.4</v>
      </c>
      <c r="D316" s="55">
        <v>14.8</v>
      </c>
      <c r="E316" s="53">
        <v>75</v>
      </c>
      <c r="F316" s="53">
        <v>24</v>
      </c>
      <c r="G316" s="55">
        <v>2.4</v>
      </c>
      <c r="H316" s="53">
        <v>5</v>
      </c>
      <c r="I316" s="53">
        <v>5</v>
      </c>
      <c r="J316" s="53">
        <v>0</v>
      </c>
      <c r="K316" s="53">
        <v>0</v>
      </c>
      <c r="N316" s="55">
        <f t="shared" si="8"/>
        <v>24.1</v>
      </c>
      <c r="Q316" s="53">
        <f t="shared" si="9"/>
        <v>49.5</v>
      </c>
      <c r="R316" s="55"/>
      <c r="S316" s="55"/>
      <c r="T316" s="55"/>
      <c r="U316" s="53"/>
      <c r="V316" s="53"/>
      <c r="W316" s="55"/>
      <c r="X316" s="55"/>
      <c r="Y316" s="55"/>
      <c r="Z316" s="55"/>
      <c r="AA316" s="55"/>
      <c r="AB316" s="55"/>
      <c r="AC316" s="53"/>
    </row>
    <row r="317" spans="1:29">
      <c r="A317" s="72">
        <v>44512</v>
      </c>
      <c r="B317" s="55">
        <v>0</v>
      </c>
      <c r="C317" s="55">
        <v>32.8</v>
      </c>
      <c r="D317" s="55">
        <v>15.4</v>
      </c>
      <c r="E317" s="53">
        <v>65.3435663255419</v>
      </c>
      <c r="F317" s="53">
        <v>23.7902425916523</v>
      </c>
      <c r="G317" s="55">
        <v>3.36666666666667</v>
      </c>
      <c r="H317" s="53">
        <v>5</v>
      </c>
      <c r="I317" s="53">
        <v>5</v>
      </c>
      <c r="J317" s="53">
        <v>2</v>
      </c>
      <c r="K317" s="53">
        <v>0</v>
      </c>
      <c r="N317" s="55">
        <f t="shared" si="8"/>
        <v>24.1</v>
      </c>
      <c r="Q317" s="55">
        <f t="shared" si="9"/>
        <v>44.5669044585971</v>
      </c>
      <c r="R317" s="55"/>
      <c r="S317" s="55"/>
      <c r="T317" s="55"/>
      <c r="U317" s="53"/>
      <c r="V317" s="53"/>
      <c r="W317" s="55"/>
      <c r="X317" s="55"/>
      <c r="Y317" s="55"/>
      <c r="Z317" s="55"/>
      <c r="AA317" s="55"/>
      <c r="AB317" s="55"/>
      <c r="AC317" s="53"/>
    </row>
    <row r="318" spans="1:29">
      <c r="A318" s="72">
        <v>44513</v>
      </c>
      <c r="B318" s="55">
        <v>0</v>
      </c>
      <c r="C318" s="55">
        <v>31.8</v>
      </c>
      <c r="D318" s="55">
        <v>15.1</v>
      </c>
      <c r="E318" s="53">
        <v>70.0492182894378</v>
      </c>
      <c r="F318" s="53">
        <v>27.2780747470174</v>
      </c>
      <c r="G318" s="55">
        <v>3.98749999999999</v>
      </c>
      <c r="H318" s="53">
        <v>5</v>
      </c>
      <c r="I318" s="53">
        <v>5</v>
      </c>
      <c r="J318" s="53">
        <v>0</v>
      </c>
      <c r="K318" s="53">
        <v>0</v>
      </c>
      <c r="N318" s="55">
        <f t="shared" si="8"/>
        <v>23.45</v>
      </c>
      <c r="Q318" s="55">
        <f t="shared" si="9"/>
        <v>48.6636465182276</v>
      </c>
      <c r="R318" s="55"/>
      <c r="S318" s="55"/>
      <c r="T318" s="55"/>
      <c r="U318" s="53"/>
      <c r="V318" s="53"/>
      <c r="W318" s="55"/>
      <c r="X318" s="55"/>
      <c r="Y318" s="55"/>
      <c r="Z318" s="55"/>
      <c r="AA318" s="55"/>
      <c r="AB318" s="55"/>
      <c r="AC318" s="53"/>
    </row>
    <row r="319" spans="1:29">
      <c r="A319" s="72">
        <v>44514</v>
      </c>
      <c r="B319" s="55">
        <v>0</v>
      </c>
      <c r="C319" s="55">
        <v>31.5</v>
      </c>
      <c r="D319" s="55">
        <v>17</v>
      </c>
      <c r="E319" s="53">
        <v>64.7570271524891</v>
      </c>
      <c r="F319" s="53">
        <v>36.5094770245503</v>
      </c>
      <c r="G319" s="55">
        <v>4.6875</v>
      </c>
      <c r="H319" s="53">
        <v>5</v>
      </c>
      <c r="I319" s="53">
        <v>5</v>
      </c>
      <c r="J319" s="53">
        <v>3</v>
      </c>
      <c r="K319" s="53">
        <v>3</v>
      </c>
      <c r="N319" s="55">
        <f t="shared" si="8"/>
        <v>24.25</v>
      </c>
      <c r="Q319" s="55">
        <f t="shared" si="9"/>
        <v>50.6332520885197</v>
      </c>
      <c r="R319" s="55"/>
      <c r="S319" s="55"/>
      <c r="T319" s="55"/>
      <c r="U319" s="53"/>
      <c r="V319" s="53"/>
      <c r="W319" s="55"/>
      <c r="X319" s="55"/>
      <c r="Y319" s="55"/>
      <c r="Z319" s="55"/>
      <c r="AA319" s="55"/>
      <c r="AB319" s="55"/>
      <c r="AC319" s="53"/>
    </row>
    <row r="320" spans="1:29">
      <c r="A320" s="72">
        <v>44515</v>
      </c>
      <c r="B320" s="55">
        <v>0</v>
      </c>
      <c r="C320" s="55">
        <v>32</v>
      </c>
      <c r="D320" s="55">
        <v>18.2</v>
      </c>
      <c r="E320" s="53">
        <v>62.9496704390503</v>
      </c>
      <c r="F320" s="53">
        <v>35</v>
      </c>
      <c r="G320" s="55">
        <v>3.15833333333334</v>
      </c>
      <c r="H320" s="53">
        <v>5</v>
      </c>
      <c r="I320" s="53">
        <v>5</v>
      </c>
      <c r="J320" s="53">
        <v>3</v>
      </c>
      <c r="K320" s="53">
        <v>3</v>
      </c>
      <c r="N320" s="55">
        <f t="shared" si="8"/>
        <v>25.1</v>
      </c>
      <c r="Q320" s="55">
        <f t="shared" si="9"/>
        <v>48.9748352195251</v>
      </c>
      <c r="R320" s="55"/>
      <c r="S320" s="55"/>
      <c r="T320" s="55"/>
      <c r="U320" s="53"/>
      <c r="V320" s="53"/>
      <c r="W320" s="55"/>
      <c r="X320" s="55"/>
      <c r="Y320" s="55"/>
      <c r="Z320" s="55"/>
      <c r="AA320" s="55"/>
      <c r="AB320" s="55"/>
      <c r="AC320" s="53"/>
    </row>
    <row r="321" spans="1:29">
      <c r="A321" s="72">
        <v>44516</v>
      </c>
      <c r="B321" s="55">
        <v>0</v>
      </c>
      <c r="C321" s="55">
        <v>31</v>
      </c>
      <c r="D321" s="55">
        <v>19</v>
      </c>
      <c r="E321" s="53">
        <v>56</v>
      </c>
      <c r="F321" s="53">
        <v>32</v>
      </c>
      <c r="G321" s="55">
        <v>6.3</v>
      </c>
      <c r="H321" s="53">
        <v>7</v>
      </c>
      <c r="I321" s="53">
        <v>5</v>
      </c>
      <c r="J321" s="53">
        <v>4</v>
      </c>
      <c r="K321" s="53">
        <v>3</v>
      </c>
      <c r="N321" s="55">
        <f t="shared" si="8"/>
        <v>25</v>
      </c>
      <c r="Q321" s="55">
        <f t="shared" si="9"/>
        <v>44</v>
      </c>
      <c r="R321" s="55"/>
      <c r="S321" s="55"/>
      <c r="T321" s="55"/>
      <c r="U321" s="53"/>
      <c r="V321" s="53"/>
      <c r="W321" s="55"/>
      <c r="X321" s="55"/>
      <c r="Y321" s="55"/>
      <c r="Z321" s="55"/>
      <c r="AA321" s="55"/>
      <c r="AB321" s="55"/>
      <c r="AC321" s="53"/>
    </row>
    <row r="322" spans="1:29">
      <c r="A322" s="72">
        <v>44517</v>
      </c>
      <c r="B322" s="55">
        <v>0</v>
      </c>
      <c r="C322" s="55">
        <v>31</v>
      </c>
      <c r="D322" s="55">
        <v>18.5</v>
      </c>
      <c r="E322" s="53">
        <v>59</v>
      </c>
      <c r="F322" s="53">
        <v>47</v>
      </c>
      <c r="G322" s="55">
        <v>6.5</v>
      </c>
      <c r="H322" s="53">
        <v>5</v>
      </c>
      <c r="I322" s="53">
        <v>7</v>
      </c>
      <c r="J322" s="53">
        <v>4</v>
      </c>
      <c r="K322" s="53">
        <v>8</v>
      </c>
      <c r="N322" s="55">
        <f t="shared" ref="N322:N366" si="10">(C322+D322)/2</f>
        <v>24.75</v>
      </c>
      <c r="Q322" s="55">
        <f t="shared" ref="Q322:Q366" si="11">(E322+F322)/2</f>
        <v>53</v>
      </c>
      <c r="R322" s="55"/>
      <c r="S322" s="55"/>
      <c r="T322" s="55"/>
      <c r="U322" s="53"/>
      <c r="V322" s="53"/>
      <c r="W322" s="55"/>
      <c r="X322" s="55"/>
      <c r="Y322" s="55"/>
      <c r="Z322" s="55"/>
      <c r="AA322" s="55"/>
      <c r="AB322" s="55"/>
      <c r="AC322" s="53"/>
    </row>
    <row r="323" spans="1:29">
      <c r="A323" s="72">
        <v>44518</v>
      </c>
      <c r="B323" s="55">
        <v>0</v>
      </c>
      <c r="C323" s="55">
        <v>28.5</v>
      </c>
      <c r="D323" s="55">
        <v>23</v>
      </c>
      <c r="E323" s="53">
        <v>54</v>
      </c>
      <c r="F323" s="53">
        <v>50</v>
      </c>
      <c r="G323" s="55">
        <v>6.9</v>
      </c>
      <c r="H323" s="53">
        <v>7</v>
      </c>
      <c r="I323" s="53">
        <v>7</v>
      </c>
      <c r="J323" s="53">
        <v>8</v>
      </c>
      <c r="K323" s="53">
        <v>6</v>
      </c>
      <c r="N323" s="55">
        <f t="shared" si="10"/>
        <v>25.75</v>
      </c>
      <c r="Q323" s="55">
        <f t="shared" si="11"/>
        <v>52</v>
      </c>
      <c r="R323" s="55"/>
      <c r="S323" s="55"/>
      <c r="T323" s="55"/>
      <c r="U323" s="53"/>
      <c r="V323" s="53"/>
      <c r="W323" s="55"/>
      <c r="X323" s="55"/>
      <c r="Y323" s="55"/>
      <c r="Z323" s="55"/>
      <c r="AA323" s="55"/>
      <c r="AB323" s="55"/>
      <c r="AC323" s="53"/>
    </row>
    <row r="324" spans="1:29">
      <c r="A324" s="72">
        <v>44519</v>
      </c>
      <c r="B324" s="55">
        <v>0</v>
      </c>
      <c r="C324" s="55">
        <v>28</v>
      </c>
      <c r="D324" s="55">
        <v>20.7</v>
      </c>
      <c r="E324" s="53">
        <v>78</v>
      </c>
      <c r="F324" s="53">
        <v>56</v>
      </c>
      <c r="G324" s="55">
        <v>7</v>
      </c>
      <c r="H324" s="53">
        <v>5</v>
      </c>
      <c r="I324" s="53">
        <v>5</v>
      </c>
      <c r="J324" s="53">
        <v>6</v>
      </c>
      <c r="K324" s="53">
        <v>4</v>
      </c>
      <c r="N324" s="55">
        <f t="shared" si="10"/>
        <v>24.35</v>
      </c>
      <c r="Q324" s="55">
        <f t="shared" si="11"/>
        <v>67</v>
      </c>
      <c r="R324" s="55"/>
      <c r="S324" s="55"/>
      <c r="T324" s="55"/>
      <c r="U324" s="53"/>
      <c r="V324" s="53"/>
      <c r="W324" s="55"/>
      <c r="X324" s="55"/>
      <c r="Y324" s="55"/>
      <c r="Z324" s="55"/>
      <c r="AA324" s="55"/>
      <c r="AB324" s="55"/>
      <c r="AC324" s="53"/>
    </row>
    <row r="325" spans="1:29">
      <c r="A325" s="72">
        <v>44520</v>
      </c>
      <c r="B325" s="55">
        <v>0</v>
      </c>
      <c r="C325" s="55">
        <v>31</v>
      </c>
      <c r="D325" s="55">
        <v>22.2</v>
      </c>
      <c r="E325" s="53">
        <v>78</v>
      </c>
      <c r="F325" s="53">
        <v>52</v>
      </c>
      <c r="G325" s="55">
        <v>6.4</v>
      </c>
      <c r="H325" s="53">
        <v>5</v>
      </c>
      <c r="I325" s="53">
        <v>5</v>
      </c>
      <c r="J325" s="53">
        <v>6</v>
      </c>
      <c r="K325" s="53">
        <v>4</v>
      </c>
      <c r="N325" s="55">
        <f t="shared" si="10"/>
        <v>26.6</v>
      </c>
      <c r="Q325" s="55">
        <f t="shared" si="11"/>
        <v>65</v>
      </c>
      <c r="R325" s="55"/>
      <c r="S325" s="55"/>
      <c r="T325" s="55"/>
      <c r="U325" s="53"/>
      <c r="V325" s="53"/>
      <c r="W325" s="55"/>
      <c r="X325" s="55"/>
      <c r="Y325" s="55"/>
      <c r="Z325" s="55"/>
      <c r="AA325" s="55"/>
      <c r="AB325" s="55"/>
      <c r="AC325" s="53"/>
    </row>
    <row r="326" spans="1:29">
      <c r="A326" s="72">
        <v>44521</v>
      </c>
      <c r="B326" s="55">
        <v>0</v>
      </c>
      <c r="C326" s="55">
        <v>31</v>
      </c>
      <c r="D326" s="55">
        <v>23.2</v>
      </c>
      <c r="E326" s="53">
        <v>79</v>
      </c>
      <c r="F326" s="53">
        <v>69</v>
      </c>
      <c r="G326" s="55">
        <v>6.9</v>
      </c>
      <c r="H326" s="53">
        <v>5</v>
      </c>
      <c r="I326" s="53">
        <v>5</v>
      </c>
      <c r="J326" s="53">
        <v>6</v>
      </c>
      <c r="K326" s="53">
        <v>4</v>
      </c>
      <c r="N326" s="55">
        <f t="shared" si="10"/>
        <v>27.1</v>
      </c>
      <c r="Q326" s="55">
        <f t="shared" si="11"/>
        <v>74</v>
      </c>
      <c r="R326" s="55"/>
      <c r="S326" s="55"/>
      <c r="T326" s="55"/>
      <c r="U326" s="53"/>
      <c r="V326" s="53"/>
      <c r="W326" s="55"/>
      <c r="X326" s="55"/>
      <c r="Y326" s="55"/>
      <c r="Z326" s="55"/>
      <c r="AA326" s="55"/>
      <c r="AB326" s="55"/>
      <c r="AC326" s="53"/>
    </row>
    <row r="327" spans="1:29">
      <c r="A327" s="72">
        <v>44522</v>
      </c>
      <c r="B327" s="55">
        <v>0</v>
      </c>
      <c r="C327" s="55">
        <v>32</v>
      </c>
      <c r="D327" s="55">
        <v>23.4</v>
      </c>
      <c r="E327" s="53">
        <v>77</v>
      </c>
      <c r="F327" s="53">
        <v>55</v>
      </c>
      <c r="G327" s="55">
        <v>5.5</v>
      </c>
      <c r="H327" s="53">
        <v>5</v>
      </c>
      <c r="I327" s="53">
        <v>32</v>
      </c>
      <c r="J327" s="53">
        <v>5</v>
      </c>
      <c r="K327" s="53">
        <v>3</v>
      </c>
      <c r="N327" s="55">
        <f t="shared" si="10"/>
        <v>27.7</v>
      </c>
      <c r="Q327" s="55">
        <f t="shared" si="11"/>
        <v>66</v>
      </c>
      <c r="R327" s="55"/>
      <c r="S327" s="55"/>
      <c r="T327" s="55"/>
      <c r="U327" s="53"/>
      <c r="V327" s="53"/>
      <c r="W327" s="55"/>
      <c r="X327" s="55"/>
      <c r="Y327" s="55"/>
      <c r="Z327" s="55"/>
      <c r="AA327" s="55"/>
      <c r="AB327" s="55"/>
      <c r="AC327" s="53"/>
    </row>
    <row r="328" spans="1:29">
      <c r="A328" s="72">
        <v>44523</v>
      </c>
      <c r="B328" s="55">
        <v>0</v>
      </c>
      <c r="C328" s="55">
        <v>33.2</v>
      </c>
      <c r="D328" s="55">
        <v>21.7</v>
      </c>
      <c r="E328" s="53">
        <v>88</v>
      </c>
      <c r="F328" s="53">
        <v>50</v>
      </c>
      <c r="G328" s="55">
        <v>2.1</v>
      </c>
      <c r="H328" s="53">
        <v>36</v>
      </c>
      <c r="I328" s="53">
        <v>34</v>
      </c>
      <c r="J328" s="53">
        <v>4</v>
      </c>
      <c r="K328" s="53">
        <v>2</v>
      </c>
      <c r="N328" s="55">
        <f t="shared" si="10"/>
        <v>27.45</v>
      </c>
      <c r="Q328" s="55">
        <f t="shared" si="11"/>
        <v>69</v>
      </c>
      <c r="R328" s="55"/>
      <c r="S328" s="55"/>
      <c r="T328" s="55"/>
      <c r="U328" s="53"/>
      <c r="V328" s="53"/>
      <c r="W328" s="55"/>
      <c r="X328" s="55"/>
      <c r="Y328" s="55"/>
      <c r="Z328" s="55"/>
      <c r="AA328" s="55"/>
      <c r="AB328" s="55"/>
      <c r="AC328" s="53"/>
    </row>
    <row r="329" spans="1:29">
      <c r="A329" s="72">
        <v>44524</v>
      </c>
      <c r="B329" s="55">
        <v>0</v>
      </c>
      <c r="C329" s="55">
        <v>33.5</v>
      </c>
      <c r="D329" s="55">
        <v>17.8</v>
      </c>
      <c r="E329" s="53">
        <v>95</v>
      </c>
      <c r="F329" s="53">
        <v>37</v>
      </c>
      <c r="G329" s="55">
        <v>1.6</v>
      </c>
      <c r="H329" s="53">
        <v>0</v>
      </c>
      <c r="I329" s="53">
        <v>32</v>
      </c>
      <c r="J329" s="53">
        <v>0</v>
      </c>
      <c r="K329" s="53">
        <v>0</v>
      </c>
      <c r="N329" s="55">
        <f t="shared" si="10"/>
        <v>25.65</v>
      </c>
      <c r="Q329" s="55">
        <f t="shared" si="11"/>
        <v>66</v>
      </c>
      <c r="R329" s="55"/>
      <c r="S329" s="55"/>
      <c r="T329" s="55"/>
      <c r="U329" s="53"/>
      <c r="V329" s="53"/>
      <c r="W329" s="55"/>
      <c r="X329" s="55"/>
      <c r="Y329" s="55"/>
      <c r="Z329" s="55"/>
      <c r="AA329" s="55"/>
      <c r="AB329" s="55"/>
      <c r="AC329" s="53"/>
    </row>
    <row r="330" spans="1:29">
      <c r="A330" s="72">
        <v>44525</v>
      </c>
      <c r="B330" s="55">
        <v>0</v>
      </c>
      <c r="C330" s="55">
        <v>33</v>
      </c>
      <c r="D330" s="55">
        <v>15.7</v>
      </c>
      <c r="E330" s="53">
        <v>92</v>
      </c>
      <c r="F330" s="53">
        <v>31</v>
      </c>
      <c r="G330" s="55">
        <v>1.5</v>
      </c>
      <c r="H330" s="53">
        <v>32</v>
      </c>
      <c r="I330" s="53">
        <v>34</v>
      </c>
      <c r="J330" s="53">
        <v>0</v>
      </c>
      <c r="K330" s="53">
        <v>0</v>
      </c>
      <c r="N330" s="55">
        <f t="shared" si="10"/>
        <v>24.35</v>
      </c>
      <c r="Q330" s="55">
        <f t="shared" si="11"/>
        <v>61.5</v>
      </c>
      <c r="R330" s="55"/>
      <c r="S330" s="55"/>
      <c r="T330" s="55"/>
      <c r="U330" s="53"/>
      <c r="V330" s="53"/>
      <c r="W330" s="55"/>
      <c r="X330" s="55"/>
      <c r="Y330" s="55"/>
      <c r="Z330" s="55"/>
      <c r="AA330" s="55"/>
      <c r="AB330" s="55"/>
      <c r="AC330" s="53"/>
    </row>
    <row r="331" spans="1:29">
      <c r="A331" s="72">
        <v>44526</v>
      </c>
      <c r="B331" s="55">
        <v>0</v>
      </c>
      <c r="C331" s="55">
        <v>32</v>
      </c>
      <c r="D331" s="55">
        <v>16</v>
      </c>
      <c r="E331" s="53">
        <v>80</v>
      </c>
      <c r="F331" s="53">
        <v>42</v>
      </c>
      <c r="G331" s="55">
        <v>1.7</v>
      </c>
      <c r="H331" s="53">
        <v>7</v>
      </c>
      <c r="I331" s="53">
        <v>14</v>
      </c>
      <c r="J331" s="53">
        <v>0</v>
      </c>
      <c r="K331" s="53">
        <v>0</v>
      </c>
      <c r="N331" s="55">
        <f t="shared" si="10"/>
        <v>24</v>
      </c>
      <c r="Q331" s="55">
        <f t="shared" si="11"/>
        <v>61</v>
      </c>
      <c r="R331" s="55"/>
      <c r="S331" s="55"/>
      <c r="T331" s="55"/>
      <c r="U331" s="53"/>
      <c r="V331" s="53"/>
      <c r="W331" s="55"/>
      <c r="X331" s="55"/>
      <c r="Y331" s="55"/>
      <c r="Z331" s="55"/>
      <c r="AA331" s="55"/>
      <c r="AB331" s="55"/>
      <c r="AC331" s="53"/>
    </row>
    <row r="332" spans="1:29">
      <c r="A332" s="72">
        <v>44527</v>
      </c>
      <c r="B332" s="55">
        <v>0</v>
      </c>
      <c r="C332" s="55">
        <v>33.5</v>
      </c>
      <c r="D332" s="55">
        <v>15.8</v>
      </c>
      <c r="E332" s="53">
        <v>90</v>
      </c>
      <c r="F332" s="53">
        <v>35</v>
      </c>
      <c r="G332" s="55">
        <v>1.7</v>
      </c>
      <c r="H332" s="53">
        <v>5</v>
      </c>
      <c r="I332" s="53">
        <v>7</v>
      </c>
      <c r="J332" s="53">
        <v>0</v>
      </c>
      <c r="K332" s="53">
        <v>0</v>
      </c>
      <c r="N332" s="55">
        <f t="shared" si="10"/>
        <v>24.65</v>
      </c>
      <c r="Q332" s="55">
        <f t="shared" si="11"/>
        <v>62.5</v>
      </c>
      <c r="R332" s="55"/>
      <c r="S332" s="55"/>
      <c r="T332" s="55"/>
      <c r="U332" s="53"/>
      <c r="V332" s="53"/>
      <c r="W332" s="55"/>
      <c r="X332" s="55"/>
      <c r="Y332" s="55"/>
      <c r="Z332" s="55"/>
      <c r="AA332" s="55"/>
      <c r="AB332" s="55"/>
      <c r="AC332" s="53"/>
    </row>
    <row r="333" spans="1:29">
      <c r="A333" s="72">
        <v>44528</v>
      </c>
      <c r="B333" s="55">
        <v>0</v>
      </c>
      <c r="C333" s="55">
        <v>34</v>
      </c>
      <c r="D333" s="55">
        <v>15</v>
      </c>
      <c r="E333" s="53">
        <v>82</v>
      </c>
      <c r="F333" s="53">
        <v>31</v>
      </c>
      <c r="G333" s="55">
        <v>1.4</v>
      </c>
      <c r="H333" s="53">
        <v>5</v>
      </c>
      <c r="I333" s="53">
        <v>7</v>
      </c>
      <c r="J333" s="53">
        <v>2</v>
      </c>
      <c r="K333" s="53">
        <v>0</v>
      </c>
      <c r="N333" s="55">
        <f t="shared" si="10"/>
        <v>24.5</v>
      </c>
      <c r="Q333" s="55">
        <f t="shared" si="11"/>
        <v>56.5</v>
      </c>
      <c r="R333" s="55"/>
      <c r="S333" s="55"/>
      <c r="T333" s="55"/>
      <c r="U333" s="53"/>
      <c r="V333" s="53"/>
      <c r="W333" s="55"/>
      <c r="X333" s="55"/>
      <c r="Y333" s="55"/>
      <c r="Z333" s="55"/>
      <c r="AA333" s="55"/>
      <c r="AB333" s="55"/>
      <c r="AC333" s="53"/>
    </row>
    <row r="334" spans="1:29">
      <c r="A334" s="72">
        <v>44529</v>
      </c>
      <c r="B334" s="55">
        <v>0</v>
      </c>
      <c r="C334" s="55">
        <v>32.5</v>
      </c>
      <c r="D334" s="55">
        <v>16</v>
      </c>
      <c r="E334" s="53">
        <v>75</v>
      </c>
      <c r="F334" s="53">
        <v>39</v>
      </c>
      <c r="G334" s="55">
        <v>2.3</v>
      </c>
      <c r="H334" s="53">
        <v>5</v>
      </c>
      <c r="I334" s="53">
        <v>14</v>
      </c>
      <c r="J334" s="53">
        <v>4</v>
      </c>
      <c r="K334" s="53">
        <v>3</v>
      </c>
      <c r="N334" s="55">
        <f t="shared" si="10"/>
        <v>24.25</v>
      </c>
      <c r="Q334" s="55">
        <f t="shared" si="11"/>
        <v>57</v>
      </c>
      <c r="R334" s="55"/>
      <c r="S334" s="55"/>
      <c r="T334" s="55"/>
      <c r="U334" s="53"/>
      <c r="V334" s="53"/>
      <c r="W334" s="55"/>
      <c r="X334" s="55"/>
      <c r="Y334" s="55"/>
      <c r="Z334" s="55"/>
      <c r="AA334" s="55"/>
      <c r="AB334" s="55"/>
      <c r="AC334" s="53"/>
    </row>
    <row r="335" spans="1:29">
      <c r="A335" s="72">
        <v>44530</v>
      </c>
      <c r="B335" s="55">
        <v>0</v>
      </c>
      <c r="C335" s="55">
        <v>31</v>
      </c>
      <c r="D335" s="55">
        <v>17.7</v>
      </c>
      <c r="E335" s="53">
        <v>71</v>
      </c>
      <c r="F335" s="53">
        <v>38</v>
      </c>
      <c r="G335" s="55">
        <v>4.2</v>
      </c>
      <c r="H335" s="53">
        <v>7</v>
      </c>
      <c r="I335" s="53">
        <v>7</v>
      </c>
      <c r="J335" s="53">
        <v>6</v>
      </c>
      <c r="K335" s="53">
        <v>5</v>
      </c>
      <c r="N335" s="55">
        <f t="shared" si="10"/>
        <v>24.35</v>
      </c>
      <c r="Q335" s="55">
        <f t="shared" si="11"/>
        <v>54.5</v>
      </c>
      <c r="R335" s="55"/>
      <c r="S335" s="55"/>
      <c r="T335" s="55"/>
      <c r="U335" s="53"/>
      <c r="V335" s="53"/>
      <c r="W335" s="55"/>
      <c r="X335" s="55"/>
      <c r="Y335" s="55"/>
      <c r="Z335" s="55"/>
      <c r="AA335" s="55"/>
      <c r="AB335" s="55"/>
      <c r="AC335" s="53"/>
    </row>
    <row r="336" spans="1:29">
      <c r="A336" s="72">
        <v>44531</v>
      </c>
      <c r="B336" s="76">
        <v>4.8</v>
      </c>
      <c r="C336" s="76">
        <v>30</v>
      </c>
      <c r="D336" s="76">
        <v>18</v>
      </c>
      <c r="E336" s="75">
        <v>95</v>
      </c>
      <c r="F336" s="75">
        <v>91</v>
      </c>
      <c r="G336" s="76">
        <v>5.4</v>
      </c>
      <c r="H336" s="75">
        <v>5</v>
      </c>
      <c r="I336" s="75">
        <v>7</v>
      </c>
      <c r="J336" s="75">
        <v>8</v>
      </c>
      <c r="K336" s="75">
        <v>8</v>
      </c>
      <c r="N336" s="55">
        <f t="shared" si="10"/>
        <v>24</v>
      </c>
      <c r="Q336" s="55">
        <f t="shared" si="11"/>
        <v>93</v>
      </c>
      <c r="R336" s="76"/>
      <c r="S336" s="76"/>
      <c r="T336" s="55"/>
      <c r="U336" s="75"/>
      <c r="V336" s="75"/>
      <c r="W336" s="76"/>
      <c r="X336" s="76"/>
      <c r="Y336" s="76"/>
      <c r="Z336" s="76"/>
      <c r="AA336" s="76"/>
      <c r="AB336" s="76"/>
      <c r="AC336" s="53"/>
    </row>
    <row r="337" spans="1:29">
      <c r="A337" s="72">
        <v>44532</v>
      </c>
      <c r="B337" s="55">
        <v>6.4</v>
      </c>
      <c r="C337" s="55">
        <v>21</v>
      </c>
      <c r="D337" s="55">
        <v>16.2</v>
      </c>
      <c r="E337" s="53">
        <v>88</v>
      </c>
      <c r="F337" s="53">
        <v>95</v>
      </c>
      <c r="G337" s="55">
        <v>5.4</v>
      </c>
      <c r="H337" s="53">
        <v>5</v>
      </c>
      <c r="I337" s="53">
        <v>5</v>
      </c>
      <c r="J337" s="53">
        <v>8</v>
      </c>
      <c r="K337" s="75">
        <v>8</v>
      </c>
      <c r="N337" s="55">
        <f t="shared" si="10"/>
        <v>18.6</v>
      </c>
      <c r="Q337" s="55">
        <f t="shared" si="11"/>
        <v>91.5</v>
      </c>
      <c r="R337" s="55"/>
      <c r="S337" s="55"/>
      <c r="T337" s="55"/>
      <c r="U337" s="53"/>
      <c r="V337" s="75"/>
      <c r="W337" s="55"/>
      <c r="X337" s="55"/>
      <c r="Y337" s="55"/>
      <c r="Z337" s="55"/>
      <c r="AA337" s="55"/>
      <c r="AB337" s="55"/>
      <c r="AC337" s="53"/>
    </row>
    <row r="338" spans="1:29">
      <c r="A338" s="72">
        <v>44533</v>
      </c>
      <c r="B338" s="55">
        <v>2.2</v>
      </c>
      <c r="C338" s="55">
        <v>17.5</v>
      </c>
      <c r="D338" s="55">
        <v>15.5</v>
      </c>
      <c r="E338" s="53">
        <v>86</v>
      </c>
      <c r="F338" s="53">
        <v>61</v>
      </c>
      <c r="G338" s="55">
        <v>8.2</v>
      </c>
      <c r="H338" s="53">
        <v>5</v>
      </c>
      <c r="I338" s="53">
        <v>5</v>
      </c>
      <c r="J338" s="53">
        <v>6</v>
      </c>
      <c r="K338" s="53">
        <v>3</v>
      </c>
      <c r="N338" s="55">
        <f t="shared" si="10"/>
        <v>16.5</v>
      </c>
      <c r="Q338" s="55">
        <f t="shared" si="11"/>
        <v>73.5</v>
      </c>
      <c r="R338" s="55"/>
      <c r="S338" s="55"/>
      <c r="T338" s="55"/>
      <c r="U338" s="53"/>
      <c r="V338" s="53"/>
      <c r="W338" s="55"/>
      <c r="X338" s="55"/>
      <c r="Y338" s="55"/>
      <c r="Z338" s="55"/>
      <c r="AA338" s="55"/>
      <c r="AB338" s="55"/>
      <c r="AC338" s="53"/>
    </row>
    <row r="339" spans="1:29">
      <c r="A339" s="72">
        <v>44534</v>
      </c>
      <c r="B339" s="55">
        <v>0</v>
      </c>
      <c r="C339" s="55">
        <v>25.5</v>
      </c>
      <c r="D339" s="55">
        <v>17.5</v>
      </c>
      <c r="E339" s="53">
        <v>87</v>
      </c>
      <c r="F339" s="53">
        <v>75</v>
      </c>
      <c r="G339" s="55">
        <v>6.5</v>
      </c>
      <c r="H339" s="53">
        <v>5</v>
      </c>
      <c r="I339" s="53">
        <v>5</v>
      </c>
      <c r="J339" s="53">
        <v>4</v>
      </c>
      <c r="K339" s="53">
        <v>6</v>
      </c>
      <c r="N339" s="55">
        <f t="shared" si="10"/>
        <v>21.5</v>
      </c>
      <c r="Q339" s="55">
        <f t="shared" si="11"/>
        <v>81</v>
      </c>
      <c r="R339" s="55"/>
      <c r="S339" s="55"/>
      <c r="T339" s="55"/>
      <c r="U339" s="53"/>
      <c r="V339" s="53"/>
      <c r="W339" s="55"/>
      <c r="X339" s="55"/>
      <c r="Y339" s="55"/>
      <c r="Z339" s="55"/>
      <c r="AA339" s="55"/>
      <c r="AB339" s="55"/>
      <c r="AC339" s="53"/>
    </row>
    <row r="340" spans="1:29">
      <c r="A340" s="72">
        <v>44535</v>
      </c>
      <c r="B340" s="55">
        <v>0</v>
      </c>
      <c r="C340" s="55">
        <v>25</v>
      </c>
      <c r="D340" s="55">
        <v>18.2</v>
      </c>
      <c r="E340" s="53">
        <v>94</v>
      </c>
      <c r="F340" s="53">
        <v>64</v>
      </c>
      <c r="G340" s="55">
        <v>2.6</v>
      </c>
      <c r="H340" s="53">
        <v>5</v>
      </c>
      <c r="I340" s="53">
        <v>2</v>
      </c>
      <c r="J340" s="53">
        <v>6</v>
      </c>
      <c r="K340" s="53">
        <v>5</v>
      </c>
      <c r="N340" s="55">
        <f t="shared" si="10"/>
        <v>21.6</v>
      </c>
      <c r="Q340" s="55">
        <f t="shared" si="11"/>
        <v>79</v>
      </c>
      <c r="R340" s="55"/>
      <c r="S340" s="55"/>
      <c r="T340" s="55"/>
      <c r="U340" s="53"/>
      <c r="V340" s="53"/>
      <c r="W340" s="55"/>
      <c r="X340" s="55"/>
      <c r="Y340" s="55"/>
      <c r="Z340" s="55"/>
      <c r="AA340" s="55"/>
      <c r="AB340" s="55"/>
      <c r="AC340" s="53"/>
    </row>
    <row r="341" spans="1:29">
      <c r="A341" s="72">
        <v>44536</v>
      </c>
      <c r="B341" s="55">
        <v>0</v>
      </c>
      <c r="C341" s="55">
        <v>29</v>
      </c>
      <c r="D341" s="55">
        <v>18</v>
      </c>
      <c r="E341" s="53">
        <v>95</v>
      </c>
      <c r="F341" s="53">
        <v>65</v>
      </c>
      <c r="G341" s="55">
        <v>1.5</v>
      </c>
      <c r="H341" s="53">
        <v>5</v>
      </c>
      <c r="I341" s="53">
        <v>5</v>
      </c>
      <c r="J341" s="53">
        <v>4</v>
      </c>
      <c r="K341" s="53">
        <v>4</v>
      </c>
      <c r="N341" s="55">
        <f t="shared" si="10"/>
        <v>23.5</v>
      </c>
      <c r="Q341" s="55">
        <f t="shared" si="11"/>
        <v>80</v>
      </c>
      <c r="R341" s="55"/>
      <c r="S341" s="55"/>
      <c r="T341" s="55"/>
      <c r="U341" s="53"/>
      <c r="V341" s="53"/>
      <c r="W341" s="55"/>
      <c r="X341" s="55"/>
      <c r="Y341" s="55"/>
      <c r="Z341" s="55"/>
      <c r="AA341" s="55"/>
      <c r="AB341" s="55"/>
      <c r="AC341" s="53"/>
    </row>
    <row r="342" spans="1:29">
      <c r="A342" s="72">
        <v>44537</v>
      </c>
      <c r="B342" s="55">
        <v>0</v>
      </c>
      <c r="C342" s="55">
        <v>29.2</v>
      </c>
      <c r="D342" s="55">
        <v>18.5</v>
      </c>
      <c r="E342" s="53">
        <v>87</v>
      </c>
      <c r="F342" s="53">
        <v>60</v>
      </c>
      <c r="G342" s="55">
        <v>3.3</v>
      </c>
      <c r="H342" s="53">
        <v>5</v>
      </c>
      <c r="I342" s="53">
        <v>5</v>
      </c>
      <c r="J342" s="53">
        <v>4</v>
      </c>
      <c r="K342" s="53">
        <v>4</v>
      </c>
      <c r="N342" s="55">
        <f t="shared" si="10"/>
        <v>23.85</v>
      </c>
      <c r="Q342" s="55">
        <f t="shared" si="11"/>
        <v>73.5</v>
      </c>
      <c r="R342" s="55"/>
      <c r="S342" s="55"/>
      <c r="T342" s="55"/>
      <c r="U342" s="53"/>
      <c r="V342" s="53"/>
      <c r="W342" s="55"/>
      <c r="X342" s="55"/>
      <c r="Y342" s="55"/>
      <c r="Z342" s="55"/>
      <c r="AA342" s="55"/>
      <c r="AB342" s="55"/>
      <c r="AC342" s="53"/>
    </row>
    <row r="343" spans="1:29">
      <c r="A343" s="72">
        <v>44538</v>
      </c>
      <c r="B343" s="76">
        <v>0</v>
      </c>
      <c r="C343" s="76">
        <v>28.5</v>
      </c>
      <c r="D343" s="76">
        <v>17.5</v>
      </c>
      <c r="E343" s="75">
        <v>80</v>
      </c>
      <c r="F343" s="75">
        <v>53</v>
      </c>
      <c r="G343" s="76">
        <v>4.8</v>
      </c>
      <c r="H343" s="75">
        <v>5</v>
      </c>
      <c r="I343" s="75">
        <v>14</v>
      </c>
      <c r="J343" s="75">
        <v>4</v>
      </c>
      <c r="K343" s="75">
        <v>4</v>
      </c>
      <c r="N343" s="55">
        <f t="shared" si="10"/>
        <v>23</v>
      </c>
      <c r="Q343" s="55">
        <f t="shared" si="11"/>
        <v>66.5</v>
      </c>
      <c r="R343" s="76"/>
      <c r="S343" s="76"/>
      <c r="T343" s="55"/>
      <c r="U343" s="75"/>
      <c r="V343" s="75"/>
      <c r="W343" s="76"/>
      <c r="X343" s="76"/>
      <c r="Y343" s="76"/>
      <c r="Z343" s="76"/>
      <c r="AA343" s="76"/>
      <c r="AB343" s="76"/>
      <c r="AC343" s="53"/>
    </row>
    <row r="344" spans="1:29">
      <c r="A344" s="72">
        <v>44539</v>
      </c>
      <c r="B344" s="55">
        <v>0</v>
      </c>
      <c r="C344" s="55">
        <v>28</v>
      </c>
      <c r="D344" s="55">
        <v>18</v>
      </c>
      <c r="E344" s="53">
        <v>73</v>
      </c>
      <c r="F344" s="53">
        <v>56</v>
      </c>
      <c r="G344" s="55">
        <v>4.7</v>
      </c>
      <c r="H344" s="53">
        <v>5</v>
      </c>
      <c r="I344" s="53">
        <v>5</v>
      </c>
      <c r="J344" s="53">
        <v>4</v>
      </c>
      <c r="K344" s="53">
        <v>3</v>
      </c>
      <c r="N344" s="55">
        <f t="shared" si="10"/>
        <v>23</v>
      </c>
      <c r="Q344" s="55">
        <f t="shared" si="11"/>
        <v>64.5</v>
      </c>
      <c r="R344" s="55"/>
      <c r="S344" s="55"/>
      <c r="T344" s="55"/>
      <c r="U344" s="53"/>
      <c r="V344" s="53"/>
      <c r="W344" s="55"/>
      <c r="X344" s="55"/>
      <c r="Y344" s="55"/>
      <c r="Z344" s="55"/>
      <c r="AA344" s="55"/>
      <c r="AB344" s="55"/>
      <c r="AC344" s="53"/>
    </row>
    <row r="345" spans="1:29">
      <c r="A345" s="72">
        <v>44540</v>
      </c>
      <c r="B345" s="55">
        <v>0</v>
      </c>
      <c r="C345" s="55">
        <v>27.5</v>
      </c>
      <c r="D345" s="55">
        <v>17</v>
      </c>
      <c r="E345" s="53">
        <v>73</v>
      </c>
      <c r="F345" s="53">
        <v>53</v>
      </c>
      <c r="G345" s="55">
        <v>4.8</v>
      </c>
      <c r="H345" s="53">
        <v>5</v>
      </c>
      <c r="I345" s="53">
        <v>5</v>
      </c>
      <c r="J345" s="53">
        <v>3</v>
      </c>
      <c r="K345" s="53">
        <v>3</v>
      </c>
      <c r="N345" s="55">
        <f t="shared" si="10"/>
        <v>22.25</v>
      </c>
      <c r="Q345" s="55">
        <f t="shared" si="11"/>
        <v>63</v>
      </c>
      <c r="R345" s="55"/>
      <c r="S345" s="55"/>
      <c r="T345" s="55"/>
      <c r="U345" s="53"/>
      <c r="V345" s="53"/>
      <c r="W345" s="55"/>
      <c r="X345" s="55"/>
      <c r="Y345" s="55"/>
      <c r="Z345" s="55"/>
      <c r="AA345" s="55"/>
      <c r="AB345" s="55"/>
      <c r="AC345" s="53"/>
    </row>
    <row r="346" spans="1:29">
      <c r="A346" s="72">
        <v>44541</v>
      </c>
      <c r="B346" s="55">
        <v>0</v>
      </c>
      <c r="C346" s="55">
        <v>28</v>
      </c>
      <c r="D346" s="55">
        <v>16.5</v>
      </c>
      <c r="E346" s="53">
        <v>80</v>
      </c>
      <c r="F346" s="53">
        <v>50</v>
      </c>
      <c r="G346" s="55">
        <v>5.4</v>
      </c>
      <c r="H346" s="53">
        <v>5</v>
      </c>
      <c r="I346" s="53">
        <v>5</v>
      </c>
      <c r="J346" s="53">
        <v>3</v>
      </c>
      <c r="K346" s="53">
        <v>3</v>
      </c>
      <c r="N346" s="55">
        <f t="shared" si="10"/>
        <v>22.25</v>
      </c>
      <c r="Q346" s="55">
        <f t="shared" si="11"/>
        <v>65</v>
      </c>
      <c r="R346" s="55"/>
      <c r="S346" s="55"/>
      <c r="T346" s="55"/>
      <c r="U346" s="53"/>
      <c r="V346" s="53"/>
      <c r="W346" s="55"/>
      <c r="X346" s="55"/>
      <c r="Y346" s="55"/>
      <c r="Z346" s="55"/>
      <c r="AA346" s="55"/>
      <c r="AB346" s="55"/>
      <c r="AC346" s="53"/>
    </row>
    <row r="347" spans="1:29">
      <c r="A347" s="72">
        <v>44542</v>
      </c>
      <c r="B347" s="55">
        <v>0</v>
      </c>
      <c r="C347" s="55">
        <v>28</v>
      </c>
      <c r="D347" s="55">
        <v>16.2</v>
      </c>
      <c r="E347" s="53">
        <v>82</v>
      </c>
      <c r="F347" s="53">
        <v>51</v>
      </c>
      <c r="G347" s="55">
        <v>3.7</v>
      </c>
      <c r="H347" s="53">
        <v>5</v>
      </c>
      <c r="I347" s="53">
        <v>5</v>
      </c>
      <c r="J347" s="53">
        <v>3</v>
      </c>
      <c r="K347" s="53">
        <v>4</v>
      </c>
      <c r="N347" s="55">
        <f t="shared" si="10"/>
        <v>22.1</v>
      </c>
      <c r="Q347" s="55">
        <f t="shared" si="11"/>
        <v>66.5</v>
      </c>
      <c r="R347" s="55"/>
      <c r="S347" s="55"/>
      <c r="T347" s="55"/>
      <c r="U347" s="53"/>
      <c r="V347" s="53"/>
      <c r="W347" s="55"/>
      <c r="X347" s="55"/>
      <c r="Y347" s="55"/>
      <c r="Z347" s="55"/>
      <c r="AA347" s="55"/>
      <c r="AB347" s="55"/>
      <c r="AC347" s="53"/>
    </row>
    <row r="348" spans="1:29">
      <c r="A348" s="72">
        <v>44543</v>
      </c>
      <c r="B348" s="55">
        <v>0</v>
      </c>
      <c r="C348" s="55">
        <v>28.8</v>
      </c>
      <c r="D348" s="55">
        <v>18</v>
      </c>
      <c r="E348" s="53">
        <v>88</v>
      </c>
      <c r="F348" s="53">
        <v>44</v>
      </c>
      <c r="G348" s="55">
        <v>2.6</v>
      </c>
      <c r="H348" s="53">
        <v>5</v>
      </c>
      <c r="I348" s="53">
        <v>32</v>
      </c>
      <c r="J348" s="53">
        <v>6</v>
      </c>
      <c r="K348" s="53">
        <v>4</v>
      </c>
      <c r="N348" s="55">
        <f t="shared" si="10"/>
        <v>23.4</v>
      </c>
      <c r="Q348" s="55">
        <f t="shared" si="11"/>
        <v>66</v>
      </c>
      <c r="R348" s="55"/>
      <c r="S348" s="55"/>
      <c r="T348" s="55"/>
      <c r="U348" s="53"/>
      <c r="V348" s="53"/>
      <c r="W348" s="55"/>
      <c r="X348" s="55"/>
      <c r="Y348" s="55"/>
      <c r="Z348" s="55"/>
      <c r="AA348" s="55"/>
      <c r="AB348" s="55"/>
      <c r="AC348" s="53"/>
    </row>
    <row r="349" spans="1:29">
      <c r="A349" s="72">
        <v>44544</v>
      </c>
      <c r="B349" s="76">
        <v>0</v>
      </c>
      <c r="C349" s="76">
        <v>29</v>
      </c>
      <c r="D349" s="76">
        <v>16</v>
      </c>
      <c r="E349" s="75">
        <v>79</v>
      </c>
      <c r="F349" s="75">
        <v>42</v>
      </c>
      <c r="G349" s="76">
        <v>1.7</v>
      </c>
      <c r="H349" s="75">
        <v>0</v>
      </c>
      <c r="I349" s="75">
        <v>5</v>
      </c>
      <c r="J349" s="75">
        <v>4</v>
      </c>
      <c r="K349" s="75">
        <v>3</v>
      </c>
      <c r="N349" s="55">
        <f t="shared" si="10"/>
        <v>22.5</v>
      </c>
      <c r="Q349" s="55">
        <f t="shared" si="11"/>
        <v>60.5</v>
      </c>
      <c r="R349" s="76"/>
      <c r="S349" s="76"/>
      <c r="T349" s="55"/>
      <c r="U349" s="75"/>
      <c r="V349" s="75"/>
      <c r="W349" s="76"/>
      <c r="X349" s="76"/>
      <c r="Y349" s="76"/>
      <c r="Z349" s="76"/>
      <c r="AA349" s="76"/>
      <c r="AB349" s="76"/>
      <c r="AC349" s="53"/>
    </row>
    <row r="350" spans="1:29">
      <c r="A350" s="72">
        <v>44545</v>
      </c>
      <c r="B350" s="76">
        <v>0</v>
      </c>
      <c r="C350" s="76">
        <v>28.5</v>
      </c>
      <c r="D350" s="76">
        <v>16.3</v>
      </c>
      <c r="E350" s="75">
        <v>77</v>
      </c>
      <c r="F350" s="75">
        <v>56</v>
      </c>
      <c r="G350" s="76">
        <v>2.1</v>
      </c>
      <c r="H350" s="75">
        <v>5</v>
      </c>
      <c r="I350" s="75">
        <v>5</v>
      </c>
      <c r="J350" s="75">
        <v>6</v>
      </c>
      <c r="K350" s="75">
        <v>4</v>
      </c>
      <c r="N350" s="55">
        <f t="shared" si="10"/>
        <v>22.4</v>
      </c>
      <c r="Q350" s="55">
        <f t="shared" si="11"/>
        <v>66.5</v>
      </c>
      <c r="R350" s="76"/>
      <c r="S350" s="76"/>
      <c r="T350" s="55"/>
      <c r="U350" s="75"/>
      <c r="V350" s="75"/>
      <c r="W350" s="76"/>
      <c r="X350" s="76"/>
      <c r="Y350" s="76"/>
      <c r="Z350" s="76"/>
      <c r="AA350" s="76"/>
      <c r="AB350" s="76"/>
      <c r="AC350" s="53"/>
    </row>
    <row r="351" spans="1:29">
      <c r="A351" s="72">
        <v>44546</v>
      </c>
      <c r="B351" s="55">
        <v>0</v>
      </c>
      <c r="C351" s="55">
        <v>27.2</v>
      </c>
      <c r="D351" s="55">
        <v>15.5</v>
      </c>
      <c r="E351" s="53">
        <v>84</v>
      </c>
      <c r="F351" s="53">
        <v>48</v>
      </c>
      <c r="G351" s="55">
        <v>3.9</v>
      </c>
      <c r="H351" s="53">
        <v>5</v>
      </c>
      <c r="I351" s="53">
        <v>34</v>
      </c>
      <c r="J351" s="53">
        <v>4</v>
      </c>
      <c r="K351" s="53">
        <v>3</v>
      </c>
      <c r="N351" s="55">
        <f t="shared" si="10"/>
        <v>21.35</v>
      </c>
      <c r="Q351" s="55">
        <f t="shared" si="11"/>
        <v>66</v>
      </c>
      <c r="R351" s="55"/>
      <c r="S351" s="55"/>
      <c r="T351" s="55"/>
      <c r="U351" s="53"/>
      <c r="V351" s="53"/>
      <c r="W351" s="55"/>
      <c r="X351" s="55"/>
      <c r="Y351" s="55"/>
      <c r="Z351" s="55"/>
      <c r="AA351" s="55"/>
      <c r="AB351" s="55"/>
      <c r="AC351" s="53"/>
    </row>
    <row r="352" spans="1:29">
      <c r="A352" s="72">
        <v>44547</v>
      </c>
      <c r="B352" s="55">
        <v>0</v>
      </c>
      <c r="C352" s="55">
        <v>27</v>
      </c>
      <c r="D352" s="55">
        <v>12.8</v>
      </c>
      <c r="E352" s="53">
        <v>73</v>
      </c>
      <c r="F352" s="53">
        <v>52</v>
      </c>
      <c r="G352" s="55">
        <v>3.9</v>
      </c>
      <c r="H352" s="53">
        <v>5</v>
      </c>
      <c r="I352" s="53">
        <v>5</v>
      </c>
      <c r="J352" s="53">
        <v>3</v>
      </c>
      <c r="K352" s="53">
        <v>3</v>
      </c>
      <c r="N352" s="55">
        <f t="shared" si="10"/>
        <v>19.9</v>
      </c>
      <c r="Q352" s="55">
        <f t="shared" si="11"/>
        <v>62.5</v>
      </c>
      <c r="R352" s="55"/>
      <c r="S352" s="55"/>
      <c r="T352" s="55"/>
      <c r="U352" s="53"/>
      <c r="V352" s="53"/>
      <c r="W352" s="55"/>
      <c r="X352" s="55"/>
      <c r="Y352" s="55"/>
      <c r="Z352" s="55"/>
      <c r="AA352" s="55"/>
      <c r="AB352" s="55"/>
      <c r="AC352" s="53"/>
    </row>
    <row r="353" spans="1:29">
      <c r="A353" s="72">
        <v>44548</v>
      </c>
      <c r="B353" s="55">
        <v>0</v>
      </c>
      <c r="C353" s="55">
        <v>25.5</v>
      </c>
      <c r="D353" s="55">
        <v>13.5</v>
      </c>
      <c r="E353" s="53">
        <v>69</v>
      </c>
      <c r="F353" s="53">
        <v>39</v>
      </c>
      <c r="G353" s="55">
        <v>6.8</v>
      </c>
      <c r="H353" s="53">
        <v>5</v>
      </c>
      <c r="I353" s="53">
        <v>7</v>
      </c>
      <c r="J353" s="53">
        <v>4</v>
      </c>
      <c r="K353" s="53">
        <v>3</v>
      </c>
      <c r="N353" s="55">
        <f t="shared" si="10"/>
        <v>19.5</v>
      </c>
      <c r="Q353" s="55">
        <f t="shared" si="11"/>
        <v>54</v>
      </c>
      <c r="R353" s="55"/>
      <c r="S353" s="55"/>
      <c r="T353" s="55"/>
      <c r="U353" s="53"/>
      <c r="V353" s="53"/>
      <c r="W353" s="55"/>
      <c r="X353" s="55"/>
      <c r="Y353" s="55"/>
      <c r="Z353" s="55"/>
      <c r="AA353" s="55"/>
      <c r="AB353" s="55"/>
      <c r="AC353" s="53"/>
    </row>
    <row r="354" spans="1:29">
      <c r="A354" s="72">
        <v>44549</v>
      </c>
      <c r="B354" s="55">
        <v>0</v>
      </c>
      <c r="C354" s="55">
        <v>24.2</v>
      </c>
      <c r="D354" s="55">
        <v>12.5</v>
      </c>
      <c r="E354" s="53">
        <v>65</v>
      </c>
      <c r="F354" s="53">
        <v>39</v>
      </c>
      <c r="G354" s="55">
        <v>7.7</v>
      </c>
      <c r="H354" s="53">
        <v>5</v>
      </c>
      <c r="I354" s="53">
        <v>0</v>
      </c>
      <c r="J354" s="53">
        <v>2</v>
      </c>
      <c r="K354" s="53">
        <v>0</v>
      </c>
      <c r="N354" s="55">
        <f t="shared" si="10"/>
        <v>18.35</v>
      </c>
      <c r="Q354" s="55">
        <f t="shared" si="11"/>
        <v>52</v>
      </c>
      <c r="R354" s="55"/>
      <c r="S354" s="55"/>
      <c r="T354" s="55"/>
      <c r="U354" s="53"/>
      <c r="V354" s="53"/>
      <c r="W354" s="55"/>
      <c r="X354" s="55"/>
      <c r="Y354" s="55"/>
      <c r="Z354" s="55"/>
      <c r="AA354" s="55"/>
      <c r="AB354" s="55"/>
      <c r="AC354" s="53"/>
    </row>
    <row r="355" spans="1:29">
      <c r="A355" s="72">
        <v>44550</v>
      </c>
      <c r="B355" s="55">
        <v>0</v>
      </c>
      <c r="C355" s="55">
        <v>25.5</v>
      </c>
      <c r="D355" s="55">
        <v>9.5</v>
      </c>
      <c r="E355" s="53">
        <v>74</v>
      </c>
      <c r="F355" s="53">
        <v>37</v>
      </c>
      <c r="G355" s="55">
        <v>5.2</v>
      </c>
      <c r="H355" s="53">
        <v>5</v>
      </c>
      <c r="I355" s="53">
        <v>5</v>
      </c>
      <c r="J355" s="53">
        <v>0</v>
      </c>
      <c r="K355" s="53">
        <v>0</v>
      </c>
      <c r="N355" s="55">
        <f t="shared" si="10"/>
        <v>17.5</v>
      </c>
      <c r="Q355" s="55">
        <f t="shared" si="11"/>
        <v>55.5</v>
      </c>
      <c r="R355" s="55"/>
      <c r="S355" s="55"/>
      <c r="T355" s="55"/>
      <c r="U355" s="53"/>
      <c r="V355" s="53"/>
      <c r="W355" s="55"/>
      <c r="X355" s="55"/>
      <c r="Y355" s="55"/>
      <c r="Z355" s="55"/>
      <c r="AA355" s="55"/>
      <c r="AB355" s="55"/>
      <c r="AC355" s="53"/>
    </row>
    <row r="356" spans="1:29">
      <c r="A356" s="72">
        <v>44551</v>
      </c>
      <c r="B356" s="55">
        <v>0</v>
      </c>
      <c r="C356" s="55">
        <v>26.5</v>
      </c>
      <c r="D356" s="55">
        <v>9</v>
      </c>
      <c r="E356" s="53">
        <v>83</v>
      </c>
      <c r="F356" s="53">
        <v>33</v>
      </c>
      <c r="G356" s="55">
        <v>2.5</v>
      </c>
      <c r="H356" s="53">
        <v>5</v>
      </c>
      <c r="I356" s="53">
        <v>5</v>
      </c>
      <c r="J356" s="53">
        <v>0</v>
      </c>
      <c r="K356" s="53">
        <v>0</v>
      </c>
      <c r="N356" s="55">
        <f t="shared" si="10"/>
        <v>17.75</v>
      </c>
      <c r="Q356" s="55">
        <f t="shared" si="11"/>
        <v>58</v>
      </c>
      <c r="R356" s="55"/>
      <c r="S356" s="55"/>
      <c r="T356" s="55"/>
      <c r="U356" s="53"/>
      <c r="V356" s="53"/>
      <c r="W356" s="55"/>
      <c r="X356" s="55"/>
      <c r="Y356" s="55"/>
      <c r="Z356" s="55"/>
      <c r="AA356" s="55"/>
      <c r="AB356" s="55"/>
      <c r="AC356" s="53"/>
    </row>
    <row r="357" spans="1:29">
      <c r="A357" s="72">
        <v>44552</v>
      </c>
      <c r="B357" s="76">
        <v>0</v>
      </c>
      <c r="C357" s="76">
        <v>28.5</v>
      </c>
      <c r="D357" s="76">
        <v>10.2</v>
      </c>
      <c r="E357" s="75">
        <v>92</v>
      </c>
      <c r="F357" s="75">
        <v>30</v>
      </c>
      <c r="G357" s="76">
        <v>1.5</v>
      </c>
      <c r="H357" s="75">
        <v>0</v>
      </c>
      <c r="I357" s="75">
        <v>34</v>
      </c>
      <c r="J357" s="75">
        <v>0</v>
      </c>
      <c r="K357" s="75">
        <v>0</v>
      </c>
      <c r="N357" s="55">
        <f t="shared" si="10"/>
        <v>19.35</v>
      </c>
      <c r="Q357" s="55">
        <f t="shared" si="11"/>
        <v>61</v>
      </c>
      <c r="R357" s="76"/>
      <c r="S357" s="76"/>
      <c r="T357" s="55"/>
      <c r="U357" s="75"/>
      <c r="V357" s="75"/>
      <c r="W357" s="76"/>
      <c r="X357" s="76"/>
      <c r="Y357" s="76"/>
      <c r="Z357" s="76"/>
      <c r="AA357" s="76"/>
      <c r="AB357" s="76"/>
      <c r="AC357" s="53"/>
    </row>
    <row r="358" spans="1:29">
      <c r="A358" s="72">
        <v>44553</v>
      </c>
      <c r="B358" s="55">
        <v>0</v>
      </c>
      <c r="C358" s="55">
        <v>29</v>
      </c>
      <c r="D358" s="55">
        <v>11</v>
      </c>
      <c r="E358" s="53">
        <v>91</v>
      </c>
      <c r="F358" s="53">
        <v>39</v>
      </c>
      <c r="G358" s="55">
        <v>1.3</v>
      </c>
      <c r="H358" s="53">
        <v>0</v>
      </c>
      <c r="I358" s="53">
        <v>29</v>
      </c>
      <c r="J358" s="53">
        <v>2</v>
      </c>
      <c r="K358" s="53">
        <v>2</v>
      </c>
      <c r="N358" s="55">
        <f t="shared" si="10"/>
        <v>20</v>
      </c>
      <c r="Q358" s="55">
        <f t="shared" si="11"/>
        <v>65</v>
      </c>
      <c r="R358" s="55"/>
      <c r="S358" s="55"/>
      <c r="T358" s="55"/>
      <c r="U358" s="53"/>
      <c r="V358" s="53"/>
      <c r="W358" s="55"/>
      <c r="X358" s="55"/>
      <c r="Y358" s="55"/>
      <c r="Z358" s="55"/>
      <c r="AA358" s="55"/>
      <c r="AB358" s="55"/>
      <c r="AC358" s="53"/>
    </row>
    <row r="359" spans="1:29">
      <c r="A359" s="72">
        <v>44554</v>
      </c>
      <c r="B359" s="55">
        <v>0</v>
      </c>
      <c r="C359" s="55">
        <v>29</v>
      </c>
      <c r="D359" s="55">
        <v>13</v>
      </c>
      <c r="E359" s="53">
        <v>92</v>
      </c>
      <c r="F359" s="53">
        <v>53</v>
      </c>
      <c r="G359" s="55">
        <v>1.3</v>
      </c>
      <c r="H359" s="53">
        <v>0</v>
      </c>
      <c r="I359" s="53">
        <v>32</v>
      </c>
      <c r="J359" s="53">
        <v>3</v>
      </c>
      <c r="K359" s="53">
        <v>4</v>
      </c>
      <c r="N359" s="55">
        <f t="shared" si="10"/>
        <v>21</v>
      </c>
      <c r="Q359" s="55">
        <f t="shared" si="11"/>
        <v>72.5</v>
      </c>
      <c r="R359" s="55"/>
      <c r="S359" s="55"/>
      <c r="T359" s="55"/>
      <c r="U359" s="53"/>
      <c r="V359" s="53"/>
      <c r="W359" s="55"/>
      <c r="X359" s="55"/>
      <c r="Y359" s="55"/>
      <c r="Z359" s="55"/>
      <c r="AA359" s="55"/>
      <c r="AB359" s="55"/>
      <c r="AC359" s="53"/>
    </row>
    <row r="360" spans="1:29">
      <c r="A360" s="72">
        <v>44555</v>
      </c>
      <c r="B360" s="76">
        <v>0</v>
      </c>
      <c r="C360" s="76">
        <v>28</v>
      </c>
      <c r="D360" s="76">
        <v>14.5</v>
      </c>
      <c r="E360" s="75">
        <v>95</v>
      </c>
      <c r="F360" s="75">
        <v>57</v>
      </c>
      <c r="G360" s="76">
        <v>1.2</v>
      </c>
      <c r="H360" s="75">
        <v>0</v>
      </c>
      <c r="I360" s="75">
        <v>32</v>
      </c>
      <c r="J360" s="75">
        <v>2</v>
      </c>
      <c r="K360" s="75">
        <v>4</v>
      </c>
      <c r="N360" s="55">
        <f t="shared" si="10"/>
        <v>21.25</v>
      </c>
      <c r="Q360" s="55">
        <f t="shared" si="11"/>
        <v>76</v>
      </c>
      <c r="R360" s="76"/>
      <c r="S360" s="76"/>
      <c r="T360" s="55"/>
      <c r="U360" s="75"/>
      <c r="V360" s="75"/>
      <c r="W360" s="76"/>
      <c r="X360" s="76"/>
      <c r="Y360" s="76"/>
      <c r="Z360" s="76"/>
      <c r="AA360" s="76"/>
      <c r="AB360" s="76"/>
      <c r="AC360" s="53"/>
    </row>
    <row r="361" spans="1:29">
      <c r="A361" s="72">
        <v>44556</v>
      </c>
      <c r="B361" s="55">
        <v>0</v>
      </c>
      <c r="C361" s="55">
        <v>28</v>
      </c>
      <c r="D361" s="55">
        <v>14</v>
      </c>
      <c r="E361" s="53">
        <v>94</v>
      </c>
      <c r="F361" s="53">
        <v>50</v>
      </c>
      <c r="G361" s="55">
        <v>1.5</v>
      </c>
      <c r="H361" s="53">
        <v>0</v>
      </c>
      <c r="I361" s="53">
        <v>32</v>
      </c>
      <c r="J361" s="53">
        <v>2</v>
      </c>
      <c r="K361" s="53">
        <v>4</v>
      </c>
      <c r="N361" s="55">
        <f t="shared" si="10"/>
        <v>21</v>
      </c>
      <c r="Q361" s="55">
        <f t="shared" si="11"/>
        <v>72</v>
      </c>
      <c r="R361" s="55"/>
      <c r="S361" s="55"/>
      <c r="T361" s="55"/>
      <c r="U361" s="53"/>
      <c r="V361" s="53"/>
      <c r="W361" s="55"/>
      <c r="X361" s="55"/>
      <c r="Y361" s="55"/>
      <c r="Z361" s="55"/>
      <c r="AA361" s="55"/>
      <c r="AB361" s="55"/>
      <c r="AC361" s="53"/>
    </row>
    <row r="362" spans="1:29">
      <c r="A362" s="72">
        <v>44557</v>
      </c>
      <c r="B362" s="55">
        <v>0</v>
      </c>
      <c r="C362" s="55">
        <v>28</v>
      </c>
      <c r="D362" s="55">
        <v>14</v>
      </c>
      <c r="E362" s="53">
        <v>94</v>
      </c>
      <c r="F362" s="53">
        <v>43</v>
      </c>
      <c r="G362" s="55">
        <v>1.3</v>
      </c>
      <c r="H362" s="53">
        <v>0</v>
      </c>
      <c r="I362" s="53">
        <v>9</v>
      </c>
      <c r="J362" s="53">
        <v>3</v>
      </c>
      <c r="K362" s="75">
        <v>4</v>
      </c>
      <c r="N362" s="55">
        <f t="shared" si="10"/>
        <v>21</v>
      </c>
      <c r="Q362" s="55">
        <f t="shared" si="11"/>
        <v>68.5</v>
      </c>
      <c r="R362" s="55"/>
      <c r="S362" s="55"/>
      <c r="T362" s="55"/>
      <c r="U362" s="53"/>
      <c r="V362" s="75"/>
      <c r="W362" s="55"/>
      <c r="X362" s="55"/>
      <c r="Y362" s="55"/>
      <c r="Z362" s="55"/>
      <c r="AA362" s="55"/>
      <c r="AB362" s="55"/>
      <c r="AC362" s="53"/>
    </row>
    <row r="363" spans="1:29">
      <c r="A363" s="72">
        <v>44558</v>
      </c>
      <c r="B363" s="55">
        <v>0</v>
      </c>
      <c r="C363" s="55">
        <v>29</v>
      </c>
      <c r="D363" s="55">
        <v>19</v>
      </c>
      <c r="E363" s="53">
        <v>90</v>
      </c>
      <c r="F363" s="53">
        <v>91</v>
      </c>
      <c r="G363" s="55">
        <v>2.4</v>
      </c>
      <c r="H363" s="53">
        <v>5</v>
      </c>
      <c r="I363" s="53">
        <v>5</v>
      </c>
      <c r="J363" s="53">
        <v>8</v>
      </c>
      <c r="K363" s="53">
        <v>6</v>
      </c>
      <c r="N363" s="55">
        <f t="shared" si="10"/>
        <v>24</v>
      </c>
      <c r="Q363" s="55">
        <f t="shared" si="11"/>
        <v>90.5</v>
      </c>
      <c r="R363" s="55"/>
      <c r="S363" s="55"/>
      <c r="T363" s="55"/>
      <c r="U363" s="53"/>
      <c r="V363" s="53"/>
      <c r="W363" s="55"/>
      <c r="X363" s="55"/>
      <c r="Y363" s="55"/>
      <c r="Z363" s="55"/>
      <c r="AA363" s="55"/>
      <c r="AB363" s="55"/>
      <c r="AC363" s="53"/>
    </row>
    <row r="364" spans="1:29">
      <c r="A364" s="72">
        <v>44559</v>
      </c>
      <c r="B364" s="76">
        <v>0.6</v>
      </c>
      <c r="C364" s="76">
        <v>21.5</v>
      </c>
      <c r="D364" s="76">
        <v>13.3</v>
      </c>
      <c r="E364" s="75">
        <v>94</v>
      </c>
      <c r="F364" s="75">
        <v>53</v>
      </c>
      <c r="G364" s="76">
        <v>3</v>
      </c>
      <c r="H364" s="75">
        <v>5</v>
      </c>
      <c r="I364" s="75">
        <v>5</v>
      </c>
      <c r="J364" s="75">
        <v>0</v>
      </c>
      <c r="K364" s="75">
        <v>0</v>
      </c>
      <c r="N364" s="55">
        <f t="shared" si="10"/>
        <v>17.4</v>
      </c>
      <c r="Q364" s="55">
        <f t="shared" si="11"/>
        <v>73.5</v>
      </c>
      <c r="R364" s="76"/>
      <c r="S364" s="76"/>
      <c r="T364" s="55"/>
      <c r="U364" s="75"/>
      <c r="V364" s="75"/>
      <c r="W364" s="76"/>
      <c r="X364" s="76"/>
      <c r="Y364" s="76"/>
      <c r="Z364" s="76"/>
      <c r="AA364" s="76"/>
      <c r="AB364" s="76"/>
      <c r="AC364" s="53"/>
    </row>
    <row r="365" spans="1:29">
      <c r="A365" s="72">
        <v>44560</v>
      </c>
      <c r="B365" s="55">
        <v>0</v>
      </c>
      <c r="C365" s="55">
        <v>23</v>
      </c>
      <c r="D365" s="55">
        <v>11.8</v>
      </c>
      <c r="E365" s="53">
        <v>88</v>
      </c>
      <c r="F365" s="53">
        <v>39</v>
      </c>
      <c r="G365" s="55">
        <v>5.8</v>
      </c>
      <c r="H365" s="53">
        <v>5</v>
      </c>
      <c r="I365" s="53">
        <v>7</v>
      </c>
      <c r="J365" s="53">
        <v>0</v>
      </c>
      <c r="K365" s="53">
        <v>0</v>
      </c>
      <c r="N365" s="55">
        <f t="shared" si="10"/>
        <v>17.4</v>
      </c>
      <c r="Q365" s="55">
        <f t="shared" si="11"/>
        <v>63.5</v>
      </c>
      <c r="R365" s="55"/>
      <c r="S365" s="55"/>
      <c r="T365" s="55"/>
      <c r="U365" s="53"/>
      <c r="V365" s="53"/>
      <c r="W365" s="55"/>
      <c r="X365" s="55"/>
      <c r="Y365" s="55"/>
      <c r="Z365" s="55"/>
      <c r="AA365" s="55"/>
      <c r="AB365" s="55"/>
      <c r="AC365" s="53"/>
    </row>
    <row r="366" spans="1:29">
      <c r="A366" s="72">
        <v>44561</v>
      </c>
      <c r="B366" s="55">
        <v>0</v>
      </c>
      <c r="C366" s="55">
        <v>24.5</v>
      </c>
      <c r="D366" s="55">
        <v>14.5</v>
      </c>
      <c r="E366" s="53">
        <v>70</v>
      </c>
      <c r="F366" s="53">
        <v>60</v>
      </c>
      <c r="G366" s="55">
        <v>8.2</v>
      </c>
      <c r="H366" s="53">
        <v>7</v>
      </c>
      <c r="I366" s="53">
        <v>5</v>
      </c>
      <c r="J366" s="53">
        <v>4</v>
      </c>
      <c r="K366" s="53">
        <v>4</v>
      </c>
      <c r="N366" s="55">
        <f t="shared" si="10"/>
        <v>19.5</v>
      </c>
      <c r="Q366" s="55">
        <f t="shared" si="11"/>
        <v>65</v>
      </c>
      <c r="R366" s="55"/>
      <c r="S366" s="55"/>
      <c r="T366" s="55"/>
      <c r="U366" s="53"/>
      <c r="V366" s="53"/>
      <c r="W366" s="55"/>
      <c r="X366" s="55"/>
      <c r="Y366" s="55"/>
      <c r="Z366" s="55"/>
      <c r="AA366" s="55"/>
      <c r="AB366" s="55"/>
      <c r="AC366" s="53"/>
    </row>
    <row r="367" spans="1:29">
      <c r="A367" s="72">
        <v>44562</v>
      </c>
      <c r="B367" s="69">
        <f>SUM(B2:B366)</f>
        <v>941.9</v>
      </c>
      <c r="C367" s="55">
        <f>AVERAGE(C2:C366)</f>
        <v>33.0465753424658</v>
      </c>
      <c r="D367" s="55">
        <f>AVERAGE(D2:D366)</f>
        <v>21.4219178082192</v>
      </c>
      <c r="E367" s="55"/>
      <c r="F367" s="55"/>
      <c r="G367" s="55"/>
      <c r="H367" s="55"/>
      <c r="I367" s="55"/>
      <c r="J367" s="55"/>
      <c r="K367" s="55"/>
      <c r="N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3"/>
    </row>
    <row r="368" spans="10:10">
      <c r="J368" s="53"/>
    </row>
    <row r="369" spans="10:11">
      <c r="J369" s="80"/>
      <c r="K369" s="80"/>
    </row>
    <row r="370" spans="10:11">
      <c r="J370" s="80"/>
      <c r="K370" s="80"/>
    </row>
    <row r="371" spans="10:11">
      <c r="J371" s="55">
        <f>SUM(J2:J8)/7</f>
        <v>4.71428571428571</v>
      </c>
      <c r="K371" s="55">
        <f>SUM(K2:K8)/7</f>
        <v>4.14285714285714</v>
      </c>
    </row>
    <row r="372" spans="10:11">
      <c r="J372" s="55">
        <f>SUM(J9:J15)/7</f>
        <v>2.71428571428571</v>
      </c>
      <c r="K372" s="55">
        <f>SUM(K9:K15)/7</f>
        <v>1.71428571428571</v>
      </c>
    </row>
    <row r="373" spans="10:11">
      <c r="J373" s="55">
        <f>SUM(J16:J22)/7</f>
        <v>0</v>
      </c>
      <c r="K373" s="55">
        <f>SUM(K16:K22)/7</f>
        <v>0</v>
      </c>
    </row>
    <row r="374" spans="10:11">
      <c r="J374" s="55">
        <f>SUM(J23:J29)/7</f>
        <v>0.428571428571429</v>
      </c>
      <c r="K374" s="55">
        <f>SUM(K23:K29)/7</f>
        <v>0</v>
      </c>
    </row>
    <row r="375" spans="10:11">
      <c r="J375" s="55">
        <f>SUM(J30:J36)/7</f>
        <v>0.428571428571429</v>
      </c>
      <c r="K375" s="55">
        <f>SUM(K30:K36)/7</f>
        <v>0</v>
      </c>
    </row>
    <row r="376" spans="10:11">
      <c r="J376" s="55">
        <f>SUM(J37:J43)/7</f>
        <v>0.857142857142857</v>
      </c>
      <c r="K376" s="55">
        <f>SUM(K37:K43)/7</f>
        <v>0.857142857142857</v>
      </c>
    </row>
    <row r="377" spans="10:11">
      <c r="J377" s="55">
        <f>SUM(J44:J50)/7</f>
        <v>1.28571428571429</v>
      </c>
      <c r="K377" s="55">
        <f>SUM(K44:K50)/7</f>
        <v>0.857142857142857</v>
      </c>
    </row>
    <row r="378" spans="10:11">
      <c r="J378" s="55">
        <f>SUM(J51:J57)/7</f>
        <v>0</v>
      </c>
      <c r="K378" s="55">
        <f>SUM(K51:K57)/7</f>
        <v>0</v>
      </c>
    </row>
    <row r="379" spans="10:11">
      <c r="J379" s="55">
        <f>SUM(J58:J64)/7</f>
        <v>0</v>
      </c>
      <c r="K379" s="55">
        <f>SUM(K58:K64)/7</f>
        <v>0</v>
      </c>
    </row>
    <row r="380" spans="10:11">
      <c r="J380" s="55">
        <f>SUM(J65:J71)/7</f>
        <v>0.428571428571429</v>
      </c>
      <c r="K380" s="55">
        <f>SUM(K65:K71)/7</f>
        <v>0.571428571428571</v>
      </c>
    </row>
    <row r="381" spans="10:11">
      <c r="J381" s="55">
        <f>SUM(J72:J78)/7</f>
        <v>2.42857142857143</v>
      </c>
      <c r="K381" s="55">
        <f>SUM(K72:K78)/7</f>
        <v>1.57142857142857</v>
      </c>
    </row>
    <row r="382" spans="10:11">
      <c r="J382" s="55">
        <f>SUM(J79:J85)/7</f>
        <v>0.714285714285714</v>
      </c>
      <c r="K382" s="55">
        <f>SUM(K79:K85)/7</f>
        <v>0</v>
      </c>
    </row>
    <row r="383" spans="10:11">
      <c r="J383" s="55">
        <f>SUM(J86:J92)/7</f>
        <v>0.428571428571429</v>
      </c>
      <c r="K383" s="55">
        <f>SUM(K86:K92)/7</f>
        <v>0</v>
      </c>
    </row>
    <row r="384" spans="10:11">
      <c r="J384" s="55">
        <f>SUM(J93:J99)/7</f>
        <v>1.85714285714286</v>
      </c>
      <c r="K384" s="55">
        <f>SUM(K93:K99)/7</f>
        <v>0.142857142857143</v>
      </c>
    </row>
    <row r="385" spans="10:11">
      <c r="J385" s="55">
        <f>SUM(J100:J106)/7</f>
        <v>1.42857142857143</v>
      </c>
      <c r="K385" s="55">
        <f>SUM(K100:K106)/7</f>
        <v>0.428571428571429</v>
      </c>
    </row>
    <row r="386" spans="10:11">
      <c r="J386" s="55">
        <f>SUM(J107:J113)/7</f>
        <v>0.571428571428571</v>
      </c>
      <c r="K386" s="55">
        <f>SUM(K107:K113)/7</f>
        <v>1.14285714285714</v>
      </c>
    </row>
    <row r="387" spans="10:11">
      <c r="J387" s="55">
        <f>SUM(J114:J120)/7</f>
        <v>1.57142857142857</v>
      </c>
      <c r="K387" s="55">
        <f>SUM(K114:K120)/7</f>
        <v>0.857142857142857</v>
      </c>
    </row>
    <row r="388" spans="10:11">
      <c r="J388" s="55">
        <f>SUM(J121:J127)/7</f>
        <v>2.71428571428571</v>
      </c>
      <c r="K388" s="55">
        <f>SUM(K121:K127)/7</f>
        <v>1.42857142857143</v>
      </c>
    </row>
    <row r="389" spans="10:11">
      <c r="J389" s="55">
        <f>SUM(J128:J134)/7</f>
        <v>0.571428571428571</v>
      </c>
      <c r="K389" s="55">
        <f>SUM(K128:K134)/7</f>
        <v>0.428571428571429</v>
      </c>
    </row>
    <row r="390" spans="10:11">
      <c r="J390" s="55">
        <f>SUM(J135:J141)/7</f>
        <v>4.42857142857143</v>
      </c>
      <c r="K390" s="55">
        <f>SUM(K135:K141)/7</f>
        <v>4.57142857142857</v>
      </c>
    </row>
    <row r="391" spans="10:11">
      <c r="J391" s="55">
        <f>SUM(J142:J148)/7</f>
        <v>2.71428571428571</v>
      </c>
      <c r="K391" s="55">
        <f>SUM(K142:K148)/7</f>
        <v>1</v>
      </c>
    </row>
    <row r="392" spans="10:11">
      <c r="J392" s="55">
        <f>SUM(J149:J155)/7</f>
        <v>2.28571428571429</v>
      </c>
      <c r="K392" s="55">
        <f>SUM(K149:K155)/7</f>
        <v>0.571428571428571</v>
      </c>
    </row>
    <row r="393" spans="10:11">
      <c r="J393" s="55">
        <f>SUM(J156:J162)/7</f>
        <v>1.42857142857143</v>
      </c>
      <c r="K393" s="55">
        <f>SUM(K156:K162)/7</f>
        <v>3.71428571428571</v>
      </c>
    </row>
    <row r="394" spans="10:11">
      <c r="J394" s="55">
        <f>SUM(J163:J169)/7</f>
        <v>4.42857142857143</v>
      </c>
      <c r="K394" s="55">
        <f>SUM(K163:K169)/7</f>
        <v>4.14285714285714</v>
      </c>
    </row>
    <row r="395" spans="10:11">
      <c r="J395" s="55">
        <f>SUM(J170:J176)/7</f>
        <v>7</v>
      </c>
      <c r="K395" s="55">
        <f>SUM(K170:K176)/7</f>
        <v>6.71428571428571</v>
      </c>
    </row>
    <row r="396" spans="10:11">
      <c r="J396" s="55">
        <f>SUM(J177:J183)/7</f>
        <v>5</v>
      </c>
      <c r="K396" s="55">
        <f>SUM(K177:K183)/7</f>
        <v>4.28571428571429</v>
      </c>
    </row>
    <row r="397" spans="10:11">
      <c r="J397" s="55">
        <f>SUM(J184:J190)/7</f>
        <v>3.57142857142857</v>
      </c>
      <c r="K397" s="55">
        <f>SUM(K184:K190)/7</f>
        <v>3.42857142857143</v>
      </c>
    </row>
    <row r="398" spans="10:11">
      <c r="J398" s="55">
        <f>SUM(J191:J197)/7</f>
        <v>6.71428571428571</v>
      </c>
      <c r="K398" s="55">
        <f>SUM(K191:K197)/7</f>
        <v>4.57142857142857</v>
      </c>
    </row>
    <row r="399" spans="10:11">
      <c r="J399" s="55">
        <f>SUM(J198:J204)/7</f>
        <v>7.28571428571429</v>
      </c>
      <c r="K399" s="55">
        <f>SUM(K198:K204)/7</f>
        <v>6.57142857142857</v>
      </c>
    </row>
    <row r="400" spans="10:11">
      <c r="J400" s="55">
        <f>SUM(J205:J211)/7</f>
        <v>8</v>
      </c>
      <c r="K400" s="55">
        <f>SUM(K205:K211)/7</f>
        <v>7.71428571428571</v>
      </c>
    </row>
    <row r="401" spans="10:11">
      <c r="J401" s="55">
        <f>SUM(J212:J218)/7</f>
        <v>7.14285714285714</v>
      </c>
      <c r="K401" s="55">
        <f>SUM(K212:K218)/7</f>
        <v>7</v>
      </c>
    </row>
    <row r="402" spans="10:11">
      <c r="J402" s="55">
        <f>SUM(J219:J225)/7</f>
        <v>5.57142857142857</v>
      </c>
      <c r="K402" s="55">
        <f>SUM(K219:K225)/7</f>
        <v>5.57142857142857</v>
      </c>
    </row>
    <row r="403" spans="10:11">
      <c r="J403" s="55">
        <f>SUM(J226:J232)/7</f>
        <v>6</v>
      </c>
      <c r="K403" s="55">
        <f>SUM(K226:K232)/7</f>
        <v>5.28571428571429</v>
      </c>
    </row>
    <row r="404" spans="10:11">
      <c r="J404" s="55">
        <f>SUM(J233:J239)/7</f>
        <v>6.28571428571429</v>
      </c>
      <c r="K404" s="55">
        <f>SUM(K233:K239)/7</f>
        <v>6.14285714285714</v>
      </c>
    </row>
    <row r="405" spans="10:11">
      <c r="J405" s="55">
        <f>SUM(J240:J246)/7</f>
        <v>6.85714285714286</v>
      </c>
      <c r="K405" s="55">
        <f>SUM(K240:K246)/7</f>
        <v>5.71428571428571</v>
      </c>
    </row>
    <row r="406" spans="10:11">
      <c r="J406" s="55">
        <f>SUM(J247:J253)/7</f>
        <v>6</v>
      </c>
      <c r="K406" s="55">
        <f>SUM(K247:K253)/7</f>
        <v>6.14285714285714</v>
      </c>
    </row>
    <row r="407" spans="10:11">
      <c r="J407" s="55">
        <f>SUM(J254:J260)/7</f>
        <v>7.71428571428571</v>
      </c>
      <c r="K407" s="55">
        <f>SUM(K254:K260)/7</f>
        <v>5.85714285714286</v>
      </c>
    </row>
    <row r="408" spans="10:11">
      <c r="J408" s="55">
        <f>SUM(J261:J267)/7</f>
        <v>7.14285714285714</v>
      </c>
      <c r="K408" s="55">
        <f>SUM(K261:K267)/7</f>
        <v>6.71428571428571</v>
      </c>
    </row>
    <row r="409" spans="10:11">
      <c r="J409" s="55">
        <f>SUM(J268:J274)/7</f>
        <v>6.71428571428571</v>
      </c>
      <c r="K409" s="55">
        <f>SUM(K268:K274)/7</f>
        <v>6.14285714285714</v>
      </c>
    </row>
    <row r="410" spans="10:11">
      <c r="J410" s="55">
        <f>SUM(J275:J281)/7</f>
        <v>4.42857142857143</v>
      </c>
      <c r="K410" s="55">
        <f>SUM(K275:K281)/7</f>
        <v>4.42857142857143</v>
      </c>
    </row>
    <row r="411" spans="10:11">
      <c r="J411" s="55">
        <f>SUM(J282:J288)/7</f>
        <v>3.57142857142857</v>
      </c>
      <c r="K411" s="55">
        <f>SUM(K282:K288)/7</f>
        <v>3.85714285714286</v>
      </c>
    </row>
    <row r="412" spans="10:11">
      <c r="J412" s="55">
        <f>SUM(J289:J295)/7</f>
        <v>1</v>
      </c>
      <c r="K412" s="55">
        <f>SUM(K289:K295)/7</f>
        <v>0.857142857142857</v>
      </c>
    </row>
    <row r="413" spans="10:11">
      <c r="J413" s="55">
        <f>SUM(J296:J302)/7</f>
        <v>1</v>
      </c>
      <c r="K413" s="55">
        <f>SUM(K296:K302)/7</f>
        <v>1.42857142857143</v>
      </c>
    </row>
    <row r="414" spans="10:11">
      <c r="J414" s="55">
        <f>SUM(J303:J309)/7</f>
        <v>0.857142857142857</v>
      </c>
      <c r="K414" s="55">
        <f>SUM(K303:K309)/7</f>
        <v>0</v>
      </c>
    </row>
    <row r="415" spans="10:11">
      <c r="J415" s="55">
        <f>SUM(J310:J316)/7</f>
        <v>2.71428571428571</v>
      </c>
      <c r="K415" s="55">
        <f>SUM(K310:K316)/7</f>
        <v>2</v>
      </c>
    </row>
    <row r="416" spans="10:11">
      <c r="J416" s="55">
        <f>SUM(J317:J323)/7</f>
        <v>3.42857142857143</v>
      </c>
      <c r="K416" s="55">
        <f>SUM(K317:K323)/7</f>
        <v>3.28571428571429</v>
      </c>
    </row>
    <row r="417" spans="10:11">
      <c r="J417" s="55">
        <f>SUM(J324:J330)/7</f>
        <v>3.85714285714286</v>
      </c>
      <c r="K417" s="55">
        <f>SUM(K324:K330)/7</f>
        <v>2.42857142857143</v>
      </c>
    </row>
    <row r="418" spans="10:11">
      <c r="J418" s="55">
        <f>SUM(J331:J337)/7</f>
        <v>4</v>
      </c>
      <c r="K418" s="55">
        <f>SUM(K331:K337)/7</f>
        <v>3.42857142857143</v>
      </c>
    </row>
    <row r="419" spans="10:11">
      <c r="J419" s="55">
        <f>SUM(J338:J344)/7</f>
        <v>4.57142857142857</v>
      </c>
      <c r="K419" s="55">
        <f>SUM(K338:K344)/7</f>
        <v>4.14285714285714</v>
      </c>
    </row>
    <row r="420" spans="10:11">
      <c r="J420" s="55">
        <f>SUM(J345:J351)/7</f>
        <v>4.14285714285714</v>
      </c>
      <c r="K420" s="55">
        <f>SUM(K345:K351)/7</f>
        <v>3.42857142857143</v>
      </c>
    </row>
    <row r="421" spans="10:11">
      <c r="J421" s="55">
        <f>SUM(J352:J358)/7</f>
        <v>1.57142857142857</v>
      </c>
      <c r="K421" s="55">
        <f>SUM(K352:K358)/7</f>
        <v>1.14285714285714</v>
      </c>
    </row>
    <row r="422" spans="10:11">
      <c r="J422" s="55">
        <f>SUM(J359:J365)/8</f>
        <v>2.25</v>
      </c>
      <c r="K422" s="55">
        <f>SUM(K359:K365)/8</f>
        <v>2.75</v>
      </c>
    </row>
    <row r="423" spans="10:11">
      <c r="J423" s="55"/>
      <c r="K423" s="55"/>
    </row>
    <row r="424" spans="10:11">
      <c r="J424" s="55"/>
      <c r="K424" s="55"/>
    </row>
    <row r="425" spans="10:11">
      <c r="J425" s="55">
        <f>SUM(J2:J32)/31</f>
        <v>1.7741935483871</v>
      </c>
      <c r="K425" s="55">
        <f>SUM(K2:K32)/31</f>
        <v>1.32258064516129</v>
      </c>
    </row>
    <row r="426" spans="10:11">
      <c r="J426" s="55">
        <f>SUM(J33:J60)/28</f>
        <v>0.642857142857143</v>
      </c>
      <c r="K426" s="55">
        <f>SUM(K33:K60)/28</f>
        <v>0.428571428571429</v>
      </c>
    </row>
    <row r="427" spans="10:11">
      <c r="J427" s="55">
        <f>SUM(J61:J91)/31</f>
        <v>0.903225806451613</v>
      </c>
      <c r="K427" s="55">
        <f>SUM(K61:K91)/31</f>
        <v>0.483870967741935</v>
      </c>
    </row>
    <row r="428" spans="10:11">
      <c r="J428" s="55">
        <f>SUM(J92:J121)/30</f>
        <v>1.46666666666667</v>
      </c>
      <c r="K428" s="55">
        <f>SUM(K92:K121)/30</f>
        <v>0.6</v>
      </c>
    </row>
    <row r="429" spans="10:11">
      <c r="J429" s="55">
        <f>SUM(J122:J152)/31</f>
        <v>2.67741935483871</v>
      </c>
      <c r="K429" s="55">
        <f>SUM(K122:K152)/31</f>
        <v>1.80645161290323</v>
      </c>
    </row>
    <row r="430" spans="10:11">
      <c r="J430" s="55">
        <f>SUM(J153:J182)/30</f>
        <v>4.03333333333333</v>
      </c>
      <c r="K430" s="55">
        <f>SUM(K153:K182)/30</f>
        <v>4.3</v>
      </c>
    </row>
    <row r="431" spans="10:11">
      <c r="J431" s="55">
        <f>SUM(J183:J213)/31</f>
        <v>6.41935483870968</v>
      </c>
      <c r="K431" s="55">
        <f>SUM(K183:K213)/31</f>
        <v>5.64516129032258</v>
      </c>
    </row>
    <row r="432" spans="10:11">
      <c r="J432" s="55">
        <f>SUM(J214:J244)/31</f>
        <v>6.16129032258065</v>
      </c>
      <c r="K432" s="55">
        <f>SUM(K214:K244)/31</f>
        <v>5.80645161290323</v>
      </c>
    </row>
    <row r="433" spans="10:11">
      <c r="J433" s="55">
        <f>SUM(J245:J274)/30</f>
        <v>6.96666666666667</v>
      </c>
      <c r="K433" s="55">
        <f>SUM(K245:K274)/30</f>
        <v>6.2</v>
      </c>
    </row>
    <row r="434" spans="10:11">
      <c r="J434" s="55">
        <f>SUM(J275:J305)/31</f>
        <v>2.35483870967742</v>
      </c>
      <c r="K434" s="55">
        <f>SUM(K275:K305)/31</f>
        <v>2.38709677419355</v>
      </c>
    </row>
    <row r="435" spans="10:11">
      <c r="J435" s="55">
        <f>SUM(J306:J335)/30</f>
        <v>2.83333333333333</v>
      </c>
      <c r="K435" s="55">
        <f>SUM(K306:K335)/30</f>
        <v>2.06666666666667</v>
      </c>
    </row>
    <row r="436" spans="10:11">
      <c r="J436" s="55">
        <f>SUM(J336:J366)/31</f>
        <v>3.54838709677419</v>
      </c>
      <c r="K436" s="55">
        <f>SUM(K336:K366)/31</f>
        <v>3.32258064516129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2"/>
  <sheetViews>
    <sheetView topLeftCell="L1" workbookViewId="0">
      <pane ySplit="4" topLeftCell="A276" activePane="bottomLeft" state="frozen"/>
      <selection/>
      <selection pane="bottomLeft" activeCell="B441" sqref="B441"/>
    </sheetView>
  </sheetViews>
  <sheetFormatPr defaultColWidth="8.72727272727273" defaultRowHeight="14.5"/>
  <cols>
    <col min="1" max="1" width="11"/>
    <col min="2" max="2" width="27" style="28" customWidth="1"/>
    <col min="3" max="3" width="12.8181818181818" style="43" customWidth="1"/>
    <col min="4" max="4" width="14.3636363636364" customWidth="1"/>
    <col min="5" max="5" width="12.9090909090909" customWidth="1"/>
    <col min="6" max="6" width="24.9090909090909" customWidth="1"/>
    <col min="8" max="8" width="11.0909090909091" customWidth="1"/>
    <col min="9" max="9" width="11.8181818181818" customWidth="1"/>
    <col min="10" max="10" width="8.27272727272727" customWidth="1"/>
    <col min="11" max="11" width="24.6363636363636" customWidth="1"/>
    <col min="12" max="12" width="26.9090909090909" customWidth="1"/>
    <col min="13" max="13" width="14"/>
    <col min="15" max="15" width="12.8181818181818"/>
    <col min="16" max="16" width="21.3636363636364" customWidth="1"/>
    <col min="17" max="17" width="14"/>
  </cols>
  <sheetData>
    <row r="1" s="40" customFormat="1" ht="14" spans="1:26">
      <c r="A1" s="40" t="s">
        <v>22</v>
      </c>
      <c r="B1" s="44"/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="40" customFormat="1" ht="13" spans="1:26">
      <c r="A2" s="46"/>
      <c r="B2" s="44" t="s">
        <v>23</v>
      </c>
      <c r="C2" s="45"/>
      <c r="D2" s="44"/>
      <c r="E2" s="44"/>
      <c r="F2" s="44"/>
      <c r="G2" s="44"/>
      <c r="H2" s="44"/>
      <c r="I2" s="44" t="s">
        <v>24</v>
      </c>
      <c r="J2" s="44"/>
      <c r="K2" s="44" t="s">
        <v>25</v>
      </c>
      <c r="L2" s="44"/>
      <c r="M2" s="44"/>
      <c r="N2" s="44"/>
      <c r="O2" s="44" t="s">
        <v>26</v>
      </c>
      <c r="P2" s="44"/>
      <c r="Q2" s="44"/>
      <c r="R2" s="44"/>
      <c r="S2" s="44" t="s">
        <v>13</v>
      </c>
      <c r="T2" s="44"/>
      <c r="U2" s="44" t="s">
        <v>14</v>
      </c>
      <c r="V2" s="44"/>
      <c r="W2" s="44" t="s">
        <v>15</v>
      </c>
      <c r="X2" s="44"/>
      <c r="Y2" s="44" t="s">
        <v>27</v>
      </c>
      <c r="Z2" s="44"/>
    </row>
    <row r="3" s="40" customFormat="1" ht="14" spans="1:26">
      <c r="A3" s="46"/>
      <c r="B3" s="44" t="s">
        <v>28</v>
      </c>
      <c r="C3" s="45" t="s">
        <v>29</v>
      </c>
      <c r="D3" s="44"/>
      <c r="E3" s="44"/>
      <c r="F3" s="44"/>
      <c r="G3" s="44"/>
      <c r="H3" s="44"/>
      <c r="I3" s="44" t="s">
        <v>28</v>
      </c>
      <c r="J3" s="44" t="s">
        <v>30</v>
      </c>
      <c r="K3" s="44" t="s">
        <v>28</v>
      </c>
      <c r="L3" s="44" t="s">
        <v>29</v>
      </c>
      <c r="M3" s="44"/>
      <c r="N3" s="44"/>
      <c r="O3" s="44" t="s">
        <v>28</v>
      </c>
      <c r="P3" s="44" t="s">
        <v>29</v>
      </c>
      <c r="Q3" s="44"/>
      <c r="R3" s="44"/>
      <c r="S3" s="44" t="s">
        <v>28</v>
      </c>
      <c r="T3" s="44" t="s">
        <v>29</v>
      </c>
      <c r="U3" s="44" t="s">
        <v>28</v>
      </c>
      <c r="V3" s="44" t="s">
        <v>29</v>
      </c>
      <c r="W3" s="44" t="s">
        <v>28</v>
      </c>
      <c r="X3" s="44" t="s">
        <v>29</v>
      </c>
      <c r="Y3" s="44" t="s">
        <v>28</v>
      </c>
      <c r="Z3" s="44" t="s">
        <v>29</v>
      </c>
    </row>
    <row r="4" s="42" customFormat="1" spans="1:26">
      <c r="A4" s="46"/>
      <c r="B4" s="47"/>
      <c r="C4" s="47"/>
      <c r="D4" s="47"/>
      <c r="E4" s="47"/>
      <c r="F4" s="47" t="s">
        <v>31</v>
      </c>
      <c r="G4" s="47" t="s">
        <v>32</v>
      </c>
      <c r="H4" s="47" t="s">
        <v>33</v>
      </c>
      <c r="I4" s="47"/>
      <c r="J4" s="47"/>
      <c r="K4" s="47"/>
      <c r="L4" s="47"/>
      <c r="M4" s="51" t="s">
        <v>34</v>
      </c>
      <c r="N4" s="11" t="s">
        <v>35</v>
      </c>
      <c r="O4" s="47"/>
      <c r="P4" s="47"/>
      <c r="Q4" s="51" t="s">
        <v>34</v>
      </c>
      <c r="R4" s="11" t="s">
        <v>35</v>
      </c>
      <c r="S4" s="47"/>
      <c r="T4" s="47"/>
      <c r="U4" s="47"/>
      <c r="V4" s="47"/>
      <c r="W4" s="47"/>
      <c r="X4" s="47"/>
      <c r="Y4" s="47"/>
      <c r="Z4" s="47"/>
    </row>
    <row r="5" spans="1:18">
      <c r="A5" s="48">
        <v>44197</v>
      </c>
      <c r="B5" s="49">
        <f>FORECAST!B2</f>
        <v>0</v>
      </c>
      <c r="C5" s="50">
        <f>OBSERVED!B2</f>
        <v>0</v>
      </c>
      <c r="F5" t="str">
        <f>IF(AND(B5=0,C5=0),"1","")</f>
        <v>1</v>
      </c>
      <c r="G5" t="str">
        <f>IF(AND(C5&gt;=0.1,B5&gt;=10),"2","")</f>
        <v/>
      </c>
      <c r="H5" t="str">
        <f>IF(AND(C5&gt;10.1,B5&gt;10.1),"3","")</f>
        <v/>
      </c>
      <c r="I5" s="52">
        <f>FORECAST!I2</f>
        <v>4</v>
      </c>
      <c r="J5" s="53">
        <f>OBSERVED!J2</f>
        <v>4</v>
      </c>
      <c r="K5" s="54">
        <f>FORECAST!C2</f>
        <v>24</v>
      </c>
      <c r="L5" s="55">
        <f>OBSERVED!C2</f>
        <v>24</v>
      </c>
      <c r="M5" t="str">
        <f>IF(AND(K5&lt;K6,L5&lt;L6),"1","")</f>
        <v>1</v>
      </c>
      <c r="N5" t="str">
        <f>IF(AND(K5&gt;K6,L5&gt;L6),"1","")</f>
        <v/>
      </c>
      <c r="O5" s="54">
        <f>FORECAST!D2</f>
        <v>15</v>
      </c>
      <c r="P5" s="55">
        <f>OBSERVED!D2</f>
        <v>15</v>
      </c>
      <c r="Q5" t="str">
        <f>IF(AND(O5&lt;O6,P5&lt;P6),"1","")</f>
        <v>1</v>
      </c>
      <c r="R5" t="str">
        <f>IF(AND(O5&gt;O6,P5&gt;P6),"1","")</f>
        <v/>
      </c>
    </row>
    <row r="6" spans="1:18">
      <c r="A6" s="48">
        <v>44198</v>
      </c>
      <c r="B6" s="49">
        <f>FORECAST!B3</f>
        <v>0</v>
      </c>
      <c r="C6" s="50">
        <f>OBSERVED!B3</f>
        <v>0</v>
      </c>
      <c r="F6" t="str">
        <f t="shared" ref="F6:F69" si="0">IF(AND(B6=0,C6=0),"1","")</f>
        <v>1</v>
      </c>
      <c r="G6" t="str">
        <f t="shared" ref="G6:G69" si="1">IF(AND(C6&gt;=0.1,B6&gt;=10),"2","")</f>
        <v/>
      </c>
      <c r="H6" t="str">
        <f t="shared" ref="H6:H69" si="2">IF(AND(C6&gt;10.1,B6&gt;10.1),"3","")</f>
        <v/>
      </c>
      <c r="I6" s="52">
        <f>FORECAST!I3</f>
        <v>6</v>
      </c>
      <c r="J6" s="53">
        <f>OBSERVED!J3</f>
        <v>6</v>
      </c>
      <c r="K6" s="54">
        <f>FORECAST!C3</f>
        <v>27</v>
      </c>
      <c r="L6" s="55">
        <f>OBSERVED!C3</f>
        <v>27</v>
      </c>
      <c r="M6" t="str">
        <f t="shared" ref="M6:M69" si="3">IF(AND(K6&lt;K7,L6&lt;L7),"1","")</f>
        <v/>
      </c>
      <c r="N6" t="str">
        <f t="shared" ref="N6:N69" si="4">IF(AND(K6&gt;K7,L6&gt;L7),"1","")</f>
        <v>1</v>
      </c>
      <c r="O6" s="54">
        <f>FORECAST!D3</f>
        <v>18.5</v>
      </c>
      <c r="P6" s="55">
        <f>OBSERVED!D3</f>
        <v>18.5</v>
      </c>
      <c r="Q6" t="str">
        <f t="shared" ref="Q6:Q69" si="5">IF(AND(O6&lt;O7,P6&lt;P7),"1","")</f>
        <v/>
      </c>
      <c r="R6" t="str">
        <f t="shared" ref="R6:R69" si="6">IF(AND(O6&gt;O7,P6&gt;P7),"1","")</f>
        <v>1</v>
      </c>
    </row>
    <row r="7" spans="1:18">
      <c r="A7" s="48">
        <v>44199</v>
      </c>
      <c r="B7" s="49">
        <f>FORECAST!B4</f>
        <v>0</v>
      </c>
      <c r="C7" s="50">
        <f>OBSERVED!B4</f>
        <v>0</v>
      </c>
      <c r="F7" t="str">
        <f t="shared" si="0"/>
        <v>1</v>
      </c>
      <c r="G7" t="str">
        <f t="shared" si="1"/>
        <v/>
      </c>
      <c r="H7" t="str">
        <f t="shared" si="2"/>
        <v/>
      </c>
      <c r="I7" s="52">
        <f>FORECAST!I4</f>
        <v>6</v>
      </c>
      <c r="J7" s="53">
        <f>OBSERVED!J4</f>
        <v>6</v>
      </c>
      <c r="K7" s="54">
        <f>FORECAST!C4</f>
        <v>25.5</v>
      </c>
      <c r="L7" s="55">
        <f>OBSERVED!C4</f>
        <v>25.5</v>
      </c>
      <c r="M7" t="str">
        <f t="shared" si="3"/>
        <v/>
      </c>
      <c r="N7" t="str">
        <f t="shared" si="4"/>
        <v/>
      </c>
      <c r="O7" s="54">
        <f>FORECAST!D4</f>
        <v>13.5</v>
      </c>
      <c r="P7" s="55">
        <f>OBSERVED!D4</f>
        <v>13.5</v>
      </c>
      <c r="Q7" t="str">
        <f t="shared" si="5"/>
        <v>1</v>
      </c>
      <c r="R7" t="str">
        <f t="shared" si="6"/>
        <v/>
      </c>
    </row>
    <row r="8" spans="1:18">
      <c r="A8" s="48">
        <v>44200</v>
      </c>
      <c r="B8" s="49">
        <f>FORECAST!B5</f>
        <v>0</v>
      </c>
      <c r="C8" s="50">
        <f>OBSERVED!B5</f>
        <v>0</v>
      </c>
      <c r="F8" t="str">
        <f t="shared" si="0"/>
        <v>1</v>
      </c>
      <c r="G8" t="str">
        <f t="shared" si="1"/>
        <v/>
      </c>
      <c r="H8" t="str">
        <f t="shared" si="2"/>
        <v/>
      </c>
      <c r="I8" s="52">
        <f>FORECAST!I5</f>
        <v>6</v>
      </c>
      <c r="J8" s="53">
        <f>OBSERVED!J5</f>
        <v>6</v>
      </c>
      <c r="K8" s="54">
        <f>FORECAST!C5</f>
        <v>25.5</v>
      </c>
      <c r="L8" s="55">
        <f>OBSERVED!C5</f>
        <v>25.5</v>
      </c>
      <c r="M8" t="str">
        <f t="shared" si="3"/>
        <v>1</v>
      </c>
      <c r="N8" t="str">
        <f t="shared" si="4"/>
        <v/>
      </c>
      <c r="O8" s="54">
        <f>FORECAST!D5</f>
        <v>15</v>
      </c>
      <c r="P8" s="55">
        <f>OBSERVED!D5</f>
        <v>15</v>
      </c>
      <c r="Q8" t="str">
        <f t="shared" si="5"/>
        <v/>
      </c>
      <c r="R8" t="str">
        <f t="shared" si="6"/>
        <v/>
      </c>
    </row>
    <row r="9" spans="1:18">
      <c r="A9" s="48">
        <v>44201</v>
      </c>
      <c r="B9" s="49">
        <f>FORECAST!B6</f>
        <v>0</v>
      </c>
      <c r="C9" s="50">
        <f>OBSERVED!B6</f>
        <v>0</v>
      </c>
      <c r="F9" t="str">
        <f t="shared" si="0"/>
        <v>1</v>
      </c>
      <c r="G9" t="str">
        <f t="shared" si="1"/>
        <v/>
      </c>
      <c r="H9" t="str">
        <f t="shared" si="2"/>
        <v/>
      </c>
      <c r="I9" s="52">
        <f>FORECAST!I6</f>
        <v>5</v>
      </c>
      <c r="J9" s="53">
        <f>OBSERVED!J6</f>
        <v>5</v>
      </c>
      <c r="K9" s="54">
        <f>FORECAST!C6</f>
        <v>26.5</v>
      </c>
      <c r="L9" s="55">
        <f>OBSERVED!C6</f>
        <v>26.5</v>
      </c>
      <c r="M9" t="str">
        <f t="shared" si="3"/>
        <v/>
      </c>
      <c r="N9" t="str">
        <f t="shared" si="4"/>
        <v/>
      </c>
      <c r="O9" s="54">
        <f>FORECAST!D6</f>
        <v>15</v>
      </c>
      <c r="P9" s="55">
        <f>OBSERVED!D6</f>
        <v>15</v>
      </c>
      <c r="Q9" t="str">
        <f t="shared" si="5"/>
        <v/>
      </c>
      <c r="R9" t="str">
        <f t="shared" si="6"/>
        <v/>
      </c>
    </row>
    <row r="10" spans="1:18">
      <c r="A10" s="48">
        <v>44202</v>
      </c>
      <c r="B10" s="49">
        <f>FORECAST!B7</f>
        <v>0</v>
      </c>
      <c r="C10" s="50">
        <f>OBSERVED!B7</f>
        <v>0</v>
      </c>
      <c r="F10" t="str">
        <f t="shared" si="0"/>
        <v>1</v>
      </c>
      <c r="G10" t="str">
        <f t="shared" si="1"/>
        <v/>
      </c>
      <c r="H10" t="str">
        <f t="shared" si="2"/>
        <v/>
      </c>
      <c r="I10" s="52">
        <f>FORECAST!I7</f>
        <v>0</v>
      </c>
      <c r="J10" s="53">
        <f>OBSERVED!J7</f>
        <v>3</v>
      </c>
      <c r="K10" s="54">
        <f>FORECAST!C7</f>
        <v>27</v>
      </c>
      <c r="L10" s="55">
        <f>OBSERVED!C7</f>
        <v>25.5</v>
      </c>
      <c r="M10" t="str">
        <f t="shared" si="3"/>
        <v/>
      </c>
      <c r="N10" t="str">
        <f t="shared" si="4"/>
        <v/>
      </c>
      <c r="O10" s="54">
        <f>FORECAST!D7</f>
        <v>16</v>
      </c>
      <c r="P10" s="55">
        <f>OBSERVED!D7</f>
        <v>12.5</v>
      </c>
      <c r="Q10" t="str">
        <f t="shared" si="5"/>
        <v>1</v>
      </c>
      <c r="R10" t="str">
        <f t="shared" si="6"/>
        <v/>
      </c>
    </row>
    <row r="11" spans="1:18">
      <c r="A11" s="48">
        <v>44203</v>
      </c>
      <c r="B11" s="49">
        <f>FORECAST!B8</f>
        <v>0</v>
      </c>
      <c r="C11" s="50">
        <f>OBSERVED!B8</f>
        <v>0</v>
      </c>
      <c r="F11" t="str">
        <f t="shared" si="0"/>
        <v>1</v>
      </c>
      <c r="G11" t="str">
        <f t="shared" si="1"/>
        <v/>
      </c>
      <c r="H11" t="str">
        <f t="shared" si="2"/>
        <v/>
      </c>
      <c r="I11" s="52">
        <f>FORECAST!I8</f>
        <v>0</v>
      </c>
      <c r="J11" s="53">
        <f>OBSERVED!J8</f>
        <v>3</v>
      </c>
      <c r="K11" s="54">
        <f>FORECAST!C8</f>
        <v>27</v>
      </c>
      <c r="L11" s="55">
        <f>OBSERVED!C8</f>
        <v>26</v>
      </c>
      <c r="M11" t="str">
        <f t="shared" si="3"/>
        <v/>
      </c>
      <c r="N11" t="str">
        <f t="shared" si="4"/>
        <v/>
      </c>
      <c r="O11" s="54">
        <f>FORECAST!D8</f>
        <v>17</v>
      </c>
      <c r="P11" s="55">
        <f>OBSERVED!D8</f>
        <v>15</v>
      </c>
      <c r="Q11" t="str">
        <f t="shared" si="5"/>
        <v/>
      </c>
      <c r="R11" t="str">
        <f t="shared" si="6"/>
        <v/>
      </c>
    </row>
    <row r="12" spans="1:18">
      <c r="A12" s="48">
        <v>44204</v>
      </c>
      <c r="B12" s="49">
        <f>FORECAST!B9</f>
        <v>0</v>
      </c>
      <c r="C12" s="50">
        <f>OBSERVED!B9</f>
        <v>0</v>
      </c>
      <c r="F12" t="str">
        <f t="shared" si="0"/>
        <v>1</v>
      </c>
      <c r="G12" t="str">
        <f t="shared" si="1"/>
        <v/>
      </c>
      <c r="H12" t="str">
        <f t="shared" si="2"/>
        <v/>
      </c>
      <c r="I12" s="52">
        <f>FORECAST!I9</f>
        <v>0</v>
      </c>
      <c r="J12" s="53">
        <f>OBSERVED!J9</f>
        <v>4</v>
      </c>
      <c r="K12" s="54">
        <f>FORECAST!C9</f>
        <v>27</v>
      </c>
      <c r="L12" s="55">
        <f>OBSERVED!C9</f>
        <v>25.5</v>
      </c>
      <c r="M12" t="str">
        <f t="shared" si="3"/>
        <v>1</v>
      </c>
      <c r="N12" t="str">
        <f t="shared" si="4"/>
        <v/>
      </c>
      <c r="O12" s="54">
        <f>FORECAST!D9</f>
        <v>17</v>
      </c>
      <c r="P12" s="55">
        <f>OBSERVED!D9</f>
        <v>18</v>
      </c>
      <c r="Q12" t="str">
        <f t="shared" si="5"/>
        <v/>
      </c>
      <c r="R12" t="str">
        <f t="shared" si="6"/>
        <v/>
      </c>
    </row>
    <row r="13" spans="1:18">
      <c r="A13" s="48">
        <v>44205</v>
      </c>
      <c r="B13" s="49">
        <f>FORECAST!B10</f>
        <v>0</v>
      </c>
      <c r="C13" s="50">
        <f>OBSERVED!B10</f>
        <v>0</v>
      </c>
      <c r="F13" t="str">
        <f t="shared" si="0"/>
        <v>1</v>
      </c>
      <c r="G13" t="str">
        <f t="shared" si="1"/>
        <v/>
      </c>
      <c r="H13" t="str">
        <f t="shared" si="2"/>
        <v/>
      </c>
      <c r="I13" s="52">
        <f>FORECAST!I10</f>
        <v>0</v>
      </c>
      <c r="J13" s="53">
        <f>OBSERVED!J10</f>
        <v>5</v>
      </c>
      <c r="K13" s="54">
        <f>FORECAST!C10</f>
        <v>28</v>
      </c>
      <c r="L13" s="55">
        <f>OBSERVED!C10</f>
        <v>27</v>
      </c>
      <c r="M13" t="str">
        <f t="shared" si="3"/>
        <v/>
      </c>
      <c r="N13" t="str">
        <f t="shared" si="4"/>
        <v/>
      </c>
      <c r="O13" s="54">
        <f>FORECAST!D10</f>
        <v>15</v>
      </c>
      <c r="P13" s="55">
        <f>OBSERVED!D10</f>
        <v>19</v>
      </c>
      <c r="Q13" t="str">
        <f t="shared" si="5"/>
        <v/>
      </c>
      <c r="R13" t="str">
        <f t="shared" si="6"/>
        <v/>
      </c>
    </row>
    <row r="14" spans="1:18">
      <c r="A14" s="48">
        <v>44206</v>
      </c>
      <c r="B14" s="49">
        <f>FORECAST!B11</f>
        <v>0</v>
      </c>
      <c r="C14" s="50">
        <f>OBSERVED!B11</f>
        <v>0</v>
      </c>
      <c r="F14" t="str">
        <f t="shared" si="0"/>
        <v>1</v>
      </c>
      <c r="G14" t="str">
        <f t="shared" si="1"/>
        <v/>
      </c>
      <c r="H14" t="str">
        <f t="shared" si="2"/>
        <v/>
      </c>
      <c r="I14" s="52">
        <f>FORECAST!I11</f>
        <v>0</v>
      </c>
      <c r="J14" s="53">
        <f>OBSERVED!J11</f>
        <v>4</v>
      </c>
      <c r="K14" s="54">
        <f>FORECAST!C11</f>
        <v>28</v>
      </c>
      <c r="L14" s="55">
        <f>OBSERVED!C11</f>
        <v>28</v>
      </c>
      <c r="M14" t="str">
        <f t="shared" si="3"/>
        <v/>
      </c>
      <c r="N14" t="str">
        <f t="shared" si="4"/>
        <v/>
      </c>
      <c r="O14" s="54">
        <f>FORECAST!D11</f>
        <v>16</v>
      </c>
      <c r="P14" s="55">
        <f>OBSERVED!D11</f>
        <v>18</v>
      </c>
      <c r="Q14" t="str">
        <f t="shared" si="5"/>
        <v/>
      </c>
      <c r="R14" t="str">
        <f t="shared" si="6"/>
        <v/>
      </c>
    </row>
    <row r="15" spans="1:18">
      <c r="A15" s="48">
        <v>44207</v>
      </c>
      <c r="B15" s="49">
        <f>FORECAST!B12</f>
        <v>0</v>
      </c>
      <c r="C15" s="50">
        <f>OBSERVED!B12</f>
        <v>0</v>
      </c>
      <c r="F15" t="str">
        <f t="shared" si="0"/>
        <v>1</v>
      </c>
      <c r="G15" t="str">
        <f t="shared" si="1"/>
        <v/>
      </c>
      <c r="H15" t="str">
        <f t="shared" si="2"/>
        <v/>
      </c>
      <c r="I15" s="52">
        <f>FORECAST!I12</f>
        <v>2</v>
      </c>
      <c r="J15" s="53">
        <f>OBSERVED!J12</f>
        <v>3</v>
      </c>
      <c r="K15" s="54">
        <f>FORECAST!C12</f>
        <v>28</v>
      </c>
      <c r="L15" s="55">
        <f>OBSERVED!C12</f>
        <v>29</v>
      </c>
      <c r="M15" t="str">
        <f t="shared" si="3"/>
        <v/>
      </c>
      <c r="N15" t="str">
        <f t="shared" si="4"/>
        <v/>
      </c>
      <c r="O15" s="54">
        <f>FORECAST!D12</f>
        <v>16</v>
      </c>
      <c r="P15" s="55">
        <f>OBSERVED!D12</f>
        <v>17.5</v>
      </c>
      <c r="Q15" t="str">
        <f t="shared" si="5"/>
        <v/>
      </c>
      <c r="R15" t="str">
        <f t="shared" si="6"/>
        <v/>
      </c>
    </row>
    <row r="16" spans="1:18">
      <c r="A16" s="48">
        <v>44208</v>
      </c>
      <c r="B16" s="49">
        <f>FORECAST!B13</f>
        <v>0</v>
      </c>
      <c r="C16" s="50">
        <f>OBSERVED!B13</f>
        <v>0</v>
      </c>
      <c r="F16" t="str">
        <f t="shared" si="0"/>
        <v>1</v>
      </c>
      <c r="G16" t="str">
        <f t="shared" si="1"/>
        <v/>
      </c>
      <c r="H16" t="str">
        <f t="shared" si="2"/>
        <v/>
      </c>
      <c r="I16" s="52">
        <f>FORECAST!I13</f>
        <v>2</v>
      </c>
      <c r="J16" s="53">
        <f>OBSERVED!J13</f>
        <v>3</v>
      </c>
      <c r="K16" s="54">
        <f>FORECAST!C13</f>
        <v>29</v>
      </c>
      <c r="L16" s="55">
        <f>OBSERVED!C13</f>
        <v>28</v>
      </c>
      <c r="M16" t="str">
        <f t="shared" si="3"/>
        <v/>
      </c>
      <c r="N16" t="str">
        <f t="shared" si="4"/>
        <v/>
      </c>
      <c r="O16" s="54">
        <f>FORECAST!D13</f>
        <v>16</v>
      </c>
      <c r="P16" s="55">
        <f>OBSERVED!D13</f>
        <v>16.5</v>
      </c>
      <c r="Q16" t="str">
        <f t="shared" si="5"/>
        <v/>
      </c>
      <c r="R16" t="str">
        <f t="shared" si="6"/>
        <v/>
      </c>
    </row>
    <row r="17" spans="1:18">
      <c r="A17" s="48">
        <v>44209</v>
      </c>
      <c r="B17" s="49">
        <f>FORECAST!B14</f>
        <v>0</v>
      </c>
      <c r="C17" s="50">
        <f>OBSERVED!B14</f>
        <v>0</v>
      </c>
      <c r="F17" t="str">
        <f t="shared" si="0"/>
        <v>1</v>
      </c>
      <c r="G17" t="str">
        <f t="shared" si="1"/>
        <v/>
      </c>
      <c r="H17" t="str">
        <f t="shared" si="2"/>
        <v/>
      </c>
      <c r="I17" s="52">
        <f>FORECAST!I14</f>
        <v>0</v>
      </c>
      <c r="J17" s="53">
        <f>OBSERVED!J14</f>
        <v>0</v>
      </c>
      <c r="K17" s="54">
        <f>FORECAST!C14</f>
        <v>29</v>
      </c>
      <c r="L17" s="55">
        <f>OBSERVED!C14</f>
        <v>28</v>
      </c>
      <c r="M17" t="str">
        <f t="shared" si="3"/>
        <v/>
      </c>
      <c r="N17" t="str">
        <f t="shared" si="4"/>
        <v>1</v>
      </c>
      <c r="O17" s="54">
        <f>FORECAST!D14</f>
        <v>16</v>
      </c>
      <c r="P17" s="55">
        <f>OBSERVED!D14</f>
        <v>13</v>
      </c>
      <c r="Q17" t="str">
        <f t="shared" si="5"/>
        <v/>
      </c>
      <c r="R17" t="str">
        <f t="shared" si="6"/>
        <v/>
      </c>
    </row>
    <row r="18" spans="1:18">
      <c r="A18" s="48">
        <v>44210</v>
      </c>
      <c r="B18" s="49">
        <f>FORECAST!B15</f>
        <v>0</v>
      </c>
      <c r="C18" s="50">
        <f>OBSERVED!B15</f>
        <v>0</v>
      </c>
      <c r="F18" t="str">
        <f t="shared" si="0"/>
        <v>1</v>
      </c>
      <c r="G18" t="str">
        <f t="shared" si="1"/>
        <v/>
      </c>
      <c r="H18" t="str">
        <f t="shared" si="2"/>
        <v/>
      </c>
      <c r="I18" s="52">
        <f>FORECAST!I15</f>
        <v>5</v>
      </c>
      <c r="J18" s="53">
        <f>OBSERVED!J15</f>
        <v>0</v>
      </c>
      <c r="K18" s="54">
        <f>FORECAST!C15</f>
        <v>28</v>
      </c>
      <c r="L18" s="55">
        <f>OBSERVED!C15</f>
        <v>27</v>
      </c>
      <c r="M18" t="str">
        <f t="shared" si="3"/>
        <v>1</v>
      </c>
      <c r="N18" t="str">
        <f t="shared" si="4"/>
        <v/>
      </c>
      <c r="O18" s="54">
        <f>FORECAST!D15</f>
        <v>16</v>
      </c>
      <c r="P18" s="55">
        <f>OBSERVED!D15</f>
        <v>10.5</v>
      </c>
      <c r="Q18" t="str">
        <f t="shared" si="5"/>
        <v>1</v>
      </c>
      <c r="R18" t="str">
        <f t="shared" si="6"/>
        <v/>
      </c>
    </row>
    <row r="19" spans="1:18">
      <c r="A19" s="48">
        <v>44211</v>
      </c>
      <c r="B19" s="49">
        <f>FORECAST!B16</f>
        <v>0</v>
      </c>
      <c r="C19" s="50">
        <f>OBSERVED!B16</f>
        <v>0</v>
      </c>
      <c r="F19" t="str">
        <f t="shared" si="0"/>
        <v>1</v>
      </c>
      <c r="G19" t="str">
        <f t="shared" si="1"/>
        <v/>
      </c>
      <c r="H19" t="str">
        <f t="shared" si="2"/>
        <v/>
      </c>
      <c r="I19" s="52">
        <f>FORECAST!I16</f>
        <v>0</v>
      </c>
      <c r="J19" s="53">
        <f>OBSERVED!J16</f>
        <v>0</v>
      </c>
      <c r="K19" s="54">
        <f>FORECAST!C16</f>
        <v>29</v>
      </c>
      <c r="L19" s="55">
        <f>OBSERVED!C16</f>
        <v>28</v>
      </c>
      <c r="M19" t="str">
        <f t="shared" si="3"/>
        <v>1</v>
      </c>
      <c r="N19" t="str">
        <f t="shared" si="4"/>
        <v/>
      </c>
      <c r="O19" s="54">
        <f>FORECAST!D16</f>
        <v>17</v>
      </c>
      <c r="P19" s="55">
        <f>OBSERVED!D16</f>
        <v>14</v>
      </c>
      <c r="Q19" t="str">
        <f t="shared" si="5"/>
        <v/>
      </c>
      <c r="R19" t="str">
        <f t="shared" si="6"/>
        <v/>
      </c>
    </row>
    <row r="20" spans="1:18">
      <c r="A20" s="48">
        <v>44212</v>
      </c>
      <c r="B20" s="49">
        <f>FORECAST!B17</f>
        <v>0</v>
      </c>
      <c r="C20" s="50">
        <f>OBSERVED!B17</f>
        <v>0</v>
      </c>
      <c r="F20" t="str">
        <f t="shared" si="0"/>
        <v>1</v>
      </c>
      <c r="G20" t="str">
        <f t="shared" si="1"/>
        <v/>
      </c>
      <c r="H20" t="str">
        <f t="shared" si="2"/>
        <v/>
      </c>
      <c r="I20" s="52">
        <f>FORECAST!I17</f>
        <v>0</v>
      </c>
      <c r="J20" s="53">
        <f>OBSERVED!J17</f>
        <v>0</v>
      </c>
      <c r="K20" s="54">
        <f>FORECAST!C17</f>
        <v>30</v>
      </c>
      <c r="L20" s="55">
        <f>OBSERVED!C17</f>
        <v>29</v>
      </c>
      <c r="M20" t="str">
        <f t="shared" si="3"/>
        <v/>
      </c>
      <c r="N20" t="str">
        <f t="shared" si="4"/>
        <v/>
      </c>
      <c r="O20" s="54">
        <f>FORECAST!D17</f>
        <v>14</v>
      </c>
      <c r="P20" s="55">
        <f>OBSERVED!D17</f>
        <v>14</v>
      </c>
      <c r="Q20" t="str">
        <f t="shared" si="5"/>
        <v/>
      </c>
      <c r="R20" t="str">
        <f t="shared" si="6"/>
        <v/>
      </c>
    </row>
    <row r="21" spans="1:18">
      <c r="A21" s="48">
        <v>44213</v>
      </c>
      <c r="B21" s="49">
        <f>FORECAST!B18</f>
        <v>0</v>
      </c>
      <c r="C21" s="50">
        <f>OBSERVED!B18</f>
        <v>0</v>
      </c>
      <c r="F21" t="str">
        <f t="shared" si="0"/>
        <v>1</v>
      </c>
      <c r="G21" t="str">
        <f t="shared" si="1"/>
        <v/>
      </c>
      <c r="H21" t="str">
        <f t="shared" si="2"/>
        <v/>
      </c>
      <c r="I21" s="52">
        <f>FORECAST!I18</f>
        <v>0</v>
      </c>
      <c r="J21" s="53">
        <f>OBSERVED!J18</f>
        <v>0</v>
      </c>
      <c r="K21" s="54">
        <f>FORECAST!C18</f>
        <v>30</v>
      </c>
      <c r="L21" s="55">
        <f>OBSERVED!C18</f>
        <v>30</v>
      </c>
      <c r="M21" t="str">
        <f t="shared" si="3"/>
        <v/>
      </c>
      <c r="N21" t="str">
        <f t="shared" si="4"/>
        <v/>
      </c>
      <c r="O21" s="54">
        <f>FORECAST!D18</f>
        <v>14</v>
      </c>
      <c r="P21" s="55">
        <f>OBSERVED!D18</f>
        <v>14.5</v>
      </c>
      <c r="Q21" t="str">
        <f t="shared" si="5"/>
        <v/>
      </c>
      <c r="R21" t="str">
        <f t="shared" si="6"/>
        <v/>
      </c>
    </row>
    <row r="22" spans="1:18">
      <c r="A22" s="48">
        <v>44214</v>
      </c>
      <c r="B22" s="49">
        <f>FORECAST!B19</f>
        <v>0</v>
      </c>
      <c r="C22" s="50">
        <f>OBSERVED!B19</f>
        <v>0</v>
      </c>
      <c r="F22" t="str">
        <f t="shared" si="0"/>
        <v>1</v>
      </c>
      <c r="G22" t="str">
        <f t="shared" si="1"/>
        <v/>
      </c>
      <c r="H22" t="str">
        <f t="shared" si="2"/>
        <v/>
      </c>
      <c r="I22" s="52">
        <f>FORECAST!I19</f>
        <v>0</v>
      </c>
      <c r="J22" s="53">
        <f>OBSERVED!J19</f>
        <v>0</v>
      </c>
      <c r="K22" s="54">
        <f>FORECAST!C19</f>
        <v>30</v>
      </c>
      <c r="L22" s="55">
        <f>OBSERVED!C19</f>
        <v>31</v>
      </c>
      <c r="M22" t="str">
        <f t="shared" si="3"/>
        <v/>
      </c>
      <c r="N22" t="str">
        <f t="shared" si="4"/>
        <v/>
      </c>
      <c r="O22" s="54">
        <f>FORECAST!D19</f>
        <v>14</v>
      </c>
      <c r="P22" s="55">
        <f>OBSERVED!D19</f>
        <v>13.5</v>
      </c>
      <c r="Q22" t="str">
        <f t="shared" si="5"/>
        <v/>
      </c>
      <c r="R22" t="str">
        <f t="shared" si="6"/>
        <v>1</v>
      </c>
    </row>
    <row r="23" spans="1:18">
      <c r="A23" s="48">
        <v>44215</v>
      </c>
      <c r="B23" s="49">
        <f>FORECAST!B20</f>
        <v>0</v>
      </c>
      <c r="C23" s="50">
        <f>OBSERVED!B20</f>
        <v>0</v>
      </c>
      <c r="F23" t="str">
        <f t="shared" si="0"/>
        <v>1</v>
      </c>
      <c r="G23" t="str">
        <f t="shared" si="1"/>
        <v/>
      </c>
      <c r="H23" t="str">
        <f t="shared" si="2"/>
        <v/>
      </c>
      <c r="I23" s="52">
        <f>FORECAST!I20</f>
        <v>0</v>
      </c>
      <c r="J23" s="53">
        <f>OBSERVED!J20</f>
        <v>0</v>
      </c>
      <c r="K23" s="54">
        <f>FORECAST!C20</f>
        <v>30</v>
      </c>
      <c r="L23" s="55">
        <f>OBSERVED!C20</f>
        <v>30</v>
      </c>
      <c r="M23" t="str">
        <f t="shared" si="3"/>
        <v/>
      </c>
      <c r="N23" t="str">
        <f t="shared" si="4"/>
        <v/>
      </c>
      <c r="O23" s="54">
        <f>FORECAST!D20</f>
        <v>13</v>
      </c>
      <c r="P23" s="55">
        <f>OBSERVED!D20</f>
        <v>12.5</v>
      </c>
      <c r="Q23" t="str">
        <f t="shared" si="5"/>
        <v>1</v>
      </c>
      <c r="R23" t="str">
        <f t="shared" si="6"/>
        <v/>
      </c>
    </row>
    <row r="24" spans="1:18">
      <c r="A24" s="48">
        <v>44216</v>
      </c>
      <c r="B24" s="49">
        <f>FORECAST!B21</f>
        <v>0</v>
      </c>
      <c r="C24" s="50">
        <f>OBSERVED!B21</f>
        <v>0</v>
      </c>
      <c r="F24" t="str">
        <f t="shared" si="0"/>
        <v>1</v>
      </c>
      <c r="G24" t="str">
        <f t="shared" si="1"/>
        <v/>
      </c>
      <c r="H24" t="str">
        <f t="shared" si="2"/>
        <v/>
      </c>
      <c r="I24" s="52">
        <f>FORECAST!I21</f>
        <v>0</v>
      </c>
      <c r="J24" s="53">
        <f>OBSERVED!J21</f>
        <v>0</v>
      </c>
      <c r="K24" s="54">
        <f>FORECAST!C21</f>
        <v>30</v>
      </c>
      <c r="L24" s="55">
        <f>OBSERVED!C21</f>
        <v>28</v>
      </c>
      <c r="M24" t="str">
        <f t="shared" si="3"/>
        <v/>
      </c>
      <c r="N24" t="str">
        <f t="shared" si="4"/>
        <v/>
      </c>
      <c r="O24" s="54">
        <f>FORECAST!D21</f>
        <v>14</v>
      </c>
      <c r="P24" s="55">
        <f>OBSERVED!D21</f>
        <v>14</v>
      </c>
      <c r="Q24" t="str">
        <f t="shared" si="5"/>
        <v/>
      </c>
      <c r="R24" t="str">
        <f t="shared" si="6"/>
        <v/>
      </c>
    </row>
    <row r="25" spans="1:18">
      <c r="A25" s="48">
        <v>44217</v>
      </c>
      <c r="B25" s="49">
        <f>FORECAST!B22</f>
        <v>0</v>
      </c>
      <c r="C25" s="50">
        <f>OBSERVED!B22</f>
        <v>0</v>
      </c>
      <c r="F25" t="str">
        <f t="shared" si="0"/>
        <v>1</v>
      </c>
      <c r="G25" t="str">
        <f t="shared" si="1"/>
        <v/>
      </c>
      <c r="H25" t="str">
        <f t="shared" si="2"/>
        <v/>
      </c>
      <c r="I25" s="52">
        <f>FORECAST!I22</f>
        <v>0</v>
      </c>
      <c r="J25" s="53">
        <f>OBSERVED!J22</f>
        <v>0</v>
      </c>
      <c r="K25" s="54">
        <f>FORECAST!C22</f>
        <v>30</v>
      </c>
      <c r="L25" s="55">
        <f>OBSERVED!C22</f>
        <v>28.5</v>
      </c>
      <c r="M25" t="str">
        <f t="shared" si="3"/>
        <v/>
      </c>
      <c r="N25" t="str">
        <f t="shared" si="4"/>
        <v/>
      </c>
      <c r="O25" s="54">
        <f>FORECAST!D22</f>
        <v>14</v>
      </c>
      <c r="P25" s="55">
        <f>OBSERVED!D22</f>
        <v>13</v>
      </c>
      <c r="Q25" t="str">
        <f t="shared" si="5"/>
        <v/>
      </c>
      <c r="R25" t="str">
        <f t="shared" si="6"/>
        <v/>
      </c>
    </row>
    <row r="26" spans="1:18">
      <c r="A26" s="48">
        <v>44218</v>
      </c>
      <c r="B26" s="49">
        <f>FORECAST!B23</f>
        <v>0</v>
      </c>
      <c r="C26" s="50">
        <f>OBSERVED!B23</f>
        <v>0</v>
      </c>
      <c r="F26" t="str">
        <f t="shared" si="0"/>
        <v>1</v>
      </c>
      <c r="G26" t="str">
        <f t="shared" si="1"/>
        <v/>
      </c>
      <c r="H26" t="str">
        <f t="shared" si="2"/>
        <v/>
      </c>
      <c r="I26" s="52">
        <f>FORECAST!I23</f>
        <v>0</v>
      </c>
      <c r="J26" s="53">
        <f>OBSERVED!J23</f>
        <v>0</v>
      </c>
      <c r="K26" s="54">
        <f>FORECAST!C23</f>
        <v>30</v>
      </c>
      <c r="L26" s="55">
        <f>OBSERVED!C23</f>
        <v>29</v>
      </c>
      <c r="M26" t="str">
        <f t="shared" si="3"/>
        <v>1</v>
      </c>
      <c r="N26" t="str">
        <f t="shared" si="4"/>
        <v/>
      </c>
      <c r="O26" s="54">
        <f>FORECAST!D23</f>
        <v>15</v>
      </c>
      <c r="P26" s="55">
        <f>OBSERVED!D23</f>
        <v>11</v>
      </c>
      <c r="Q26" t="str">
        <f t="shared" si="5"/>
        <v/>
      </c>
      <c r="R26" t="str">
        <f t="shared" si="6"/>
        <v/>
      </c>
    </row>
    <row r="27" spans="1:18">
      <c r="A27" s="48">
        <v>44219</v>
      </c>
      <c r="B27" s="49">
        <f>FORECAST!B24</f>
        <v>0</v>
      </c>
      <c r="C27" s="50">
        <f>OBSERVED!B24</f>
        <v>0</v>
      </c>
      <c r="F27" t="str">
        <f t="shared" si="0"/>
        <v>1</v>
      </c>
      <c r="G27" t="str">
        <f t="shared" si="1"/>
        <v/>
      </c>
      <c r="H27" t="str">
        <f t="shared" si="2"/>
        <v/>
      </c>
      <c r="I27" s="52">
        <f>FORECAST!I24</f>
        <v>0</v>
      </c>
      <c r="J27" s="53">
        <f>OBSERVED!J24</f>
        <v>0</v>
      </c>
      <c r="K27" s="54">
        <f>FORECAST!C24</f>
        <v>32</v>
      </c>
      <c r="L27" s="55">
        <f>OBSERVED!C24</f>
        <v>30.5</v>
      </c>
      <c r="M27" t="str">
        <f t="shared" si="3"/>
        <v/>
      </c>
      <c r="N27" t="str">
        <f t="shared" si="4"/>
        <v/>
      </c>
      <c r="O27" s="54">
        <f>FORECAST!D24</f>
        <v>13</v>
      </c>
      <c r="P27" s="55">
        <f>OBSERVED!D24</f>
        <v>13</v>
      </c>
      <c r="Q27" t="str">
        <f t="shared" si="5"/>
        <v/>
      </c>
      <c r="R27" t="str">
        <f t="shared" si="6"/>
        <v/>
      </c>
    </row>
    <row r="28" spans="1:18">
      <c r="A28" s="48">
        <v>44220</v>
      </c>
      <c r="B28" s="49">
        <f>FORECAST!B25</f>
        <v>0</v>
      </c>
      <c r="C28" s="50">
        <f>OBSERVED!B25</f>
        <v>0</v>
      </c>
      <c r="F28" t="str">
        <f t="shared" si="0"/>
        <v>1</v>
      </c>
      <c r="G28" t="str">
        <f t="shared" si="1"/>
        <v/>
      </c>
      <c r="H28" t="str">
        <f t="shared" si="2"/>
        <v/>
      </c>
      <c r="I28" s="52">
        <f>FORECAST!I25</f>
        <v>0</v>
      </c>
      <c r="J28" s="53">
        <f>OBSERVED!J25</f>
        <v>3</v>
      </c>
      <c r="K28" s="54">
        <f>FORECAST!C25</f>
        <v>32</v>
      </c>
      <c r="L28" s="55">
        <f>OBSERVED!C25</f>
        <v>27</v>
      </c>
      <c r="M28" t="str">
        <f t="shared" si="3"/>
        <v/>
      </c>
      <c r="N28" t="str">
        <f t="shared" si="4"/>
        <v>1</v>
      </c>
      <c r="O28" s="54">
        <f>FORECAST!D25</f>
        <v>13</v>
      </c>
      <c r="P28" s="55">
        <f>OBSERVED!D25</f>
        <v>12.5</v>
      </c>
      <c r="Q28" t="str">
        <f t="shared" si="5"/>
        <v/>
      </c>
      <c r="R28" t="str">
        <f t="shared" si="6"/>
        <v>1</v>
      </c>
    </row>
    <row r="29" spans="1:18">
      <c r="A29" s="48">
        <v>44221</v>
      </c>
      <c r="B29" s="49">
        <f>FORECAST!B26</f>
        <v>0</v>
      </c>
      <c r="C29" s="50">
        <f>OBSERVED!B26</f>
        <v>0</v>
      </c>
      <c r="F29" t="str">
        <f t="shared" si="0"/>
        <v>1</v>
      </c>
      <c r="G29" t="str">
        <f t="shared" si="1"/>
        <v/>
      </c>
      <c r="H29" t="str">
        <f t="shared" si="2"/>
        <v/>
      </c>
      <c r="I29" s="52">
        <f>FORECAST!I26</f>
        <v>0</v>
      </c>
      <c r="J29" s="53">
        <f>OBSERVED!J26</f>
        <v>0</v>
      </c>
      <c r="K29" s="54">
        <f>FORECAST!C26</f>
        <v>31</v>
      </c>
      <c r="L29" s="55">
        <f>OBSERVED!C26</f>
        <v>26.5</v>
      </c>
      <c r="M29" t="str">
        <f t="shared" si="3"/>
        <v/>
      </c>
      <c r="N29" t="str">
        <f t="shared" si="4"/>
        <v>1</v>
      </c>
      <c r="O29" s="54">
        <f>FORECAST!D26</f>
        <v>12</v>
      </c>
      <c r="P29" s="55">
        <f>OBSERVED!D26</f>
        <v>11</v>
      </c>
      <c r="Q29" t="str">
        <f t="shared" si="5"/>
        <v/>
      </c>
      <c r="R29" t="str">
        <f t="shared" si="6"/>
        <v/>
      </c>
    </row>
    <row r="30" spans="1:18">
      <c r="A30" s="48">
        <v>44222</v>
      </c>
      <c r="B30" s="49">
        <f>FORECAST!B27</f>
        <v>0</v>
      </c>
      <c r="C30" s="50">
        <f>OBSERVED!B27</f>
        <v>0</v>
      </c>
      <c r="F30" t="str">
        <f t="shared" si="0"/>
        <v>1</v>
      </c>
      <c r="G30" t="str">
        <f t="shared" si="1"/>
        <v/>
      </c>
      <c r="H30" t="str">
        <f t="shared" si="2"/>
        <v/>
      </c>
      <c r="I30" s="52">
        <f>FORECAST!I27</f>
        <v>0</v>
      </c>
      <c r="J30" s="53">
        <f>OBSERVED!J27</f>
        <v>0</v>
      </c>
      <c r="K30" s="54">
        <f>FORECAST!C27</f>
        <v>28</v>
      </c>
      <c r="L30" s="55">
        <f>OBSERVED!C27</f>
        <v>25</v>
      </c>
      <c r="M30" t="str">
        <f t="shared" si="3"/>
        <v/>
      </c>
      <c r="N30" t="str">
        <f t="shared" si="4"/>
        <v/>
      </c>
      <c r="O30" s="54">
        <f>FORECAST!D27</f>
        <v>13</v>
      </c>
      <c r="P30" s="55">
        <f>OBSERVED!D27</f>
        <v>10.5</v>
      </c>
      <c r="Q30" t="str">
        <f t="shared" si="5"/>
        <v/>
      </c>
      <c r="R30" t="str">
        <f t="shared" si="6"/>
        <v/>
      </c>
    </row>
    <row r="31" spans="1:18">
      <c r="A31" s="48">
        <v>44223</v>
      </c>
      <c r="B31" s="49">
        <f>FORECAST!B28</f>
        <v>0</v>
      </c>
      <c r="C31" s="50">
        <f>OBSERVED!B28</f>
        <v>0</v>
      </c>
      <c r="F31" t="str">
        <f t="shared" si="0"/>
        <v>1</v>
      </c>
      <c r="G31" t="str">
        <f t="shared" si="1"/>
        <v/>
      </c>
      <c r="H31" t="str">
        <f t="shared" si="2"/>
        <v/>
      </c>
      <c r="I31" s="52">
        <f>FORECAST!I28</f>
        <v>0</v>
      </c>
      <c r="J31" s="53">
        <f>OBSERVED!J28</f>
        <v>0</v>
      </c>
      <c r="K31" s="54">
        <f>FORECAST!C28</f>
        <v>28</v>
      </c>
      <c r="L31" s="55">
        <f>OBSERVED!C28</f>
        <v>25</v>
      </c>
      <c r="M31" t="str">
        <f t="shared" si="3"/>
        <v/>
      </c>
      <c r="N31" t="str">
        <f t="shared" si="4"/>
        <v/>
      </c>
      <c r="O31" s="54">
        <f>FORECAST!D28</f>
        <v>15</v>
      </c>
      <c r="P31" s="55">
        <f>OBSERVED!D28</f>
        <v>10</v>
      </c>
      <c r="Q31" t="str">
        <f t="shared" si="5"/>
        <v/>
      </c>
      <c r="R31" t="str">
        <f t="shared" si="6"/>
        <v/>
      </c>
    </row>
    <row r="32" spans="1:18">
      <c r="A32" s="48">
        <v>44224</v>
      </c>
      <c r="B32" s="49">
        <f>FORECAST!B29</f>
        <v>0</v>
      </c>
      <c r="C32" s="50">
        <f>OBSERVED!B29</f>
        <v>0</v>
      </c>
      <c r="F32" t="str">
        <f t="shared" si="0"/>
        <v>1</v>
      </c>
      <c r="G32" t="str">
        <f t="shared" si="1"/>
        <v/>
      </c>
      <c r="H32" t="str">
        <f t="shared" si="2"/>
        <v/>
      </c>
      <c r="I32" s="52">
        <f>FORECAST!I29</f>
        <v>0</v>
      </c>
      <c r="J32" s="53">
        <f>OBSERVED!J29</f>
        <v>0</v>
      </c>
      <c r="K32" s="54">
        <f>FORECAST!C29</f>
        <v>29</v>
      </c>
      <c r="L32" s="55">
        <f>OBSERVED!C29</f>
        <v>25</v>
      </c>
      <c r="M32" t="str">
        <f t="shared" si="3"/>
        <v/>
      </c>
      <c r="N32" t="str">
        <f t="shared" si="4"/>
        <v/>
      </c>
      <c r="O32" s="54">
        <f>FORECAST!D29</f>
        <v>14</v>
      </c>
      <c r="P32" s="55">
        <f>OBSERVED!D29</f>
        <v>10</v>
      </c>
      <c r="Q32" t="str">
        <f t="shared" si="5"/>
        <v/>
      </c>
      <c r="R32" t="str">
        <f t="shared" si="6"/>
        <v>1</v>
      </c>
    </row>
    <row r="33" spans="1:18">
      <c r="A33" s="48">
        <v>44225</v>
      </c>
      <c r="B33" s="49">
        <f>FORECAST!B30</f>
        <v>0</v>
      </c>
      <c r="C33" s="50">
        <f>OBSERVED!B30</f>
        <v>0</v>
      </c>
      <c r="F33" t="str">
        <f t="shared" si="0"/>
        <v>1</v>
      </c>
      <c r="G33" t="str">
        <f t="shared" si="1"/>
        <v/>
      </c>
      <c r="H33" t="str">
        <f t="shared" si="2"/>
        <v/>
      </c>
      <c r="I33" s="52">
        <f>FORECAST!I30</f>
        <v>0</v>
      </c>
      <c r="J33" s="53">
        <f>OBSERVED!J30</f>
        <v>0</v>
      </c>
      <c r="K33" s="54">
        <f>FORECAST!C30</f>
        <v>28</v>
      </c>
      <c r="L33" s="55">
        <f>OBSERVED!C30</f>
        <v>26</v>
      </c>
      <c r="M33" t="str">
        <f t="shared" si="3"/>
        <v/>
      </c>
      <c r="N33" t="str">
        <f t="shared" si="4"/>
        <v/>
      </c>
      <c r="O33" s="54">
        <f>FORECAST!D30</f>
        <v>13</v>
      </c>
      <c r="P33" s="55">
        <f>OBSERVED!D30</f>
        <v>9</v>
      </c>
      <c r="Q33" t="str">
        <f t="shared" si="5"/>
        <v/>
      </c>
      <c r="R33" t="str">
        <f t="shared" si="6"/>
        <v/>
      </c>
    </row>
    <row r="34" spans="1:18">
      <c r="A34" s="48">
        <v>44226</v>
      </c>
      <c r="B34" s="49">
        <f>FORECAST!B31</f>
        <v>0</v>
      </c>
      <c r="C34" s="50">
        <f>OBSERVED!B31</f>
        <v>0</v>
      </c>
      <c r="F34" t="str">
        <f t="shared" si="0"/>
        <v>1</v>
      </c>
      <c r="G34" t="str">
        <f t="shared" si="1"/>
        <v/>
      </c>
      <c r="H34" t="str">
        <f t="shared" si="2"/>
        <v/>
      </c>
      <c r="I34" s="52">
        <f>FORECAST!I31</f>
        <v>0</v>
      </c>
      <c r="J34" s="53">
        <f>OBSERVED!J31</f>
        <v>0</v>
      </c>
      <c r="K34" s="54">
        <f>FORECAST!C31</f>
        <v>27</v>
      </c>
      <c r="L34" s="55">
        <f>OBSERVED!C31</f>
        <v>26</v>
      </c>
      <c r="M34" t="str">
        <f t="shared" si="3"/>
        <v>1</v>
      </c>
      <c r="N34" t="str">
        <f t="shared" si="4"/>
        <v/>
      </c>
      <c r="O34" s="54">
        <f>FORECAST!D31</f>
        <v>11</v>
      </c>
      <c r="P34" s="55">
        <f>OBSERVED!D31</f>
        <v>9.5</v>
      </c>
      <c r="Q34" t="str">
        <f t="shared" si="5"/>
        <v/>
      </c>
      <c r="R34" t="str">
        <f t="shared" si="6"/>
        <v/>
      </c>
    </row>
    <row r="35" spans="1:18">
      <c r="A35" s="48">
        <v>44227</v>
      </c>
      <c r="B35" s="49">
        <f>FORECAST!B32</f>
        <v>0</v>
      </c>
      <c r="C35" s="50">
        <f>OBSERVED!B32</f>
        <v>0</v>
      </c>
      <c r="F35" t="str">
        <f t="shared" si="0"/>
        <v>1</v>
      </c>
      <c r="G35" t="str">
        <f t="shared" si="1"/>
        <v/>
      </c>
      <c r="H35" t="str">
        <f t="shared" si="2"/>
        <v/>
      </c>
      <c r="I35" s="52">
        <f>FORECAST!I32</f>
        <v>0</v>
      </c>
      <c r="J35" s="53">
        <f>OBSERVED!J32</f>
        <v>0</v>
      </c>
      <c r="K35" s="54">
        <f>FORECAST!C32</f>
        <v>28</v>
      </c>
      <c r="L35" s="55">
        <f>OBSERVED!C32</f>
        <v>26.5</v>
      </c>
      <c r="M35" t="str">
        <f t="shared" si="3"/>
        <v>1</v>
      </c>
      <c r="N35" t="str">
        <f t="shared" si="4"/>
        <v/>
      </c>
      <c r="O35" s="54">
        <f>FORECAST!D32</f>
        <v>12</v>
      </c>
      <c r="P35" s="55">
        <f>OBSERVED!D32</f>
        <v>8.5</v>
      </c>
      <c r="Q35" t="str">
        <f t="shared" si="5"/>
        <v>1</v>
      </c>
      <c r="R35" t="str">
        <f t="shared" si="6"/>
        <v/>
      </c>
    </row>
    <row r="36" spans="1:18">
      <c r="A36" s="48">
        <v>44228</v>
      </c>
      <c r="B36" s="49">
        <f>FORECAST!B33</f>
        <v>0</v>
      </c>
      <c r="C36" s="50">
        <f>OBSERVED!B33</f>
        <v>0</v>
      </c>
      <c r="F36" t="str">
        <f t="shared" si="0"/>
        <v>1</v>
      </c>
      <c r="G36" t="str">
        <f t="shared" si="1"/>
        <v/>
      </c>
      <c r="H36" t="str">
        <f t="shared" si="2"/>
        <v/>
      </c>
      <c r="I36" s="52">
        <f>FORECAST!I33</f>
        <v>0</v>
      </c>
      <c r="J36" s="53">
        <f>OBSERVED!J33</f>
        <v>0</v>
      </c>
      <c r="K36" s="54">
        <f>FORECAST!C33</f>
        <v>29</v>
      </c>
      <c r="L36" s="55">
        <f>OBSERVED!C33</f>
        <v>29.5</v>
      </c>
      <c r="M36" t="str">
        <f t="shared" si="3"/>
        <v>1</v>
      </c>
      <c r="N36" t="str">
        <f t="shared" si="4"/>
        <v/>
      </c>
      <c r="O36" s="54">
        <f>FORECAST!D33</f>
        <v>13</v>
      </c>
      <c r="P36" s="55">
        <f>OBSERVED!D33</f>
        <v>10</v>
      </c>
      <c r="Q36" t="str">
        <f t="shared" si="5"/>
        <v>1</v>
      </c>
      <c r="R36" t="str">
        <f t="shared" si="6"/>
        <v/>
      </c>
    </row>
    <row r="37" spans="1:18">
      <c r="A37" s="48">
        <v>44229</v>
      </c>
      <c r="B37" s="49">
        <f>FORECAST!B34</f>
        <v>0</v>
      </c>
      <c r="C37" s="50">
        <f>OBSERVED!B34</f>
        <v>0</v>
      </c>
      <c r="F37" t="str">
        <f t="shared" si="0"/>
        <v>1</v>
      </c>
      <c r="G37" t="str">
        <f t="shared" si="1"/>
        <v/>
      </c>
      <c r="H37" t="str">
        <f t="shared" si="2"/>
        <v/>
      </c>
      <c r="I37" s="52">
        <f>FORECAST!I34</f>
        <v>0</v>
      </c>
      <c r="J37" s="53">
        <f>OBSERVED!J34</f>
        <v>0</v>
      </c>
      <c r="K37" s="54">
        <f>FORECAST!C34</f>
        <v>30</v>
      </c>
      <c r="L37" s="55">
        <f>OBSERVED!C34</f>
        <v>31</v>
      </c>
      <c r="M37" t="str">
        <f t="shared" si="3"/>
        <v>1</v>
      </c>
      <c r="N37" t="str">
        <f t="shared" si="4"/>
        <v/>
      </c>
      <c r="O37" s="54">
        <f>FORECAST!D34</f>
        <v>14</v>
      </c>
      <c r="P37" s="55">
        <f>OBSERVED!D34</f>
        <v>12</v>
      </c>
      <c r="Q37" t="str">
        <f t="shared" si="5"/>
        <v>1</v>
      </c>
      <c r="R37" t="str">
        <f t="shared" si="6"/>
        <v/>
      </c>
    </row>
    <row r="38" spans="1:18">
      <c r="A38" s="48">
        <v>44230</v>
      </c>
      <c r="B38" s="49">
        <f>FORECAST!B35</f>
        <v>0</v>
      </c>
      <c r="C38" s="50">
        <f>OBSERVED!B35</f>
        <v>0</v>
      </c>
      <c r="F38" t="str">
        <f t="shared" si="0"/>
        <v>1</v>
      </c>
      <c r="G38" t="str">
        <f t="shared" si="1"/>
        <v/>
      </c>
      <c r="H38" t="str">
        <f t="shared" si="2"/>
        <v/>
      </c>
      <c r="I38" s="52">
        <f>FORECAST!I35</f>
        <v>0</v>
      </c>
      <c r="J38" s="53">
        <f>OBSERVED!J35</f>
        <v>0</v>
      </c>
      <c r="K38" s="54">
        <f>FORECAST!C35</f>
        <v>33</v>
      </c>
      <c r="L38" s="55">
        <f>OBSERVED!C35</f>
        <v>32</v>
      </c>
      <c r="M38" t="str">
        <f t="shared" si="3"/>
        <v/>
      </c>
      <c r="N38" t="str">
        <f t="shared" si="4"/>
        <v/>
      </c>
      <c r="O38" s="54">
        <f>FORECAST!D35</f>
        <v>15</v>
      </c>
      <c r="P38" s="55">
        <f>OBSERVED!D35</f>
        <v>13</v>
      </c>
      <c r="Q38" t="str">
        <f t="shared" si="5"/>
        <v/>
      </c>
      <c r="R38" t="str">
        <f t="shared" si="6"/>
        <v/>
      </c>
    </row>
    <row r="39" spans="1:18">
      <c r="A39" s="48">
        <v>44231</v>
      </c>
      <c r="B39" s="49">
        <f>FORECAST!B36</f>
        <v>0</v>
      </c>
      <c r="C39" s="50">
        <f>OBSERVED!B36</f>
        <v>0</v>
      </c>
      <c r="F39" t="str">
        <f t="shared" si="0"/>
        <v>1</v>
      </c>
      <c r="G39" t="str">
        <f t="shared" si="1"/>
        <v/>
      </c>
      <c r="H39" t="str">
        <f t="shared" si="2"/>
        <v/>
      </c>
      <c r="I39" s="52">
        <f>FORECAST!I36</f>
        <v>0</v>
      </c>
      <c r="J39" s="53">
        <f>OBSERVED!J36</f>
        <v>3</v>
      </c>
      <c r="K39" s="54">
        <f>FORECAST!C36</f>
        <v>33</v>
      </c>
      <c r="L39" s="55">
        <f>OBSERVED!C36</f>
        <v>31</v>
      </c>
      <c r="M39" t="str">
        <f t="shared" si="3"/>
        <v/>
      </c>
      <c r="N39" t="str">
        <f t="shared" si="4"/>
        <v>1</v>
      </c>
      <c r="O39" s="54">
        <f>FORECAST!D36</f>
        <v>15</v>
      </c>
      <c r="P39" s="55">
        <f>OBSERVED!D36</f>
        <v>14</v>
      </c>
      <c r="Q39" t="str">
        <f t="shared" si="5"/>
        <v/>
      </c>
      <c r="R39" t="str">
        <f t="shared" si="6"/>
        <v>1</v>
      </c>
    </row>
    <row r="40" spans="1:18">
      <c r="A40" s="48">
        <v>44232</v>
      </c>
      <c r="B40" s="49">
        <f>FORECAST!B37</f>
        <v>0</v>
      </c>
      <c r="C40" s="50">
        <f>OBSERVED!B37</f>
        <v>0</v>
      </c>
      <c r="F40" t="str">
        <f t="shared" si="0"/>
        <v>1</v>
      </c>
      <c r="G40" t="str">
        <f t="shared" si="1"/>
        <v/>
      </c>
      <c r="H40" t="str">
        <f t="shared" si="2"/>
        <v/>
      </c>
      <c r="I40" s="52">
        <f>FORECAST!I37</f>
        <v>0</v>
      </c>
      <c r="J40" s="53">
        <f>OBSERVED!J37</f>
        <v>0</v>
      </c>
      <c r="K40" s="54">
        <f>FORECAST!C37</f>
        <v>32</v>
      </c>
      <c r="L40" s="55">
        <f>OBSERVED!C37</f>
        <v>30</v>
      </c>
      <c r="M40" t="str">
        <f t="shared" si="3"/>
        <v/>
      </c>
      <c r="N40" t="str">
        <f t="shared" si="4"/>
        <v>1</v>
      </c>
      <c r="O40" s="54">
        <f>FORECAST!D37</f>
        <v>14</v>
      </c>
      <c r="P40" s="55">
        <f>OBSERVED!D37</f>
        <v>12</v>
      </c>
      <c r="Q40" t="str">
        <f t="shared" si="5"/>
        <v/>
      </c>
      <c r="R40" t="str">
        <f t="shared" si="6"/>
        <v/>
      </c>
    </row>
    <row r="41" spans="1:18">
      <c r="A41" s="48">
        <v>44233</v>
      </c>
      <c r="B41" s="49">
        <f>FORECAST!B38</f>
        <v>0</v>
      </c>
      <c r="C41" s="50">
        <f>OBSERVED!B38</f>
        <v>0</v>
      </c>
      <c r="F41" t="str">
        <f t="shared" si="0"/>
        <v>1</v>
      </c>
      <c r="G41" t="str">
        <f t="shared" si="1"/>
        <v/>
      </c>
      <c r="H41" t="str">
        <f t="shared" si="2"/>
        <v/>
      </c>
      <c r="I41" s="52">
        <f>FORECAST!I38</f>
        <v>0</v>
      </c>
      <c r="J41" s="53">
        <f>OBSERVED!J38</f>
        <v>0</v>
      </c>
      <c r="K41" s="54">
        <f>FORECAST!C38</f>
        <v>31</v>
      </c>
      <c r="L41" s="55">
        <f>OBSERVED!C38</f>
        <v>29.5</v>
      </c>
      <c r="M41" t="str">
        <f t="shared" si="3"/>
        <v/>
      </c>
      <c r="N41" t="str">
        <f t="shared" si="4"/>
        <v/>
      </c>
      <c r="O41" s="54">
        <f>FORECAST!D38</f>
        <v>13</v>
      </c>
      <c r="P41" s="55">
        <f>OBSERVED!D38</f>
        <v>12</v>
      </c>
      <c r="Q41" t="str">
        <f t="shared" si="5"/>
        <v/>
      </c>
      <c r="R41" t="str">
        <f t="shared" si="6"/>
        <v/>
      </c>
    </row>
    <row r="42" spans="1:18">
      <c r="A42" s="48">
        <v>44234</v>
      </c>
      <c r="B42" s="49">
        <f>FORECAST!B39</f>
        <v>0</v>
      </c>
      <c r="C42" s="50">
        <f>OBSERVED!B39</f>
        <v>0</v>
      </c>
      <c r="F42" t="str">
        <f t="shared" si="0"/>
        <v>1</v>
      </c>
      <c r="G42" t="str">
        <f t="shared" si="1"/>
        <v/>
      </c>
      <c r="H42" t="str">
        <f t="shared" si="2"/>
        <v/>
      </c>
      <c r="I42" s="52">
        <f>FORECAST!I39</f>
        <v>0</v>
      </c>
      <c r="J42" s="53">
        <f>OBSERVED!J39</f>
        <v>0</v>
      </c>
      <c r="K42" s="54">
        <f>FORECAST!C39</f>
        <v>31</v>
      </c>
      <c r="L42" s="55">
        <f>OBSERVED!C39</f>
        <v>27.5</v>
      </c>
      <c r="M42" t="str">
        <f t="shared" si="3"/>
        <v>1</v>
      </c>
      <c r="N42" t="str">
        <f t="shared" si="4"/>
        <v/>
      </c>
      <c r="O42" s="54">
        <f>FORECAST!D39</f>
        <v>13</v>
      </c>
      <c r="P42" s="55">
        <f>OBSERVED!D39</f>
        <v>11.5</v>
      </c>
      <c r="Q42" t="str">
        <f t="shared" si="5"/>
        <v/>
      </c>
      <c r="R42" t="str">
        <f t="shared" si="6"/>
        <v/>
      </c>
    </row>
    <row r="43" spans="1:18">
      <c r="A43" s="48">
        <v>44235</v>
      </c>
      <c r="B43" s="49">
        <f>FORECAST!B40</f>
        <v>0</v>
      </c>
      <c r="C43" s="50">
        <f>OBSERVED!B40</f>
        <v>0</v>
      </c>
      <c r="F43" t="str">
        <f t="shared" si="0"/>
        <v>1</v>
      </c>
      <c r="G43" t="str">
        <f t="shared" si="1"/>
        <v/>
      </c>
      <c r="H43" t="str">
        <f t="shared" si="2"/>
        <v/>
      </c>
      <c r="I43" s="52">
        <f>FORECAST!I40</f>
        <v>0</v>
      </c>
      <c r="J43" s="53">
        <f>OBSERVED!J40</f>
        <v>0</v>
      </c>
      <c r="K43" s="54">
        <f>FORECAST!C40</f>
        <v>32</v>
      </c>
      <c r="L43" s="55">
        <f>OBSERVED!C40</f>
        <v>28</v>
      </c>
      <c r="M43" t="str">
        <f t="shared" si="3"/>
        <v>1</v>
      </c>
      <c r="N43" t="str">
        <f t="shared" si="4"/>
        <v/>
      </c>
      <c r="O43" s="54">
        <f>FORECAST!D40</f>
        <v>14</v>
      </c>
      <c r="P43" s="55">
        <f>OBSERVED!D40</f>
        <v>10</v>
      </c>
      <c r="Q43" t="str">
        <f t="shared" si="5"/>
        <v/>
      </c>
      <c r="R43" t="str">
        <f t="shared" si="6"/>
        <v/>
      </c>
    </row>
    <row r="44" spans="1:18">
      <c r="A44" s="48">
        <v>44236</v>
      </c>
      <c r="B44" s="49">
        <f>FORECAST!B41</f>
        <v>0</v>
      </c>
      <c r="C44" s="50">
        <f>OBSERVED!B41</f>
        <v>0</v>
      </c>
      <c r="F44" t="str">
        <f t="shared" si="0"/>
        <v>1</v>
      </c>
      <c r="G44" t="str">
        <f t="shared" si="1"/>
        <v/>
      </c>
      <c r="H44" t="str">
        <f t="shared" si="2"/>
        <v/>
      </c>
      <c r="I44" s="52">
        <f>FORECAST!I41</f>
        <v>0</v>
      </c>
      <c r="J44" s="53">
        <f>OBSERVED!J41</f>
        <v>0</v>
      </c>
      <c r="K44" s="54">
        <f>FORECAST!C41</f>
        <v>34</v>
      </c>
      <c r="L44" s="55">
        <f>OBSERVED!C41</f>
        <v>30</v>
      </c>
      <c r="M44" t="str">
        <f t="shared" si="3"/>
        <v/>
      </c>
      <c r="N44" t="str">
        <f t="shared" si="4"/>
        <v/>
      </c>
      <c r="O44" s="54">
        <f>FORECAST!D41</f>
        <v>15</v>
      </c>
      <c r="P44" s="55">
        <f>OBSERVED!D41</f>
        <v>10</v>
      </c>
      <c r="Q44" t="str">
        <f t="shared" si="5"/>
        <v/>
      </c>
      <c r="R44" t="str">
        <f t="shared" si="6"/>
        <v/>
      </c>
    </row>
    <row r="45" spans="1:18">
      <c r="A45" s="48">
        <v>44237</v>
      </c>
      <c r="B45" s="49">
        <f>FORECAST!B42</f>
        <v>0</v>
      </c>
      <c r="C45" s="50">
        <f>OBSERVED!B42</f>
        <v>0</v>
      </c>
      <c r="F45" t="str">
        <f t="shared" si="0"/>
        <v>1</v>
      </c>
      <c r="G45" t="str">
        <f t="shared" si="1"/>
        <v/>
      </c>
      <c r="H45" t="str">
        <f t="shared" si="2"/>
        <v/>
      </c>
      <c r="I45" s="52">
        <f>FORECAST!I42</f>
        <v>2</v>
      </c>
      <c r="J45" s="53">
        <f>OBSERVED!J42</f>
        <v>3</v>
      </c>
      <c r="K45" s="54">
        <f>FORECAST!C42</f>
        <v>32</v>
      </c>
      <c r="L45" s="55">
        <f>OBSERVED!C42</f>
        <v>31.5</v>
      </c>
      <c r="M45" t="str">
        <f t="shared" si="3"/>
        <v/>
      </c>
      <c r="N45" t="str">
        <f t="shared" si="4"/>
        <v/>
      </c>
      <c r="O45" s="54">
        <f>FORECAST!D42</f>
        <v>14</v>
      </c>
      <c r="P45" s="55">
        <f>OBSERVED!D42</f>
        <v>11</v>
      </c>
      <c r="Q45" t="str">
        <f t="shared" si="5"/>
        <v/>
      </c>
      <c r="R45" t="str">
        <f t="shared" si="6"/>
        <v/>
      </c>
    </row>
    <row r="46" spans="1:18">
      <c r="A46" s="48">
        <v>44238</v>
      </c>
      <c r="B46" s="49">
        <f>FORECAST!B43</f>
        <v>0</v>
      </c>
      <c r="C46" s="50">
        <f>OBSERVED!B43</f>
        <v>0</v>
      </c>
      <c r="F46" t="str">
        <f t="shared" si="0"/>
        <v>1</v>
      </c>
      <c r="G46" t="str">
        <f t="shared" si="1"/>
        <v/>
      </c>
      <c r="H46" t="str">
        <f t="shared" si="2"/>
        <v/>
      </c>
      <c r="I46" s="52">
        <f>FORECAST!I43</f>
        <v>3</v>
      </c>
      <c r="J46" s="53">
        <f>OBSERVED!J43</f>
        <v>3</v>
      </c>
      <c r="K46" s="54">
        <f>FORECAST!C43</f>
        <v>32</v>
      </c>
      <c r="L46" s="55">
        <f>OBSERVED!C43</f>
        <v>31</v>
      </c>
      <c r="M46" t="str">
        <f t="shared" si="3"/>
        <v>1</v>
      </c>
      <c r="N46" t="str">
        <f t="shared" si="4"/>
        <v/>
      </c>
      <c r="O46" s="54">
        <f>FORECAST!D43</f>
        <v>14</v>
      </c>
      <c r="P46" s="55">
        <f>OBSERVED!D43</f>
        <v>10.5</v>
      </c>
      <c r="Q46" t="str">
        <f t="shared" si="5"/>
        <v/>
      </c>
      <c r="R46" t="str">
        <f t="shared" si="6"/>
        <v/>
      </c>
    </row>
    <row r="47" spans="1:18">
      <c r="A47" s="48">
        <v>44239</v>
      </c>
      <c r="B47" s="49">
        <f>FORECAST!B44</f>
        <v>0</v>
      </c>
      <c r="C47" s="50">
        <f>OBSERVED!B44</f>
        <v>0</v>
      </c>
      <c r="F47" t="str">
        <f t="shared" si="0"/>
        <v>1</v>
      </c>
      <c r="G47" t="str">
        <f t="shared" si="1"/>
        <v/>
      </c>
      <c r="H47" t="str">
        <f t="shared" si="2"/>
        <v/>
      </c>
      <c r="I47" s="52">
        <f>FORECAST!I44</f>
        <v>2</v>
      </c>
      <c r="J47" s="53">
        <f>OBSERVED!J44</f>
        <v>0</v>
      </c>
      <c r="K47" s="54">
        <f>FORECAST!C44</f>
        <v>33</v>
      </c>
      <c r="L47" s="55">
        <f>OBSERVED!C44</f>
        <v>32.5</v>
      </c>
      <c r="M47" t="str">
        <f t="shared" si="3"/>
        <v/>
      </c>
      <c r="N47" t="str">
        <f t="shared" si="4"/>
        <v/>
      </c>
      <c r="O47" s="54">
        <f>FORECAST!D44</f>
        <v>14</v>
      </c>
      <c r="P47" s="55">
        <f>OBSERVED!D44</f>
        <v>13.5</v>
      </c>
      <c r="Q47" t="str">
        <f t="shared" si="5"/>
        <v/>
      </c>
      <c r="R47" t="str">
        <f t="shared" si="6"/>
        <v/>
      </c>
    </row>
    <row r="48" spans="1:18">
      <c r="A48" s="48">
        <v>44240</v>
      </c>
      <c r="B48" s="49">
        <f>FORECAST!B45</f>
        <v>0</v>
      </c>
      <c r="C48" s="50">
        <f>OBSERVED!B45</f>
        <v>0</v>
      </c>
      <c r="F48" t="str">
        <f t="shared" si="0"/>
        <v>1</v>
      </c>
      <c r="G48" t="str">
        <f t="shared" si="1"/>
        <v/>
      </c>
      <c r="H48" t="str">
        <f t="shared" si="2"/>
        <v/>
      </c>
      <c r="I48" s="52">
        <f>FORECAST!I45</f>
        <v>0</v>
      </c>
      <c r="J48" s="53">
        <f>OBSERVED!J45</f>
        <v>0</v>
      </c>
      <c r="K48" s="54">
        <f>FORECAST!C45</f>
        <v>33</v>
      </c>
      <c r="L48" s="55">
        <f>OBSERVED!C45</f>
        <v>33.5</v>
      </c>
      <c r="M48" t="str">
        <f t="shared" si="3"/>
        <v/>
      </c>
      <c r="N48" t="str">
        <f t="shared" si="4"/>
        <v/>
      </c>
      <c r="O48" s="54">
        <f>FORECAST!D45</f>
        <v>14</v>
      </c>
      <c r="P48" s="55">
        <f>OBSERVED!D45</f>
        <v>14.5</v>
      </c>
      <c r="Q48" t="str">
        <f t="shared" si="5"/>
        <v/>
      </c>
      <c r="R48" t="str">
        <f t="shared" si="6"/>
        <v/>
      </c>
    </row>
    <row r="49" spans="1:18">
      <c r="A49" s="48">
        <v>44241</v>
      </c>
      <c r="B49" s="49">
        <f>FORECAST!B46</f>
        <v>0</v>
      </c>
      <c r="C49" s="50">
        <f>OBSERVED!B46</f>
        <v>0</v>
      </c>
      <c r="F49" t="str">
        <f t="shared" si="0"/>
        <v>1</v>
      </c>
      <c r="G49" t="str">
        <f t="shared" si="1"/>
        <v/>
      </c>
      <c r="H49" t="str">
        <f t="shared" si="2"/>
        <v/>
      </c>
      <c r="I49" s="52">
        <f>FORECAST!I46</f>
        <v>0</v>
      </c>
      <c r="J49" s="53">
        <f>OBSERVED!J46</f>
        <v>2</v>
      </c>
      <c r="K49" s="54">
        <f>FORECAST!C46</f>
        <v>34</v>
      </c>
      <c r="L49" s="55">
        <f>OBSERVED!C46</f>
        <v>32</v>
      </c>
      <c r="M49" t="str">
        <f t="shared" si="3"/>
        <v/>
      </c>
      <c r="N49" t="str">
        <f t="shared" si="4"/>
        <v/>
      </c>
      <c r="O49" s="54">
        <f>FORECAST!D46</f>
        <v>15</v>
      </c>
      <c r="P49" s="55">
        <f>OBSERVED!D46</f>
        <v>14.5</v>
      </c>
      <c r="Q49" t="str">
        <f t="shared" si="5"/>
        <v/>
      </c>
      <c r="R49" t="str">
        <f t="shared" si="6"/>
        <v/>
      </c>
    </row>
    <row r="50" spans="1:18">
      <c r="A50" s="48">
        <v>44242</v>
      </c>
      <c r="B50" s="49">
        <f>FORECAST!B47</f>
        <v>0</v>
      </c>
      <c r="C50" s="50">
        <f>OBSERVED!B47</f>
        <v>0</v>
      </c>
      <c r="F50" t="str">
        <f t="shared" si="0"/>
        <v>1</v>
      </c>
      <c r="G50" t="str">
        <f t="shared" si="1"/>
        <v/>
      </c>
      <c r="H50" t="str">
        <f t="shared" si="2"/>
        <v/>
      </c>
      <c r="I50" s="52">
        <f>FORECAST!I47</f>
        <v>0</v>
      </c>
      <c r="J50" s="53">
        <f>OBSERVED!J47</f>
        <v>3</v>
      </c>
      <c r="K50" s="54">
        <f>FORECAST!C47</f>
        <v>33</v>
      </c>
      <c r="L50" s="55">
        <f>OBSERVED!C47</f>
        <v>32</v>
      </c>
      <c r="M50" t="str">
        <f t="shared" si="3"/>
        <v/>
      </c>
      <c r="N50" t="str">
        <f t="shared" si="4"/>
        <v/>
      </c>
      <c r="O50" s="54">
        <f>FORECAST!D47</f>
        <v>14</v>
      </c>
      <c r="P50" s="55">
        <f>OBSERVED!D47</f>
        <v>15</v>
      </c>
      <c r="Q50" t="str">
        <f t="shared" si="5"/>
        <v/>
      </c>
      <c r="R50" t="str">
        <f t="shared" si="6"/>
        <v/>
      </c>
    </row>
    <row r="51" spans="1:18">
      <c r="A51" s="48">
        <v>44243</v>
      </c>
      <c r="B51" s="49">
        <f>FORECAST!B48</f>
        <v>0</v>
      </c>
      <c r="C51" s="50">
        <f>OBSERVED!B48</f>
        <v>0</v>
      </c>
      <c r="F51" t="str">
        <f t="shared" si="0"/>
        <v>1</v>
      </c>
      <c r="G51" t="str">
        <f t="shared" si="1"/>
        <v/>
      </c>
      <c r="H51" t="str">
        <f t="shared" si="2"/>
        <v/>
      </c>
      <c r="I51" s="52">
        <f>FORECAST!I48</f>
        <v>0</v>
      </c>
      <c r="J51" s="53">
        <f>OBSERVED!J48</f>
        <v>0</v>
      </c>
      <c r="K51" s="54">
        <f>FORECAST!C48</f>
        <v>33</v>
      </c>
      <c r="L51" s="55">
        <f>OBSERVED!C48</f>
        <v>31</v>
      </c>
      <c r="M51" t="str">
        <f t="shared" si="3"/>
        <v/>
      </c>
      <c r="N51" t="str">
        <f t="shared" si="4"/>
        <v>1</v>
      </c>
      <c r="O51" s="54">
        <f>FORECAST!D48</f>
        <v>14</v>
      </c>
      <c r="P51" s="55">
        <f>OBSERVED!D48</f>
        <v>16</v>
      </c>
      <c r="Q51" t="str">
        <f t="shared" si="5"/>
        <v/>
      </c>
      <c r="R51" t="str">
        <f t="shared" si="6"/>
        <v/>
      </c>
    </row>
    <row r="52" spans="1:18">
      <c r="A52" s="48">
        <v>44244</v>
      </c>
      <c r="B52" s="49">
        <f>FORECAST!B49</f>
        <v>0</v>
      </c>
      <c r="C52" s="50">
        <f>OBSERVED!B49</f>
        <v>0</v>
      </c>
      <c r="F52" t="str">
        <f t="shared" si="0"/>
        <v>1</v>
      </c>
      <c r="G52" t="str">
        <f t="shared" si="1"/>
        <v/>
      </c>
      <c r="H52" t="str">
        <f t="shared" si="2"/>
        <v/>
      </c>
      <c r="I52" s="52">
        <f>FORECAST!I49</f>
        <v>0</v>
      </c>
      <c r="J52" s="53">
        <f>OBSERVED!J49</f>
        <v>0</v>
      </c>
      <c r="K52" s="54">
        <f>FORECAST!C49</f>
        <v>32</v>
      </c>
      <c r="L52" s="55">
        <f>OBSERVED!C49</f>
        <v>30.5</v>
      </c>
      <c r="M52" t="str">
        <f t="shared" si="3"/>
        <v>1</v>
      </c>
      <c r="N52" t="str">
        <f t="shared" si="4"/>
        <v/>
      </c>
      <c r="O52" s="54">
        <f>FORECAST!D49</f>
        <v>17</v>
      </c>
      <c r="P52" s="55">
        <f>OBSERVED!D49</f>
        <v>15</v>
      </c>
      <c r="Q52" t="str">
        <f t="shared" si="5"/>
        <v/>
      </c>
      <c r="R52" t="str">
        <f t="shared" si="6"/>
        <v/>
      </c>
    </row>
    <row r="53" spans="1:18">
      <c r="A53" s="48">
        <v>44245</v>
      </c>
      <c r="B53" s="49">
        <f>FORECAST!B50</f>
        <v>0</v>
      </c>
      <c r="C53" s="50">
        <f>OBSERVED!B50</f>
        <v>0</v>
      </c>
      <c r="F53" t="str">
        <f t="shared" si="0"/>
        <v>1</v>
      </c>
      <c r="G53" t="str">
        <f t="shared" si="1"/>
        <v/>
      </c>
      <c r="H53" t="str">
        <f t="shared" si="2"/>
        <v/>
      </c>
      <c r="I53" s="52">
        <f>FORECAST!I50</f>
        <v>0</v>
      </c>
      <c r="J53" s="53">
        <f>OBSERVED!J50</f>
        <v>4</v>
      </c>
      <c r="K53" s="54">
        <f>FORECAST!C50</f>
        <v>33</v>
      </c>
      <c r="L53" s="55">
        <f>OBSERVED!C50</f>
        <v>31</v>
      </c>
      <c r="M53" t="str">
        <f t="shared" si="3"/>
        <v>1</v>
      </c>
      <c r="N53" t="str">
        <f t="shared" si="4"/>
        <v/>
      </c>
      <c r="O53" s="54">
        <f>FORECAST!D50</f>
        <v>18</v>
      </c>
      <c r="P53" s="55">
        <f>OBSERVED!D50</f>
        <v>14.5</v>
      </c>
      <c r="Q53" t="str">
        <f t="shared" si="5"/>
        <v/>
      </c>
      <c r="R53" t="str">
        <f t="shared" si="6"/>
        <v/>
      </c>
    </row>
    <row r="54" spans="1:18">
      <c r="A54" s="48">
        <v>44246</v>
      </c>
      <c r="B54" s="49">
        <f>FORECAST!B51</f>
        <v>0</v>
      </c>
      <c r="C54" s="50">
        <f>OBSERVED!B51</f>
        <v>0</v>
      </c>
      <c r="F54" t="str">
        <f t="shared" si="0"/>
        <v>1</v>
      </c>
      <c r="G54" t="str">
        <f t="shared" si="1"/>
        <v/>
      </c>
      <c r="H54" t="str">
        <f t="shared" si="2"/>
        <v/>
      </c>
      <c r="I54" s="52">
        <f>FORECAST!I51</f>
        <v>1</v>
      </c>
      <c r="J54" s="53">
        <f>OBSERVED!J51</f>
        <v>0</v>
      </c>
      <c r="K54" s="54">
        <f>FORECAST!C51</f>
        <v>34</v>
      </c>
      <c r="L54" s="55">
        <f>OBSERVED!C51</f>
        <v>32</v>
      </c>
      <c r="M54" t="str">
        <f t="shared" si="3"/>
        <v/>
      </c>
      <c r="N54" t="str">
        <f t="shared" si="4"/>
        <v>1</v>
      </c>
      <c r="O54" s="54">
        <f>FORECAST!D51</f>
        <v>18</v>
      </c>
      <c r="P54" s="55">
        <f>OBSERVED!D51</f>
        <v>16</v>
      </c>
      <c r="Q54" t="str">
        <f t="shared" si="5"/>
        <v/>
      </c>
      <c r="R54" t="str">
        <f t="shared" si="6"/>
        <v/>
      </c>
    </row>
    <row r="55" spans="1:18">
      <c r="A55" s="48">
        <v>44247</v>
      </c>
      <c r="B55" s="49">
        <f>FORECAST!B52</f>
        <v>0</v>
      </c>
      <c r="C55" s="50">
        <f>OBSERVED!B52</f>
        <v>0</v>
      </c>
      <c r="F55" t="str">
        <f t="shared" si="0"/>
        <v>1</v>
      </c>
      <c r="G55" t="str">
        <f t="shared" si="1"/>
        <v/>
      </c>
      <c r="H55" t="str">
        <f t="shared" si="2"/>
        <v/>
      </c>
      <c r="I55" s="52">
        <f>FORECAST!I52</f>
        <v>1</v>
      </c>
      <c r="J55" s="53">
        <f>OBSERVED!J52</f>
        <v>0</v>
      </c>
      <c r="K55" s="54">
        <f>FORECAST!C52</f>
        <v>32</v>
      </c>
      <c r="L55" s="55">
        <f>OBSERVED!C52</f>
        <v>31</v>
      </c>
      <c r="M55" t="str">
        <f t="shared" si="3"/>
        <v/>
      </c>
      <c r="N55" t="str">
        <f t="shared" si="4"/>
        <v/>
      </c>
      <c r="O55" s="54">
        <f>FORECAST!D52</f>
        <v>17</v>
      </c>
      <c r="P55" s="55">
        <f>OBSERVED!D52</f>
        <v>16</v>
      </c>
      <c r="Q55" t="str">
        <f t="shared" si="5"/>
        <v/>
      </c>
      <c r="R55" t="str">
        <f t="shared" si="6"/>
        <v/>
      </c>
    </row>
    <row r="56" spans="1:18">
      <c r="A56" s="48">
        <v>44248</v>
      </c>
      <c r="B56" s="49">
        <f>FORECAST!B53</f>
        <v>0</v>
      </c>
      <c r="C56" s="50">
        <f>OBSERVED!B53</f>
        <v>0</v>
      </c>
      <c r="F56" t="str">
        <f t="shared" si="0"/>
        <v>1</v>
      </c>
      <c r="G56" t="str">
        <f t="shared" si="1"/>
        <v/>
      </c>
      <c r="H56" t="str">
        <f t="shared" si="2"/>
        <v/>
      </c>
      <c r="I56" s="52">
        <f>FORECAST!I53</f>
        <v>1</v>
      </c>
      <c r="J56" s="53">
        <f>OBSERVED!J53</f>
        <v>0</v>
      </c>
      <c r="K56" s="54">
        <f>FORECAST!C53</f>
        <v>32</v>
      </c>
      <c r="L56" s="55">
        <f>OBSERVED!C53</f>
        <v>31.5</v>
      </c>
      <c r="M56" t="str">
        <f t="shared" si="3"/>
        <v>1</v>
      </c>
      <c r="N56" t="str">
        <f t="shared" si="4"/>
        <v/>
      </c>
      <c r="O56" s="54">
        <f>FORECAST!D53</f>
        <v>18</v>
      </c>
      <c r="P56" s="55">
        <f>OBSERVED!D53</f>
        <v>14.5</v>
      </c>
      <c r="Q56" t="str">
        <f t="shared" si="5"/>
        <v/>
      </c>
      <c r="R56" t="str">
        <f t="shared" si="6"/>
        <v/>
      </c>
    </row>
    <row r="57" spans="1:18">
      <c r="A57" s="48">
        <v>44249</v>
      </c>
      <c r="B57" s="49">
        <f>FORECAST!B54</f>
        <v>0</v>
      </c>
      <c r="C57" s="50">
        <f>OBSERVED!B54</f>
        <v>0</v>
      </c>
      <c r="F57" t="str">
        <f t="shared" si="0"/>
        <v>1</v>
      </c>
      <c r="G57" t="str">
        <f t="shared" si="1"/>
        <v/>
      </c>
      <c r="H57" t="str">
        <f t="shared" si="2"/>
        <v/>
      </c>
      <c r="I57" s="52">
        <f>FORECAST!I54</f>
        <v>0</v>
      </c>
      <c r="J57" s="53">
        <f>OBSERVED!J54</f>
        <v>0</v>
      </c>
      <c r="K57" s="54">
        <f>FORECAST!C54</f>
        <v>33</v>
      </c>
      <c r="L57" s="55">
        <f>OBSERVED!C54</f>
        <v>32.5</v>
      </c>
      <c r="M57" t="str">
        <f t="shared" si="3"/>
        <v>1</v>
      </c>
      <c r="N57" t="str">
        <f t="shared" si="4"/>
        <v/>
      </c>
      <c r="O57" s="54">
        <f>FORECAST!D54</f>
        <v>18</v>
      </c>
      <c r="P57" s="55">
        <f>OBSERVED!D54</f>
        <v>14.5</v>
      </c>
      <c r="Q57" t="str">
        <f t="shared" si="5"/>
        <v>1</v>
      </c>
      <c r="R57" t="str">
        <f t="shared" si="6"/>
        <v/>
      </c>
    </row>
    <row r="58" spans="1:18">
      <c r="A58" s="48">
        <v>44250</v>
      </c>
      <c r="B58" s="49">
        <f>FORECAST!B55</f>
        <v>0</v>
      </c>
      <c r="C58" s="50">
        <f>OBSERVED!B55</f>
        <v>0</v>
      </c>
      <c r="F58" t="str">
        <f t="shared" si="0"/>
        <v>1</v>
      </c>
      <c r="G58" t="str">
        <f t="shared" si="1"/>
        <v/>
      </c>
      <c r="H58" t="str">
        <f t="shared" si="2"/>
        <v/>
      </c>
      <c r="I58" s="52">
        <f>FORECAST!I55</f>
        <v>1</v>
      </c>
      <c r="J58" s="53">
        <f>OBSERVED!J55</f>
        <v>0</v>
      </c>
      <c r="K58" s="54">
        <f>FORECAST!C55</f>
        <v>34</v>
      </c>
      <c r="L58" s="55">
        <f>OBSERVED!C55</f>
        <v>34.5</v>
      </c>
      <c r="M58" t="str">
        <f t="shared" si="3"/>
        <v/>
      </c>
      <c r="N58" t="str">
        <f t="shared" si="4"/>
        <v/>
      </c>
      <c r="O58" s="54">
        <f>FORECAST!D55</f>
        <v>19</v>
      </c>
      <c r="P58" s="55">
        <f>OBSERVED!D55</f>
        <v>15</v>
      </c>
      <c r="Q58" t="str">
        <f t="shared" si="5"/>
        <v/>
      </c>
      <c r="R58" t="str">
        <f t="shared" si="6"/>
        <v/>
      </c>
    </row>
    <row r="59" spans="1:18">
      <c r="A59" s="48">
        <v>44251</v>
      </c>
      <c r="B59" s="49">
        <f>FORECAST!B56</f>
        <v>0</v>
      </c>
      <c r="C59" s="50">
        <f>OBSERVED!B56</f>
        <v>0</v>
      </c>
      <c r="F59" t="str">
        <f t="shared" si="0"/>
        <v>1</v>
      </c>
      <c r="G59" t="str">
        <f t="shared" si="1"/>
        <v/>
      </c>
      <c r="H59" t="str">
        <f t="shared" si="2"/>
        <v/>
      </c>
      <c r="I59" s="52">
        <f>FORECAST!I56</f>
        <v>1</v>
      </c>
      <c r="J59" s="53">
        <f>OBSERVED!J56</f>
        <v>0</v>
      </c>
      <c r="K59" s="54">
        <f>FORECAST!C56</f>
        <v>36</v>
      </c>
      <c r="L59" s="55">
        <f>OBSERVED!C56</f>
        <v>33.5</v>
      </c>
      <c r="M59" t="str">
        <f t="shared" si="3"/>
        <v/>
      </c>
      <c r="N59" t="str">
        <f t="shared" si="4"/>
        <v/>
      </c>
      <c r="O59" s="54">
        <f>FORECAST!D56</f>
        <v>17</v>
      </c>
      <c r="P59" s="55">
        <f>OBSERVED!D56</f>
        <v>15</v>
      </c>
      <c r="Q59" t="str">
        <f t="shared" si="5"/>
        <v/>
      </c>
      <c r="R59" t="str">
        <f t="shared" si="6"/>
        <v/>
      </c>
    </row>
    <row r="60" spans="1:18">
      <c r="A60" s="48">
        <v>44252</v>
      </c>
      <c r="B60" s="49">
        <f>FORECAST!B57</f>
        <v>0</v>
      </c>
      <c r="C60" s="50">
        <f>OBSERVED!B57</f>
        <v>0</v>
      </c>
      <c r="F60" t="str">
        <f t="shared" si="0"/>
        <v>1</v>
      </c>
      <c r="G60" t="str">
        <f t="shared" si="1"/>
        <v/>
      </c>
      <c r="H60" t="str">
        <f t="shared" si="2"/>
        <v/>
      </c>
      <c r="I60" s="52">
        <f>FORECAST!I57</f>
        <v>0</v>
      </c>
      <c r="J60" s="53">
        <f>OBSERVED!J57</f>
        <v>0</v>
      </c>
      <c r="K60" s="54">
        <f>FORECAST!C57</f>
        <v>35</v>
      </c>
      <c r="L60" s="55">
        <f>OBSERVED!C57</f>
        <v>34</v>
      </c>
      <c r="M60" t="str">
        <f t="shared" si="3"/>
        <v/>
      </c>
      <c r="N60" t="str">
        <f t="shared" si="4"/>
        <v/>
      </c>
      <c r="O60" s="54">
        <f>FORECAST!D57</f>
        <v>17</v>
      </c>
      <c r="P60" s="55">
        <f>OBSERVED!D57</f>
        <v>18.5</v>
      </c>
      <c r="Q60" t="str">
        <f t="shared" si="5"/>
        <v/>
      </c>
      <c r="R60" t="str">
        <f t="shared" si="6"/>
        <v/>
      </c>
    </row>
    <row r="61" spans="1:18">
      <c r="A61" s="48">
        <v>44253</v>
      </c>
      <c r="B61" s="49">
        <f>FORECAST!B58</f>
        <v>0</v>
      </c>
      <c r="C61" s="50">
        <f>OBSERVED!B58</f>
        <v>0</v>
      </c>
      <c r="F61" t="str">
        <f t="shared" si="0"/>
        <v>1</v>
      </c>
      <c r="G61" t="str">
        <f t="shared" si="1"/>
        <v/>
      </c>
      <c r="H61" t="str">
        <f t="shared" si="2"/>
        <v/>
      </c>
      <c r="I61" s="52">
        <f>FORECAST!I58</f>
        <v>0</v>
      </c>
      <c r="J61" s="53">
        <f>OBSERVED!J58</f>
        <v>0</v>
      </c>
      <c r="K61" s="54">
        <f>FORECAST!C58</f>
        <v>35</v>
      </c>
      <c r="L61" s="55">
        <f>OBSERVED!C58</f>
        <v>33</v>
      </c>
      <c r="M61" t="str">
        <f t="shared" si="3"/>
        <v/>
      </c>
      <c r="N61" t="str">
        <f t="shared" si="4"/>
        <v/>
      </c>
      <c r="O61" s="54">
        <f>FORECAST!D58</f>
        <v>17</v>
      </c>
      <c r="P61" s="55">
        <f>OBSERVED!D58</f>
        <v>16.5</v>
      </c>
      <c r="Q61" t="str">
        <f t="shared" si="5"/>
        <v>1</v>
      </c>
      <c r="R61" t="str">
        <f t="shared" si="6"/>
        <v/>
      </c>
    </row>
    <row r="62" spans="1:18">
      <c r="A62" s="48">
        <v>44254</v>
      </c>
      <c r="B62" s="49">
        <f>FORECAST!B59</f>
        <v>0</v>
      </c>
      <c r="C62" s="50">
        <f>OBSERVED!B59</f>
        <v>0</v>
      </c>
      <c r="F62" t="str">
        <f t="shared" si="0"/>
        <v>1</v>
      </c>
      <c r="G62" t="str">
        <f t="shared" si="1"/>
        <v/>
      </c>
      <c r="H62" t="str">
        <f t="shared" si="2"/>
        <v/>
      </c>
      <c r="I62" s="52">
        <f>FORECAST!I59</f>
        <v>0</v>
      </c>
      <c r="J62" s="53">
        <f>OBSERVED!J59</f>
        <v>0</v>
      </c>
      <c r="K62" s="54">
        <f>FORECAST!C59</f>
        <v>35</v>
      </c>
      <c r="L62" s="55">
        <f>OBSERVED!C59</f>
        <v>35.5</v>
      </c>
      <c r="M62" t="str">
        <f t="shared" si="3"/>
        <v/>
      </c>
      <c r="N62" t="str">
        <f t="shared" si="4"/>
        <v/>
      </c>
      <c r="O62" s="54">
        <f>FORECAST!D59</f>
        <v>18</v>
      </c>
      <c r="P62" s="55">
        <f>OBSERVED!D59</f>
        <v>17</v>
      </c>
      <c r="Q62" t="str">
        <f t="shared" si="5"/>
        <v>1</v>
      </c>
      <c r="R62" t="str">
        <f t="shared" si="6"/>
        <v/>
      </c>
    </row>
    <row r="63" spans="1:18">
      <c r="A63" s="48">
        <v>44255</v>
      </c>
      <c r="B63" s="49">
        <f>FORECAST!B60</f>
        <v>0</v>
      </c>
      <c r="C63" s="50">
        <f>OBSERVED!B60</f>
        <v>0</v>
      </c>
      <c r="F63" t="str">
        <f t="shared" si="0"/>
        <v>1</v>
      </c>
      <c r="G63" t="str">
        <f t="shared" si="1"/>
        <v/>
      </c>
      <c r="H63" t="str">
        <f t="shared" si="2"/>
        <v/>
      </c>
      <c r="I63" s="52">
        <f>FORECAST!I60</f>
        <v>0</v>
      </c>
      <c r="J63" s="53">
        <f>OBSERVED!J60</f>
        <v>0</v>
      </c>
      <c r="K63" s="54">
        <f>FORECAST!C60</f>
        <v>35</v>
      </c>
      <c r="L63" s="55">
        <f>OBSERVED!C60</f>
        <v>33.5</v>
      </c>
      <c r="M63" t="str">
        <f t="shared" si="3"/>
        <v>1</v>
      </c>
      <c r="N63" t="str">
        <f t="shared" si="4"/>
        <v/>
      </c>
      <c r="O63" s="54">
        <f>FORECAST!D60</f>
        <v>19</v>
      </c>
      <c r="P63" s="55">
        <f>OBSERVED!D60</f>
        <v>17.5</v>
      </c>
      <c r="Q63" t="str">
        <f t="shared" si="5"/>
        <v/>
      </c>
      <c r="R63" t="str">
        <f t="shared" si="6"/>
        <v/>
      </c>
    </row>
    <row r="64" spans="1:18">
      <c r="A64" s="48">
        <v>44256</v>
      </c>
      <c r="B64" s="49">
        <f>FORECAST!B61</f>
        <v>0</v>
      </c>
      <c r="C64" s="50">
        <f>OBSERVED!B61</f>
        <v>0</v>
      </c>
      <c r="F64" t="str">
        <f t="shared" si="0"/>
        <v>1</v>
      </c>
      <c r="G64" t="str">
        <f t="shared" si="1"/>
        <v/>
      </c>
      <c r="H64" t="str">
        <f t="shared" si="2"/>
        <v/>
      </c>
      <c r="I64" s="52">
        <f>FORECAST!I61</f>
        <v>0</v>
      </c>
      <c r="J64" s="53">
        <f>OBSERVED!J61</f>
        <v>0</v>
      </c>
      <c r="K64" s="54">
        <f>FORECAST!C61</f>
        <v>36</v>
      </c>
      <c r="L64" s="55">
        <f>OBSERVED!C61</f>
        <v>34.5</v>
      </c>
      <c r="M64" t="str">
        <f t="shared" si="3"/>
        <v/>
      </c>
      <c r="N64" t="str">
        <f t="shared" si="4"/>
        <v/>
      </c>
      <c r="O64" s="54">
        <f>FORECAST!D61</f>
        <v>19</v>
      </c>
      <c r="P64" s="55">
        <f>OBSERVED!D61</f>
        <v>17</v>
      </c>
      <c r="Q64" t="str">
        <f t="shared" si="5"/>
        <v/>
      </c>
      <c r="R64" t="str">
        <f t="shared" si="6"/>
        <v/>
      </c>
    </row>
    <row r="65" spans="1:18">
      <c r="A65" s="48">
        <v>44257</v>
      </c>
      <c r="B65" s="49">
        <f>FORECAST!B62</f>
        <v>0</v>
      </c>
      <c r="C65" s="50">
        <f>OBSERVED!B62</f>
        <v>0</v>
      </c>
      <c r="F65" t="str">
        <f t="shared" si="0"/>
        <v>1</v>
      </c>
      <c r="G65" t="str">
        <f t="shared" si="1"/>
        <v/>
      </c>
      <c r="H65" t="str">
        <f t="shared" si="2"/>
        <v/>
      </c>
      <c r="I65" s="52">
        <f>FORECAST!I62</f>
        <v>0</v>
      </c>
      <c r="J65" s="53">
        <f>OBSERVED!J62</f>
        <v>0</v>
      </c>
      <c r="K65" s="54">
        <f>FORECAST!C62</f>
        <v>36</v>
      </c>
      <c r="L65" s="55">
        <f>OBSERVED!C62</f>
        <v>34.5</v>
      </c>
      <c r="M65" t="str">
        <f t="shared" si="3"/>
        <v/>
      </c>
      <c r="N65" t="str">
        <f t="shared" si="4"/>
        <v/>
      </c>
      <c r="O65" s="54">
        <f>FORECAST!D62</f>
        <v>20</v>
      </c>
      <c r="P65" s="55">
        <f>OBSERVED!D62</f>
        <v>12.5</v>
      </c>
      <c r="Q65" t="str">
        <f t="shared" si="5"/>
        <v/>
      </c>
      <c r="R65" t="str">
        <f t="shared" si="6"/>
        <v/>
      </c>
    </row>
    <row r="66" spans="1:18">
      <c r="A66" s="48">
        <v>44258</v>
      </c>
      <c r="B66" s="49">
        <f>FORECAST!B63</f>
        <v>0</v>
      </c>
      <c r="C66" s="50">
        <f>OBSERVED!B63</f>
        <v>0</v>
      </c>
      <c r="F66" t="str">
        <f t="shared" si="0"/>
        <v>1</v>
      </c>
      <c r="G66" t="str">
        <f t="shared" si="1"/>
        <v/>
      </c>
      <c r="H66" t="str">
        <f t="shared" si="2"/>
        <v/>
      </c>
      <c r="I66" s="52">
        <f>FORECAST!I63</f>
        <v>0</v>
      </c>
      <c r="J66" s="53">
        <f>OBSERVED!J63</f>
        <v>0</v>
      </c>
      <c r="K66" s="54">
        <f>FORECAST!C63</f>
        <v>35.5</v>
      </c>
      <c r="L66" s="55">
        <f>OBSERVED!C63</f>
        <v>34.5</v>
      </c>
      <c r="M66" t="str">
        <f t="shared" si="3"/>
        <v>1</v>
      </c>
      <c r="N66" t="str">
        <f t="shared" si="4"/>
        <v/>
      </c>
      <c r="O66" s="54">
        <f>FORECAST!D63</f>
        <v>17.3</v>
      </c>
      <c r="P66" s="55">
        <f>OBSERVED!D63</f>
        <v>12.5</v>
      </c>
      <c r="Q66" t="str">
        <f t="shared" si="5"/>
        <v/>
      </c>
      <c r="R66" t="str">
        <f t="shared" si="6"/>
        <v/>
      </c>
    </row>
    <row r="67" spans="1:18">
      <c r="A67" s="48">
        <v>44259</v>
      </c>
      <c r="B67" s="49">
        <f>FORECAST!B64</f>
        <v>0</v>
      </c>
      <c r="C67" s="50">
        <f>OBSERVED!B64</f>
        <v>0</v>
      </c>
      <c r="F67" t="str">
        <f t="shared" si="0"/>
        <v>1</v>
      </c>
      <c r="G67" t="str">
        <f t="shared" si="1"/>
        <v/>
      </c>
      <c r="H67" t="str">
        <f t="shared" si="2"/>
        <v/>
      </c>
      <c r="I67" s="52">
        <f>FORECAST!I64</f>
        <v>0</v>
      </c>
      <c r="J67" s="53">
        <f>OBSERVED!J64</f>
        <v>0</v>
      </c>
      <c r="K67" s="54">
        <f>FORECAST!C64</f>
        <v>35.8</v>
      </c>
      <c r="L67" s="55">
        <f>OBSERVED!C64</f>
        <v>35</v>
      </c>
      <c r="M67" t="str">
        <f t="shared" si="3"/>
        <v/>
      </c>
      <c r="N67" t="str">
        <f t="shared" si="4"/>
        <v/>
      </c>
      <c r="O67" s="54">
        <f>FORECAST!D64</f>
        <v>17.1</v>
      </c>
      <c r="P67" s="55">
        <f>OBSERVED!D64</f>
        <v>13.5</v>
      </c>
      <c r="Q67" t="str">
        <f t="shared" si="5"/>
        <v>1</v>
      </c>
      <c r="R67" t="str">
        <f t="shared" si="6"/>
        <v/>
      </c>
    </row>
    <row r="68" spans="1:18">
      <c r="A68" s="48">
        <v>44260</v>
      </c>
      <c r="B68" s="49">
        <f>FORECAST!B65</f>
        <v>0</v>
      </c>
      <c r="C68" s="50">
        <f>OBSERVED!B65</f>
        <v>0</v>
      </c>
      <c r="F68" t="str">
        <f t="shared" si="0"/>
        <v>1</v>
      </c>
      <c r="G68" t="str">
        <f t="shared" si="1"/>
        <v/>
      </c>
      <c r="H68" t="str">
        <f t="shared" si="2"/>
        <v/>
      </c>
      <c r="I68" s="52">
        <f>FORECAST!I65</f>
        <v>0</v>
      </c>
      <c r="J68" s="53">
        <f>OBSERVED!J65</f>
        <v>0</v>
      </c>
      <c r="K68" s="54">
        <f>FORECAST!C65</f>
        <v>36.4</v>
      </c>
      <c r="L68" s="55">
        <f>OBSERVED!C65</f>
        <v>35</v>
      </c>
      <c r="M68" t="str">
        <f t="shared" si="3"/>
        <v>1</v>
      </c>
      <c r="N68" t="str">
        <f t="shared" si="4"/>
        <v/>
      </c>
      <c r="O68" s="54">
        <f>FORECAST!D65</f>
        <v>19.8</v>
      </c>
      <c r="P68" s="55">
        <f>OBSERVED!D65</f>
        <v>15.5</v>
      </c>
      <c r="Q68" t="str">
        <f t="shared" si="5"/>
        <v/>
      </c>
      <c r="R68" t="str">
        <f t="shared" si="6"/>
        <v/>
      </c>
    </row>
    <row r="69" spans="1:18">
      <c r="A69" s="48">
        <v>44261</v>
      </c>
      <c r="B69" s="49">
        <f>FORECAST!B66</f>
        <v>0</v>
      </c>
      <c r="C69" s="50">
        <f>OBSERVED!B66</f>
        <v>0</v>
      </c>
      <c r="F69" t="str">
        <f t="shared" si="0"/>
        <v>1</v>
      </c>
      <c r="G69" t="str">
        <f t="shared" si="1"/>
        <v/>
      </c>
      <c r="H69" t="str">
        <f t="shared" si="2"/>
        <v/>
      </c>
      <c r="I69" s="52">
        <f>FORECAST!I66</f>
        <v>0</v>
      </c>
      <c r="J69" s="53">
        <f>OBSERVED!J66</f>
        <v>0</v>
      </c>
      <c r="K69" s="54">
        <f>FORECAST!C66</f>
        <v>38</v>
      </c>
      <c r="L69" s="55">
        <f>OBSERVED!C66</f>
        <v>36</v>
      </c>
      <c r="M69" t="str">
        <f t="shared" si="3"/>
        <v/>
      </c>
      <c r="N69" t="str">
        <f t="shared" si="4"/>
        <v/>
      </c>
      <c r="O69" s="54">
        <f>FORECAST!D66</f>
        <v>18</v>
      </c>
      <c r="P69" s="55">
        <f>OBSERVED!D66</f>
        <v>16.5</v>
      </c>
      <c r="Q69" t="str">
        <f t="shared" si="5"/>
        <v/>
      </c>
      <c r="R69" t="str">
        <f t="shared" si="6"/>
        <v/>
      </c>
    </row>
    <row r="70" spans="1:18">
      <c r="A70" s="48">
        <v>44262</v>
      </c>
      <c r="B70" s="49">
        <f>FORECAST!B67</f>
        <v>0</v>
      </c>
      <c r="C70" s="50">
        <f>OBSERVED!B67</f>
        <v>0</v>
      </c>
      <c r="F70" t="str">
        <f t="shared" ref="F70:F133" si="7">IF(AND(B70=0,C70=0),"1","")</f>
        <v>1</v>
      </c>
      <c r="G70" t="str">
        <f t="shared" ref="G70:G133" si="8">IF(AND(C70&gt;=0.1,B70&gt;=10),"2","")</f>
        <v/>
      </c>
      <c r="H70" t="str">
        <f t="shared" ref="H70:H133" si="9">IF(AND(C70&gt;10.1,B70&gt;10.1),"3","")</f>
        <v/>
      </c>
      <c r="I70" s="52">
        <f>FORECAST!I67</f>
        <v>0</v>
      </c>
      <c r="J70" s="53">
        <f>OBSERVED!J67</f>
        <v>0</v>
      </c>
      <c r="K70" s="54">
        <f>FORECAST!C67</f>
        <v>38</v>
      </c>
      <c r="L70" s="55">
        <f>OBSERVED!C67</f>
        <v>37</v>
      </c>
      <c r="M70" t="str">
        <f t="shared" ref="M70:M133" si="10">IF(AND(K70&lt;K71,L70&lt;L71),"1","")</f>
        <v/>
      </c>
      <c r="N70" t="str">
        <f t="shared" ref="N70:N133" si="11">IF(AND(K70&gt;K71,L70&gt;L71),"1","")</f>
        <v>1</v>
      </c>
      <c r="O70" s="54">
        <f>FORECAST!D67</f>
        <v>17</v>
      </c>
      <c r="P70" s="55">
        <f>OBSERVED!D67</f>
        <v>17</v>
      </c>
      <c r="Q70" t="str">
        <f t="shared" ref="Q70:Q133" si="12">IF(AND(O70&lt;O71,P70&lt;P71),"1","")</f>
        <v/>
      </c>
      <c r="R70" t="str">
        <f t="shared" ref="R70:R133" si="13">IF(AND(O70&gt;O71,P70&gt;P71),"1","")</f>
        <v>1</v>
      </c>
    </row>
    <row r="71" spans="1:18">
      <c r="A71" s="48">
        <v>44263</v>
      </c>
      <c r="B71" s="49">
        <f>FORECAST!B68</f>
        <v>0</v>
      </c>
      <c r="C71" s="50">
        <f>OBSERVED!B68</f>
        <v>0</v>
      </c>
      <c r="F71" t="str">
        <f t="shared" si="7"/>
        <v>1</v>
      </c>
      <c r="G71" t="str">
        <f t="shared" si="8"/>
        <v/>
      </c>
      <c r="H71" t="str">
        <f t="shared" si="9"/>
        <v/>
      </c>
      <c r="I71" s="52">
        <f>FORECAST!I68</f>
        <v>0</v>
      </c>
      <c r="J71" s="53">
        <f>OBSERVED!J68</f>
        <v>0</v>
      </c>
      <c r="K71" s="54">
        <f>FORECAST!C68</f>
        <v>37</v>
      </c>
      <c r="L71" s="55">
        <f>OBSERVED!C68</f>
        <v>35</v>
      </c>
      <c r="M71" t="str">
        <f t="shared" si="10"/>
        <v>1</v>
      </c>
      <c r="N71" t="str">
        <f t="shared" si="11"/>
        <v/>
      </c>
      <c r="O71" s="54">
        <f>FORECAST!D68</f>
        <v>16</v>
      </c>
      <c r="P71" s="55">
        <f>OBSERVED!D68</f>
        <v>16</v>
      </c>
      <c r="Q71" t="str">
        <f t="shared" si="12"/>
        <v>1</v>
      </c>
      <c r="R71" t="str">
        <f t="shared" si="13"/>
        <v/>
      </c>
    </row>
    <row r="72" spans="1:18">
      <c r="A72" s="48">
        <v>44264</v>
      </c>
      <c r="B72" s="49">
        <f>FORECAST!B69</f>
        <v>0</v>
      </c>
      <c r="C72" s="50">
        <f>OBSERVED!B69</f>
        <v>0</v>
      </c>
      <c r="F72" t="str">
        <f t="shared" si="7"/>
        <v>1</v>
      </c>
      <c r="G72" t="str">
        <f t="shared" si="8"/>
        <v/>
      </c>
      <c r="H72" t="str">
        <f t="shared" si="9"/>
        <v/>
      </c>
      <c r="I72" s="52">
        <f>FORECAST!I69</f>
        <v>0</v>
      </c>
      <c r="J72" s="53">
        <f>OBSERVED!J69</f>
        <v>0</v>
      </c>
      <c r="K72" s="54">
        <f>FORECAST!C69</f>
        <v>38</v>
      </c>
      <c r="L72" s="55">
        <f>OBSERVED!C69</f>
        <v>35.5</v>
      </c>
      <c r="M72" t="str">
        <f t="shared" si="10"/>
        <v/>
      </c>
      <c r="N72" t="str">
        <f t="shared" si="11"/>
        <v/>
      </c>
      <c r="O72" s="54">
        <f>FORECAST!D69</f>
        <v>18</v>
      </c>
      <c r="P72" s="55">
        <f>OBSERVED!D69</f>
        <v>17</v>
      </c>
      <c r="Q72" t="str">
        <f t="shared" si="12"/>
        <v/>
      </c>
      <c r="R72" t="str">
        <f t="shared" si="13"/>
        <v/>
      </c>
    </row>
    <row r="73" spans="1:18">
      <c r="A73" s="48">
        <v>44265</v>
      </c>
      <c r="B73" s="49">
        <f>FORECAST!B70</f>
        <v>0</v>
      </c>
      <c r="C73" s="50">
        <f>OBSERVED!B70</f>
        <v>0</v>
      </c>
      <c r="F73" t="str">
        <f t="shared" si="7"/>
        <v>1</v>
      </c>
      <c r="G73" t="str">
        <f t="shared" si="8"/>
        <v/>
      </c>
      <c r="H73" t="str">
        <f t="shared" si="9"/>
        <v/>
      </c>
      <c r="I73" s="52">
        <f>FORECAST!I70</f>
        <v>0</v>
      </c>
      <c r="J73" s="53">
        <f>OBSERVED!J70</f>
        <v>0</v>
      </c>
      <c r="K73" s="54">
        <f>FORECAST!C70</f>
        <v>37</v>
      </c>
      <c r="L73" s="55">
        <f>OBSERVED!C70</f>
        <v>36</v>
      </c>
      <c r="M73" t="str">
        <f t="shared" si="10"/>
        <v/>
      </c>
      <c r="N73" t="str">
        <f t="shared" si="11"/>
        <v/>
      </c>
      <c r="O73" s="54">
        <f>FORECAST!D70</f>
        <v>20</v>
      </c>
      <c r="P73" s="55">
        <f>OBSERVED!D70</f>
        <v>16.5</v>
      </c>
      <c r="Q73" t="str">
        <f t="shared" si="12"/>
        <v/>
      </c>
      <c r="R73" t="str">
        <f t="shared" si="13"/>
        <v/>
      </c>
    </row>
    <row r="74" spans="1:18">
      <c r="A74" s="48">
        <v>44266</v>
      </c>
      <c r="B74" s="49">
        <f>FORECAST!B71</f>
        <v>0</v>
      </c>
      <c r="C74" s="50">
        <f>OBSERVED!B71</f>
        <v>0</v>
      </c>
      <c r="F74" t="str">
        <f t="shared" si="7"/>
        <v>1</v>
      </c>
      <c r="G74" t="str">
        <f t="shared" si="8"/>
        <v/>
      </c>
      <c r="H74" t="str">
        <f t="shared" si="9"/>
        <v/>
      </c>
      <c r="I74" s="52">
        <f>FORECAST!I71</f>
        <v>0</v>
      </c>
      <c r="J74" s="53">
        <f>OBSERVED!J71</f>
        <v>3</v>
      </c>
      <c r="K74" s="54">
        <f>FORECAST!C71</f>
        <v>37</v>
      </c>
      <c r="L74" s="55">
        <f>OBSERVED!C71</f>
        <v>36</v>
      </c>
      <c r="M74" t="str">
        <f t="shared" si="10"/>
        <v/>
      </c>
      <c r="N74" t="str">
        <f t="shared" si="11"/>
        <v>1</v>
      </c>
      <c r="O74" s="54">
        <f>FORECAST!D71</f>
        <v>20</v>
      </c>
      <c r="P74" s="55">
        <f>OBSERVED!D71</f>
        <v>17.5</v>
      </c>
      <c r="Q74" t="str">
        <f t="shared" si="12"/>
        <v/>
      </c>
      <c r="R74" t="str">
        <f t="shared" si="13"/>
        <v/>
      </c>
    </row>
    <row r="75" spans="1:18">
      <c r="A75" s="48">
        <v>44267</v>
      </c>
      <c r="B75" s="49">
        <f>FORECAST!B72</f>
        <v>0</v>
      </c>
      <c r="C75" s="50">
        <f>OBSERVED!B72</f>
        <v>0</v>
      </c>
      <c r="F75" t="str">
        <f t="shared" si="7"/>
        <v>1</v>
      </c>
      <c r="G75" t="str">
        <f t="shared" si="8"/>
        <v/>
      </c>
      <c r="H75" t="str">
        <f t="shared" si="9"/>
        <v/>
      </c>
      <c r="I75" s="52">
        <f>FORECAST!I72</f>
        <v>0</v>
      </c>
      <c r="J75" s="53">
        <f>OBSERVED!J72</f>
        <v>4</v>
      </c>
      <c r="K75" s="54">
        <f>FORECAST!C72</f>
        <v>36</v>
      </c>
      <c r="L75" s="55">
        <f>OBSERVED!C72</f>
        <v>35</v>
      </c>
      <c r="M75" t="str">
        <f t="shared" si="10"/>
        <v/>
      </c>
      <c r="N75" t="str">
        <f t="shared" si="11"/>
        <v/>
      </c>
      <c r="O75" s="54">
        <f>FORECAST!D72</f>
        <v>19</v>
      </c>
      <c r="P75" s="55">
        <f>OBSERVED!D72</f>
        <v>19</v>
      </c>
      <c r="Q75" t="str">
        <f t="shared" si="12"/>
        <v/>
      </c>
      <c r="R75" t="str">
        <f t="shared" si="13"/>
        <v/>
      </c>
    </row>
    <row r="76" spans="1:18">
      <c r="A76" s="48">
        <v>44268</v>
      </c>
      <c r="B76" s="49">
        <f>FORECAST!B73</f>
        <v>0</v>
      </c>
      <c r="C76" s="50">
        <f>OBSERVED!B73</f>
        <v>0</v>
      </c>
      <c r="F76" t="str">
        <f t="shared" si="7"/>
        <v>1</v>
      </c>
      <c r="G76" t="str">
        <f t="shared" si="8"/>
        <v/>
      </c>
      <c r="H76" t="str">
        <f t="shared" si="9"/>
        <v/>
      </c>
      <c r="I76" s="52">
        <f>FORECAST!I73</f>
        <v>1</v>
      </c>
      <c r="J76" s="53">
        <f>OBSERVED!J73</f>
        <v>4</v>
      </c>
      <c r="K76" s="54">
        <f>FORECAST!C73</f>
        <v>36</v>
      </c>
      <c r="L76" s="55">
        <f>OBSERVED!C73</f>
        <v>35.5</v>
      </c>
      <c r="M76" t="str">
        <f t="shared" si="10"/>
        <v>1</v>
      </c>
      <c r="N76" t="str">
        <f t="shared" si="11"/>
        <v/>
      </c>
      <c r="O76" s="54">
        <f>FORECAST!D73</f>
        <v>20</v>
      </c>
      <c r="P76" s="55">
        <f>OBSERVED!D73</f>
        <v>17</v>
      </c>
      <c r="Q76" t="str">
        <f t="shared" si="12"/>
        <v/>
      </c>
      <c r="R76" t="str">
        <f t="shared" si="13"/>
        <v/>
      </c>
    </row>
    <row r="77" spans="1:18">
      <c r="A77" s="48">
        <v>44269</v>
      </c>
      <c r="B77" s="49">
        <f>FORECAST!B74</f>
        <v>0</v>
      </c>
      <c r="C77" s="50">
        <f>OBSERVED!B74</f>
        <v>0</v>
      </c>
      <c r="F77" t="str">
        <f t="shared" si="7"/>
        <v>1</v>
      </c>
      <c r="G77" t="str">
        <f t="shared" si="8"/>
        <v/>
      </c>
      <c r="H77" t="str">
        <f t="shared" si="9"/>
        <v/>
      </c>
      <c r="I77" s="52">
        <f>FORECAST!I74</f>
        <v>0</v>
      </c>
      <c r="J77" s="53">
        <f>OBSERVED!J74</f>
        <v>0</v>
      </c>
      <c r="K77" s="54">
        <f>FORECAST!C74</f>
        <v>37</v>
      </c>
      <c r="L77" s="55">
        <f>OBSERVED!C74</f>
        <v>36.5</v>
      </c>
      <c r="M77" t="str">
        <f t="shared" si="10"/>
        <v/>
      </c>
      <c r="N77" t="str">
        <f t="shared" si="11"/>
        <v/>
      </c>
      <c r="O77" s="54">
        <f>FORECAST!D74</f>
        <v>20</v>
      </c>
      <c r="P77" s="55">
        <f>OBSERVED!D74</f>
        <v>16.5</v>
      </c>
      <c r="Q77" t="str">
        <f t="shared" si="12"/>
        <v>1</v>
      </c>
      <c r="R77" t="str">
        <f t="shared" si="13"/>
        <v/>
      </c>
    </row>
    <row r="78" spans="1:18">
      <c r="A78" s="48">
        <v>44270</v>
      </c>
      <c r="B78" s="49">
        <f>FORECAST!B75</f>
        <v>0</v>
      </c>
      <c r="C78" s="50">
        <f>OBSERVED!B75</f>
        <v>0</v>
      </c>
      <c r="F78" t="str">
        <f t="shared" si="7"/>
        <v>1</v>
      </c>
      <c r="G78" t="str">
        <f t="shared" si="8"/>
        <v/>
      </c>
      <c r="H78" t="str">
        <f t="shared" si="9"/>
        <v/>
      </c>
      <c r="I78" s="52">
        <f>FORECAST!I75</f>
        <v>0</v>
      </c>
      <c r="J78" s="53">
        <f>OBSERVED!J75</f>
        <v>3</v>
      </c>
      <c r="K78" s="54">
        <f>FORECAST!C75</f>
        <v>38</v>
      </c>
      <c r="L78" s="55">
        <f>OBSERVED!C75</f>
        <v>36.5</v>
      </c>
      <c r="M78" t="str">
        <f t="shared" si="10"/>
        <v/>
      </c>
      <c r="N78" t="str">
        <f t="shared" si="11"/>
        <v/>
      </c>
      <c r="O78" s="54">
        <f>FORECAST!D75</f>
        <v>22</v>
      </c>
      <c r="P78" s="55">
        <f>OBSERVED!D75</f>
        <v>18.5</v>
      </c>
      <c r="Q78" t="str">
        <f t="shared" si="12"/>
        <v/>
      </c>
      <c r="R78" t="str">
        <f t="shared" si="13"/>
        <v/>
      </c>
    </row>
    <row r="79" spans="1:18">
      <c r="A79" s="48">
        <v>44271</v>
      </c>
      <c r="B79" s="49">
        <f>FORECAST!B76</f>
        <v>0</v>
      </c>
      <c r="C79" s="50">
        <f>OBSERVED!B76</f>
        <v>0</v>
      </c>
      <c r="F79" t="str">
        <f t="shared" si="7"/>
        <v>1</v>
      </c>
      <c r="G79" t="str">
        <f t="shared" si="8"/>
        <v/>
      </c>
      <c r="H79" t="str">
        <f t="shared" si="9"/>
        <v/>
      </c>
      <c r="I79" s="52">
        <f>FORECAST!I76</f>
        <v>3</v>
      </c>
      <c r="J79" s="53">
        <f>OBSERVED!J76</f>
        <v>0</v>
      </c>
      <c r="K79" s="54">
        <f>FORECAST!C76</f>
        <v>38</v>
      </c>
      <c r="L79" s="55">
        <f>OBSERVED!C76</f>
        <v>36.5</v>
      </c>
      <c r="M79" t="str">
        <f t="shared" si="10"/>
        <v/>
      </c>
      <c r="N79" t="str">
        <f t="shared" si="11"/>
        <v/>
      </c>
      <c r="O79" s="54">
        <f>FORECAST!D76</f>
        <v>22</v>
      </c>
      <c r="P79" s="55">
        <f>OBSERVED!D76</f>
        <v>19.5</v>
      </c>
      <c r="Q79" t="str">
        <f t="shared" si="12"/>
        <v/>
      </c>
      <c r="R79" t="str">
        <f t="shared" si="13"/>
        <v>1</v>
      </c>
    </row>
    <row r="80" spans="1:18">
      <c r="A80" s="48">
        <v>44272</v>
      </c>
      <c r="B80" s="49">
        <f>FORECAST!B77</f>
        <v>0</v>
      </c>
      <c r="C80" s="50">
        <f>OBSERVED!B77</f>
        <v>0</v>
      </c>
      <c r="F80" t="str">
        <f t="shared" si="7"/>
        <v>1</v>
      </c>
      <c r="G80" t="str">
        <f t="shared" si="8"/>
        <v/>
      </c>
      <c r="H80" t="str">
        <f t="shared" si="9"/>
        <v/>
      </c>
      <c r="I80" s="52">
        <f>FORECAST!I77</f>
        <v>0</v>
      </c>
      <c r="J80" s="53">
        <f>OBSERVED!J77</f>
        <v>3</v>
      </c>
      <c r="K80" s="54">
        <f>FORECAST!C77</f>
        <v>36</v>
      </c>
      <c r="L80" s="55">
        <f>OBSERVED!C77</f>
        <v>37</v>
      </c>
      <c r="M80" t="str">
        <f t="shared" si="10"/>
        <v>1</v>
      </c>
      <c r="N80" t="str">
        <f t="shared" si="11"/>
        <v/>
      </c>
      <c r="O80" s="54">
        <f>FORECAST!D77</f>
        <v>21</v>
      </c>
      <c r="P80" s="55">
        <f>OBSERVED!D77</f>
        <v>18.5</v>
      </c>
      <c r="Q80" t="str">
        <f t="shared" si="12"/>
        <v/>
      </c>
      <c r="R80" t="str">
        <f t="shared" si="13"/>
        <v/>
      </c>
    </row>
    <row r="81" spans="1:18">
      <c r="A81" s="48">
        <v>44273</v>
      </c>
      <c r="B81" s="49">
        <f>FORECAST!B78</f>
        <v>0</v>
      </c>
      <c r="C81" s="50">
        <f>OBSERVED!B78</f>
        <v>0</v>
      </c>
      <c r="F81" t="str">
        <f t="shared" si="7"/>
        <v>1</v>
      </c>
      <c r="G81" t="str">
        <f t="shared" si="8"/>
        <v/>
      </c>
      <c r="H81" t="str">
        <f t="shared" si="9"/>
        <v/>
      </c>
      <c r="I81" s="52">
        <f>FORECAST!I78</f>
        <v>0</v>
      </c>
      <c r="J81" s="53">
        <f>OBSERVED!J78</f>
        <v>3</v>
      </c>
      <c r="K81" s="54">
        <f>FORECAST!C78</f>
        <v>37</v>
      </c>
      <c r="L81" s="55">
        <f>OBSERVED!C78</f>
        <v>37.5</v>
      </c>
      <c r="M81" t="str">
        <f t="shared" si="10"/>
        <v/>
      </c>
      <c r="N81" t="str">
        <f t="shared" si="11"/>
        <v/>
      </c>
      <c r="O81" s="54">
        <f>FORECAST!D78</f>
        <v>21</v>
      </c>
      <c r="P81" s="55">
        <f>OBSERVED!D78</f>
        <v>18</v>
      </c>
      <c r="Q81" t="str">
        <f t="shared" si="12"/>
        <v>1</v>
      </c>
      <c r="R81" t="str">
        <f t="shared" si="13"/>
        <v/>
      </c>
    </row>
    <row r="82" spans="1:18">
      <c r="A82" s="48">
        <v>44274</v>
      </c>
      <c r="B82" s="49">
        <f>FORECAST!B79</f>
        <v>0</v>
      </c>
      <c r="C82" s="50">
        <f>OBSERVED!B79</f>
        <v>0</v>
      </c>
      <c r="F82" t="str">
        <f t="shared" si="7"/>
        <v>1</v>
      </c>
      <c r="G82" t="str">
        <f t="shared" si="8"/>
        <v/>
      </c>
      <c r="H82" t="str">
        <f t="shared" si="9"/>
        <v/>
      </c>
      <c r="I82" s="52">
        <f>FORECAST!I79</f>
        <v>0</v>
      </c>
      <c r="J82" s="53">
        <f>OBSERVED!J79</f>
        <v>5</v>
      </c>
      <c r="K82" s="54">
        <f>FORECAST!C79</f>
        <v>37</v>
      </c>
      <c r="L82" s="55">
        <f>OBSERVED!C79</f>
        <v>36</v>
      </c>
      <c r="M82" t="str">
        <f t="shared" si="10"/>
        <v/>
      </c>
      <c r="N82" t="str">
        <f t="shared" si="11"/>
        <v/>
      </c>
      <c r="O82" s="54">
        <f>FORECAST!D79</f>
        <v>22</v>
      </c>
      <c r="P82" s="55">
        <f>OBSERVED!D79</f>
        <v>22.5</v>
      </c>
      <c r="Q82" t="str">
        <f t="shared" si="12"/>
        <v/>
      </c>
      <c r="R82" t="str">
        <f t="shared" si="13"/>
        <v>1</v>
      </c>
    </row>
    <row r="83" spans="1:18">
      <c r="A83" s="48">
        <v>44275</v>
      </c>
      <c r="B83" s="49">
        <f>FORECAST!B80</f>
        <v>0</v>
      </c>
      <c r="C83" s="50">
        <f>OBSERVED!B80</f>
        <v>0</v>
      </c>
      <c r="F83" t="str">
        <f t="shared" si="7"/>
        <v>1</v>
      </c>
      <c r="G83" t="str">
        <f t="shared" si="8"/>
        <v/>
      </c>
      <c r="H83" t="str">
        <f t="shared" si="9"/>
        <v/>
      </c>
      <c r="I83" s="52">
        <f>FORECAST!I80</f>
        <v>1</v>
      </c>
      <c r="J83" s="53">
        <f>OBSERVED!J80</f>
        <v>0</v>
      </c>
      <c r="K83" s="54">
        <f>FORECAST!C80</f>
        <v>37</v>
      </c>
      <c r="L83" s="55">
        <f>OBSERVED!C80</f>
        <v>36</v>
      </c>
      <c r="M83" t="str">
        <f t="shared" si="10"/>
        <v/>
      </c>
      <c r="N83" t="str">
        <f t="shared" si="11"/>
        <v/>
      </c>
      <c r="O83" s="54">
        <f>FORECAST!D80</f>
        <v>20</v>
      </c>
      <c r="P83" s="55">
        <f>OBSERVED!D80</f>
        <v>19.5</v>
      </c>
      <c r="Q83" t="str">
        <f t="shared" si="12"/>
        <v/>
      </c>
      <c r="R83" t="str">
        <f t="shared" si="13"/>
        <v>1</v>
      </c>
    </row>
    <row r="84" spans="1:18">
      <c r="A84" s="48">
        <v>44276</v>
      </c>
      <c r="B84" s="49">
        <f>FORECAST!B81</f>
        <v>0</v>
      </c>
      <c r="C84" s="50">
        <f>OBSERVED!B81</f>
        <v>0</v>
      </c>
      <c r="F84" t="str">
        <f t="shared" si="7"/>
        <v>1</v>
      </c>
      <c r="G84" t="str">
        <f t="shared" si="8"/>
        <v/>
      </c>
      <c r="H84" t="str">
        <f t="shared" si="9"/>
        <v/>
      </c>
      <c r="I84" s="52">
        <f>FORECAST!I81</f>
        <v>0</v>
      </c>
      <c r="J84" s="53">
        <f>OBSERVED!J81</f>
        <v>0</v>
      </c>
      <c r="K84" s="54">
        <f>FORECAST!C81</f>
        <v>37</v>
      </c>
      <c r="L84" s="55">
        <f>OBSERVED!C81</f>
        <v>36</v>
      </c>
      <c r="M84" t="str">
        <f t="shared" si="10"/>
        <v>1</v>
      </c>
      <c r="N84" t="str">
        <f t="shared" si="11"/>
        <v/>
      </c>
      <c r="O84" s="54">
        <f>FORECAST!D81</f>
        <v>19</v>
      </c>
      <c r="P84" s="55">
        <f>OBSERVED!D81</f>
        <v>19</v>
      </c>
      <c r="Q84" t="str">
        <f t="shared" si="12"/>
        <v>1</v>
      </c>
      <c r="R84" t="str">
        <f t="shared" si="13"/>
        <v/>
      </c>
    </row>
    <row r="85" spans="1:18">
      <c r="A85" s="48">
        <v>44277</v>
      </c>
      <c r="B85" s="49">
        <f>FORECAST!B82</f>
        <v>0</v>
      </c>
      <c r="C85" s="50">
        <f>OBSERVED!B82</f>
        <v>0</v>
      </c>
      <c r="F85" t="str">
        <f t="shared" si="7"/>
        <v>1</v>
      </c>
      <c r="G85" t="str">
        <f t="shared" si="8"/>
        <v/>
      </c>
      <c r="H85" t="str">
        <f t="shared" si="9"/>
        <v/>
      </c>
      <c r="I85" s="52">
        <f>FORECAST!I82</f>
        <v>0</v>
      </c>
      <c r="J85" s="53">
        <f>OBSERVED!J82</f>
        <v>0</v>
      </c>
      <c r="K85" s="54">
        <f>FORECAST!C82</f>
        <v>38</v>
      </c>
      <c r="L85" s="55">
        <f>OBSERVED!C82</f>
        <v>36.5</v>
      </c>
      <c r="M85" t="str">
        <f t="shared" si="10"/>
        <v/>
      </c>
      <c r="N85" t="str">
        <f t="shared" si="11"/>
        <v/>
      </c>
      <c r="O85" s="54">
        <f>FORECAST!D82</f>
        <v>21</v>
      </c>
      <c r="P85" s="55">
        <f>OBSERVED!D82</f>
        <v>19.5</v>
      </c>
      <c r="Q85" t="str">
        <f t="shared" si="12"/>
        <v/>
      </c>
      <c r="R85" t="str">
        <f t="shared" si="13"/>
        <v/>
      </c>
    </row>
    <row r="86" spans="1:18">
      <c r="A86" s="48">
        <v>44278</v>
      </c>
      <c r="B86" s="49">
        <f>FORECAST!B83</f>
        <v>0</v>
      </c>
      <c r="C86" s="50">
        <f>OBSERVED!B83</f>
        <v>0</v>
      </c>
      <c r="F86" t="str">
        <f t="shared" si="7"/>
        <v>1</v>
      </c>
      <c r="G86" t="str">
        <f t="shared" si="8"/>
        <v/>
      </c>
      <c r="H86" t="str">
        <f t="shared" si="9"/>
        <v/>
      </c>
      <c r="I86" s="52">
        <f>FORECAST!I83</f>
        <v>0</v>
      </c>
      <c r="J86" s="53">
        <f>OBSERVED!J83</f>
        <v>0</v>
      </c>
      <c r="K86" s="54">
        <f>FORECAST!C83</f>
        <v>38</v>
      </c>
      <c r="L86" s="55">
        <f>OBSERVED!C83</f>
        <v>37.5</v>
      </c>
      <c r="M86" t="str">
        <f t="shared" si="10"/>
        <v/>
      </c>
      <c r="N86" t="str">
        <f t="shared" si="11"/>
        <v/>
      </c>
      <c r="O86" s="54">
        <f>FORECAST!D83</f>
        <v>21</v>
      </c>
      <c r="P86" s="55">
        <f>OBSERVED!D83</f>
        <v>19.5</v>
      </c>
      <c r="Q86" t="str">
        <f t="shared" si="12"/>
        <v/>
      </c>
      <c r="R86" t="str">
        <f t="shared" si="13"/>
        <v/>
      </c>
    </row>
    <row r="87" spans="1:18">
      <c r="A87" s="48">
        <v>44279</v>
      </c>
      <c r="B87" s="49">
        <f>FORECAST!B84</f>
        <v>0</v>
      </c>
      <c r="C87" s="50">
        <f>OBSERVED!B84</f>
        <v>0</v>
      </c>
      <c r="F87" t="str">
        <f t="shared" si="7"/>
        <v>1</v>
      </c>
      <c r="G87" t="str">
        <f t="shared" si="8"/>
        <v/>
      </c>
      <c r="H87" t="str">
        <f t="shared" si="9"/>
        <v/>
      </c>
      <c r="I87" s="52">
        <f>FORECAST!I84</f>
        <v>0</v>
      </c>
      <c r="J87" s="53">
        <f>OBSERVED!J84</f>
        <v>0</v>
      </c>
      <c r="K87" s="54">
        <f>FORECAST!C84</f>
        <v>38</v>
      </c>
      <c r="L87" s="55">
        <f>OBSERVED!C84</f>
        <v>36.5</v>
      </c>
      <c r="M87" t="str">
        <f t="shared" si="10"/>
        <v>1</v>
      </c>
      <c r="N87" t="str">
        <f t="shared" si="11"/>
        <v/>
      </c>
      <c r="O87" s="54">
        <f>FORECAST!D84</f>
        <v>22</v>
      </c>
      <c r="P87" s="55">
        <f>OBSERVED!D84</f>
        <v>19</v>
      </c>
      <c r="Q87" t="str">
        <f t="shared" si="12"/>
        <v/>
      </c>
      <c r="R87" t="str">
        <f t="shared" si="13"/>
        <v/>
      </c>
    </row>
    <row r="88" spans="1:18">
      <c r="A88" s="48">
        <v>44280</v>
      </c>
      <c r="B88" s="49">
        <f>FORECAST!B85</f>
        <v>0</v>
      </c>
      <c r="C88" s="50">
        <f>OBSERVED!B85</f>
        <v>0</v>
      </c>
      <c r="F88" t="str">
        <f t="shared" si="7"/>
        <v>1</v>
      </c>
      <c r="G88" t="str">
        <f t="shared" si="8"/>
        <v/>
      </c>
      <c r="H88" t="str">
        <f t="shared" si="9"/>
        <v/>
      </c>
      <c r="I88" s="52">
        <f>FORECAST!I85</f>
        <v>0</v>
      </c>
      <c r="J88" s="53">
        <f>OBSERVED!J85</f>
        <v>0</v>
      </c>
      <c r="K88" s="54">
        <f>FORECAST!C85</f>
        <v>39</v>
      </c>
      <c r="L88" s="55">
        <f>OBSERVED!C85</f>
        <v>37</v>
      </c>
      <c r="M88" t="str">
        <f t="shared" si="10"/>
        <v/>
      </c>
      <c r="N88" t="str">
        <f t="shared" si="11"/>
        <v/>
      </c>
      <c r="O88" s="54">
        <f>FORECAST!D85</f>
        <v>22</v>
      </c>
      <c r="P88" s="55">
        <f>OBSERVED!D85</f>
        <v>21</v>
      </c>
      <c r="Q88" t="str">
        <f t="shared" si="12"/>
        <v/>
      </c>
      <c r="R88" t="str">
        <f t="shared" si="13"/>
        <v/>
      </c>
    </row>
    <row r="89" spans="1:18">
      <c r="A89" s="48">
        <v>44281</v>
      </c>
      <c r="B89" s="49">
        <f>FORECAST!B86</f>
        <v>0</v>
      </c>
      <c r="C89" s="50">
        <f>OBSERVED!B86</f>
        <v>0</v>
      </c>
      <c r="F89" t="str">
        <f t="shared" si="7"/>
        <v>1</v>
      </c>
      <c r="G89" t="str">
        <f t="shared" si="8"/>
        <v/>
      </c>
      <c r="H89" t="str">
        <f t="shared" si="9"/>
        <v/>
      </c>
      <c r="I89" s="52">
        <f>FORECAST!I86</f>
        <v>0</v>
      </c>
      <c r="J89" s="53">
        <f>OBSERVED!J86</f>
        <v>0</v>
      </c>
      <c r="K89" s="54">
        <f>FORECAST!C86</f>
        <v>39</v>
      </c>
      <c r="L89" s="55">
        <f>OBSERVED!C86</f>
        <v>36.5</v>
      </c>
      <c r="M89" t="str">
        <f t="shared" si="10"/>
        <v/>
      </c>
      <c r="N89" t="str">
        <f t="shared" si="11"/>
        <v/>
      </c>
      <c r="O89" s="54">
        <f>FORECAST!D86</f>
        <v>22</v>
      </c>
      <c r="P89" s="55">
        <f>OBSERVED!D86</f>
        <v>18</v>
      </c>
      <c r="Q89" t="str">
        <f t="shared" si="12"/>
        <v/>
      </c>
      <c r="R89" t="str">
        <f t="shared" si="13"/>
        <v/>
      </c>
    </row>
    <row r="90" spans="1:18">
      <c r="A90" s="48">
        <v>44282</v>
      </c>
      <c r="B90" s="49">
        <f>FORECAST!B87</f>
        <v>0</v>
      </c>
      <c r="C90" s="50">
        <f>OBSERVED!B87</f>
        <v>0</v>
      </c>
      <c r="F90" t="str">
        <f t="shared" si="7"/>
        <v>1</v>
      </c>
      <c r="G90" t="str">
        <f t="shared" si="8"/>
        <v/>
      </c>
      <c r="H90" t="str">
        <f t="shared" si="9"/>
        <v/>
      </c>
      <c r="I90" s="52">
        <f>FORECAST!I87</f>
        <v>0</v>
      </c>
      <c r="J90" s="53">
        <f>OBSERVED!J87</f>
        <v>0</v>
      </c>
      <c r="K90" s="54">
        <f>FORECAST!C87</f>
        <v>39</v>
      </c>
      <c r="L90" s="55">
        <f>OBSERVED!C87</f>
        <v>37.5</v>
      </c>
      <c r="M90" t="str">
        <f t="shared" si="10"/>
        <v>1</v>
      </c>
      <c r="N90" t="str">
        <f t="shared" si="11"/>
        <v/>
      </c>
      <c r="O90" s="54">
        <f>FORECAST!D87</f>
        <v>22</v>
      </c>
      <c r="P90" s="55">
        <f>OBSERVED!D87</f>
        <v>18.5</v>
      </c>
      <c r="Q90" t="str">
        <f t="shared" si="12"/>
        <v>1</v>
      </c>
      <c r="R90" t="str">
        <f t="shared" si="13"/>
        <v/>
      </c>
    </row>
    <row r="91" spans="1:18">
      <c r="A91" s="48">
        <v>44283</v>
      </c>
      <c r="B91" s="49">
        <f>FORECAST!B88</f>
        <v>0</v>
      </c>
      <c r="C91" s="50">
        <f>OBSERVED!B88</f>
        <v>0</v>
      </c>
      <c r="F91" t="str">
        <f t="shared" si="7"/>
        <v>1</v>
      </c>
      <c r="G91" t="str">
        <f t="shared" si="8"/>
        <v/>
      </c>
      <c r="H91" t="str">
        <f t="shared" si="9"/>
        <v/>
      </c>
      <c r="I91" s="52">
        <f>FORECAST!I88</f>
        <v>0</v>
      </c>
      <c r="J91" s="53">
        <f>OBSERVED!J88</f>
        <v>0</v>
      </c>
      <c r="K91" s="54">
        <f>FORECAST!C88</f>
        <v>40</v>
      </c>
      <c r="L91" s="55">
        <f>OBSERVED!C88</f>
        <v>39</v>
      </c>
      <c r="M91" t="str">
        <f t="shared" si="10"/>
        <v>1</v>
      </c>
      <c r="N91" t="str">
        <f t="shared" si="11"/>
        <v/>
      </c>
      <c r="O91" s="54">
        <f>FORECAST!D88</f>
        <v>23</v>
      </c>
      <c r="P91" s="55">
        <f>OBSERVED!D88</f>
        <v>19.5</v>
      </c>
      <c r="Q91" t="str">
        <f t="shared" si="12"/>
        <v/>
      </c>
      <c r="R91" t="str">
        <f t="shared" si="13"/>
        <v/>
      </c>
    </row>
    <row r="92" spans="1:18">
      <c r="A92" s="48">
        <v>44284</v>
      </c>
      <c r="B92" s="49">
        <f>FORECAST!B89</f>
        <v>0</v>
      </c>
      <c r="C92" s="50">
        <f>OBSERVED!B89</f>
        <v>0</v>
      </c>
      <c r="F92" t="str">
        <f t="shared" si="7"/>
        <v>1</v>
      </c>
      <c r="G92" t="str">
        <f t="shared" si="8"/>
        <v/>
      </c>
      <c r="H92" t="str">
        <f t="shared" si="9"/>
        <v/>
      </c>
      <c r="I92" s="52">
        <f>FORECAST!I89</f>
        <v>2</v>
      </c>
      <c r="J92" s="53">
        <f>OBSERVED!J89</f>
        <v>0</v>
      </c>
      <c r="K92" s="54">
        <f>FORECAST!C89</f>
        <v>41</v>
      </c>
      <c r="L92" s="55">
        <f>OBSERVED!C89</f>
        <v>40</v>
      </c>
      <c r="M92" t="str">
        <f t="shared" si="10"/>
        <v/>
      </c>
      <c r="N92" t="str">
        <f t="shared" si="11"/>
        <v/>
      </c>
      <c r="O92" s="54">
        <f>FORECAST!D89</f>
        <v>22</v>
      </c>
      <c r="P92" s="55">
        <f>OBSERVED!D89</f>
        <v>20</v>
      </c>
      <c r="Q92" t="str">
        <f t="shared" si="12"/>
        <v/>
      </c>
      <c r="R92" t="str">
        <f t="shared" si="13"/>
        <v>1</v>
      </c>
    </row>
    <row r="93" spans="1:18">
      <c r="A93" s="48">
        <v>44285</v>
      </c>
      <c r="B93" s="49">
        <f>FORECAST!B90</f>
        <v>0</v>
      </c>
      <c r="C93" s="50">
        <f>OBSERVED!B90</f>
        <v>0</v>
      </c>
      <c r="F93" t="str">
        <f t="shared" si="7"/>
        <v>1</v>
      </c>
      <c r="G93" t="str">
        <f t="shared" si="8"/>
        <v/>
      </c>
      <c r="H93" t="str">
        <f t="shared" si="9"/>
        <v/>
      </c>
      <c r="I93" s="52">
        <f>FORECAST!I90</f>
        <v>2</v>
      </c>
      <c r="J93" s="53">
        <f>OBSERVED!J90</f>
        <v>0</v>
      </c>
      <c r="K93" s="54">
        <f>FORECAST!C90</f>
        <v>41</v>
      </c>
      <c r="L93" s="55">
        <f>OBSERVED!C90</f>
        <v>39</v>
      </c>
      <c r="M93" t="str">
        <f t="shared" si="10"/>
        <v/>
      </c>
      <c r="N93" t="str">
        <f t="shared" si="11"/>
        <v>1</v>
      </c>
      <c r="O93" s="54">
        <f>FORECAST!D90</f>
        <v>21</v>
      </c>
      <c r="P93" s="55">
        <f>OBSERVED!D90</f>
        <v>19</v>
      </c>
      <c r="Q93" t="str">
        <f t="shared" si="12"/>
        <v>1</v>
      </c>
      <c r="R93" t="str">
        <f t="shared" si="13"/>
        <v/>
      </c>
    </row>
    <row r="94" spans="1:18">
      <c r="A94" s="48">
        <v>44286</v>
      </c>
      <c r="B94" s="49">
        <f>FORECAST!B91</f>
        <v>0</v>
      </c>
      <c r="C94" s="50">
        <f>OBSERVED!B91</f>
        <v>0</v>
      </c>
      <c r="F94" t="str">
        <f t="shared" si="7"/>
        <v>1</v>
      </c>
      <c r="G94" t="str">
        <f t="shared" si="8"/>
        <v/>
      </c>
      <c r="H94" t="str">
        <f t="shared" si="9"/>
        <v/>
      </c>
      <c r="I94" s="52">
        <f>FORECAST!I91</f>
        <v>1</v>
      </c>
      <c r="J94" s="53">
        <f>OBSERVED!J91</f>
        <v>3</v>
      </c>
      <c r="K94" s="54">
        <f>FORECAST!C91</f>
        <v>40</v>
      </c>
      <c r="L94" s="55">
        <f>OBSERVED!C91</f>
        <v>37</v>
      </c>
      <c r="M94" t="str">
        <f t="shared" si="10"/>
        <v/>
      </c>
      <c r="N94" t="str">
        <f t="shared" si="11"/>
        <v/>
      </c>
      <c r="O94" s="54">
        <f>FORECAST!D91</f>
        <v>23</v>
      </c>
      <c r="P94" s="55">
        <f>OBSERVED!D91</f>
        <v>23</v>
      </c>
      <c r="Q94" t="str">
        <f t="shared" si="12"/>
        <v/>
      </c>
      <c r="R94" t="str">
        <f t="shared" si="13"/>
        <v/>
      </c>
    </row>
    <row r="95" spans="1:18">
      <c r="A95" s="48">
        <v>44287</v>
      </c>
      <c r="B95" s="49">
        <f>FORECAST!B92</f>
        <v>0</v>
      </c>
      <c r="C95" s="50">
        <f>OBSERVED!B92</f>
        <v>0</v>
      </c>
      <c r="F95" t="str">
        <f t="shared" si="7"/>
        <v>1</v>
      </c>
      <c r="G95" t="str">
        <f t="shared" si="8"/>
        <v/>
      </c>
      <c r="H95" t="str">
        <f t="shared" si="9"/>
        <v/>
      </c>
      <c r="I95" s="52">
        <f>FORECAST!I92</f>
        <v>0</v>
      </c>
      <c r="J95" s="53">
        <f>OBSERVED!J92</f>
        <v>0</v>
      </c>
      <c r="K95" s="54">
        <f>FORECAST!C92</f>
        <v>40</v>
      </c>
      <c r="L95" s="55">
        <f>OBSERVED!C92</f>
        <v>38</v>
      </c>
      <c r="M95" t="str">
        <f t="shared" si="10"/>
        <v/>
      </c>
      <c r="N95" t="str">
        <f t="shared" si="11"/>
        <v/>
      </c>
      <c r="O95" s="54">
        <f>FORECAST!D92</f>
        <v>23</v>
      </c>
      <c r="P95" s="55">
        <f>OBSERVED!D92</f>
        <v>20.5</v>
      </c>
      <c r="Q95" t="str">
        <f t="shared" si="12"/>
        <v/>
      </c>
      <c r="R95" t="str">
        <f t="shared" si="13"/>
        <v/>
      </c>
    </row>
    <row r="96" spans="1:18">
      <c r="A96" s="48">
        <v>44288</v>
      </c>
      <c r="B96" s="49">
        <f>FORECAST!B93</f>
        <v>0</v>
      </c>
      <c r="C96" s="50">
        <f>OBSERVED!B93</f>
        <v>0</v>
      </c>
      <c r="F96" t="str">
        <f t="shared" si="7"/>
        <v>1</v>
      </c>
      <c r="G96" t="str">
        <f t="shared" si="8"/>
        <v/>
      </c>
      <c r="H96" t="str">
        <f t="shared" si="9"/>
        <v/>
      </c>
      <c r="I96" s="52">
        <f>FORECAST!I93</f>
        <v>0</v>
      </c>
      <c r="J96" s="53">
        <f>OBSERVED!J93</f>
        <v>4</v>
      </c>
      <c r="K96" s="54">
        <f>FORECAST!C93</f>
        <v>40</v>
      </c>
      <c r="L96" s="55">
        <f>OBSERVED!C93</f>
        <v>38</v>
      </c>
      <c r="M96" t="str">
        <f t="shared" si="10"/>
        <v/>
      </c>
      <c r="N96" t="str">
        <f t="shared" si="11"/>
        <v/>
      </c>
      <c r="O96" s="54">
        <f>FORECAST!D93</f>
        <v>23</v>
      </c>
      <c r="P96" s="55">
        <f>OBSERVED!D93</f>
        <v>22.5</v>
      </c>
      <c r="Q96" t="str">
        <f t="shared" si="12"/>
        <v/>
      </c>
      <c r="R96" t="str">
        <f t="shared" si="13"/>
        <v/>
      </c>
    </row>
    <row r="97" spans="1:18">
      <c r="A97" s="48">
        <v>44289</v>
      </c>
      <c r="B97" s="49">
        <f>FORECAST!B94</f>
        <v>0</v>
      </c>
      <c r="C97" s="50">
        <f>OBSERVED!B94</f>
        <v>0</v>
      </c>
      <c r="F97" t="str">
        <f t="shared" si="7"/>
        <v>1</v>
      </c>
      <c r="G97" t="str">
        <f t="shared" si="8"/>
        <v/>
      </c>
      <c r="H97" t="str">
        <f t="shared" si="9"/>
        <v/>
      </c>
      <c r="I97" s="52">
        <f>FORECAST!I94</f>
        <v>0</v>
      </c>
      <c r="J97" s="53">
        <f>OBSERVED!J94</f>
        <v>4</v>
      </c>
      <c r="K97" s="54">
        <f>FORECAST!C94</f>
        <v>40</v>
      </c>
      <c r="L97" s="55">
        <f>OBSERVED!C94</f>
        <v>38</v>
      </c>
      <c r="M97" t="str">
        <f t="shared" si="10"/>
        <v/>
      </c>
      <c r="N97" t="str">
        <f t="shared" si="11"/>
        <v>1</v>
      </c>
      <c r="O97" s="54">
        <f>FORECAST!D94</f>
        <v>23</v>
      </c>
      <c r="P97" s="55">
        <f>OBSERVED!D94</f>
        <v>22</v>
      </c>
      <c r="Q97" t="str">
        <f t="shared" si="12"/>
        <v/>
      </c>
      <c r="R97" t="str">
        <f t="shared" si="13"/>
        <v/>
      </c>
    </row>
    <row r="98" spans="1:18">
      <c r="A98" s="48">
        <v>44290</v>
      </c>
      <c r="B98" s="49">
        <f>FORECAST!B95</f>
        <v>0</v>
      </c>
      <c r="C98" s="50">
        <f>OBSERVED!B95</f>
        <v>0</v>
      </c>
      <c r="F98" t="str">
        <f t="shared" si="7"/>
        <v>1</v>
      </c>
      <c r="G98" t="str">
        <f t="shared" si="8"/>
        <v/>
      </c>
      <c r="H98" t="str">
        <f t="shared" si="9"/>
        <v/>
      </c>
      <c r="I98" s="52">
        <f>FORECAST!I95</f>
        <v>1</v>
      </c>
      <c r="J98" s="53">
        <f>OBSERVED!J95</f>
        <v>5</v>
      </c>
      <c r="K98" s="54">
        <f>FORECAST!C95</f>
        <v>37</v>
      </c>
      <c r="L98" s="55">
        <f>OBSERVED!C95</f>
        <v>37.5</v>
      </c>
      <c r="M98" t="str">
        <f t="shared" si="10"/>
        <v/>
      </c>
      <c r="N98" t="str">
        <f t="shared" si="11"/>
        <v/>
      </c>
      <c r="O98" s="54">
        <f>FORECAST!D95</f>
        <v>21</v>
      </c>
      <c r="P98" s="55">
        <f>OBSERVED!D95</f>
        <v>24</v>
      </c>
      <c r="Q98" t="str">
        <f t="shared" si="12"/>
        <v/>
      </c>
      <c r="R98" t="str">
        <f t="shared" si="13"/>
        <v/>
      </c>
    </row>
    <row r="99" spans="1:18">
      <c r="A99" s="48">
        <v>44291</v>
      </c>
      <c r="B99" s="49">
        <f>FORECAST!B96</f>
        <v>0</v>
      </c>
      <c r="C99" s="50">
        <f>OBSERVED!B96</f>
        <v>0</v>
      </c>
      <c r="F99" t="str">
        <f t="shared" si="7"/>
        <v>1</v>
      </c>
      <c r="G99" t="str">
        <f t="shared" si="8"/>
        <v/>
      </c>
      <c r="H99" t="str">
        <f t="shared" si="9"/>
        <v/>
      </c>
      <c r="I99" s="52">
        <f>FORECAST!I96</f>
        <v>0</v>
      </c>
      <c r="J99" s="53">
        <f>OBSERVED!J96</f>
        <v>0</v>
      </c>
      <c r="K99" s="54">
        <f>FORECAST!C96</f>
        <v>38</v>
      </c>
      <c r="L99" s="55">
        <f>OBSERVED!C96</f>
        <v>37.5</v>
      </c>
      <c r="M99" t="str">
        <f t="shared" si="10"/>
        <v/>
      </c>
      <c r="N99" t="str">
        <f t="shared" si="11"/>
        <v/>
      </c>
      <c r="O99" s="54">
        <f>FORECAST!D96</f>
        <v>22</v>
      </c>
      <c r="P99" s="55">
        <f>OBSERVED!D96</f>
        <v>21</v>
      </c>
      <c r="Q99" t="str">
        <f t="shared" si="12"/>
        <v>1</v>
      </c>
      <c r="R99" t="str">
        <f t="shared" si="13"/>
        <v/>
      </c>
    </row>
    <row r="100" spans="1:18">
      <c r="A100" s="48">
        <v>44292</v>
      </c>
      <c r="B100" s="49">
        <f>FORECAST!B97</f>
        <v>0</v>
      </c>
      <c r="C100" s="50">
        <f>OBSERVED!B97</f>
        <v>0</v>
      </c>
      <c r="F100" t="str">
        <f t="shared" si="7"/>
        <v>1</v>
      </c>
      <c r="G100" t="str">
        <f t="shared" si="8"/>
        <v/>
      </c>
      <c r="H100" t="str">
        <f t="shared" si="9"/>
        <v/>
      </c>
      <c r="I100" s="52">
        <f>FORECAST!I97</f>
        <v>0</v>
      </c>
      <c r="J100" s="53">
        <f>OBSERVED!J97</f>
        <v>0</v>
      </c>
      <c r="K100" s="54">
        <f>FORECAST!C97</f>
        <v>38</v>
      </c>
      <c r="L100" s="55">
        <f>OBSERVED!C97</f>
        <v>38.5</v>
      </c>
      <c r="M100" t="str">
        <f t="shared" si="10"/>
        <v>1</v>
      </c>
      <c r="N100" t="str">
        <f t="shared" si="11"/>
        <v/>
      </c>
      <c r="O100" s="54">
        <f>FORECAST!D97</f>
        <v>23</v>
      </c>
      <c r="P100" s="55">
        <f>OBSERVED!D97</f>
        <v>21.5</v>
      </c>
      <c r="Q100" t="str">
        <f t="shared" si="12"/>
        <v>1</v>
      </c>
      <c r="R100" t="str">
        <f t="shared" si="13"/>
        <v/>
      </c>
    </row>
    <row r="101" spans="1:18">
      <c r="A101" s="48">
        <v>44293</v>
      </c>
      <c r="B101" s="49">
        <f>FORECAST!B98</f>
        <v>0</v>
      </c>
      <c r="C101" s="50">
        <f>OBSERVED!B98</f>
        <v>0</v>
      </c>
      <c r="F101" t="str">
        <f t="shared" si="7"/>
        <v>1</v>
      </c>
      <c r="G101" t="str">
        <f t="shared" si="8"/>
        <v/>
      </c>
      <c r="H101" t="str">
        <f t="shared" si="9"/>
        <v/>
      </c>
      <c r="I101" s="52">
        <f>FORECAST!I98</f>
        <v>0</v>
      </c>
      <c r="J101" s="53">
        <f>OBSERVED!J98</f>
        <v>0</v>
      </c>
      <c r="K101" s="54">
        <f>FORECAST!C98</f>
        <v>40</v>
      </c>
      <c r="L101" s="55">
        <f>OBSERVED!C98</f>
        <v>39.5</v>
      </c>
      <c r="M101" t="str">
        <f t="shared" si="10"/>
        <v/>
      </c>
      <c r="N101" t="str">
        <f t="shared" si="11"/>
        <v/>
      </c>
      <c r="O101" s="54">
        <f>FORECAST!D98</f>
        <v>24</v>
      </c>
      <c r="P101" s="55">
        <f>OBSERVED!D98</f>
        <v>22.5</v>
      </c>
      <c r="Q101" t="str">
        <f t="shared" si="12"/>
        <v/>
      </c>
      <c r="R101" t="str">
        <f t="shared" si="13"/>
        <v/>
      </c>
    </row>
    <row r="102" spans="1:18">
      <c r="A102" s="48">
        <v>44294</v>
      </c>
      <c r="B102" s="49">
        <f>FORECAST!B99</f>
        <v>0</v>
      </c>
      <c r="C102" s="50">
        <f>OBSERVED!B99</f>
        <v>0</v>
      </c>
      <c r="F102" t="str">
        <f t="shared" si="7"/>
        <v>1</v>
      </c>
      <c r="G102" t="str">
        <f t="shared" si="8"/>
        <v/>
      </c>
      <c r="H102" t="str">
        <f t="shared" si="9"/>
        <v/>
      </c>
      <c r="I102" s="52">
        <f>FORECAST!I99</f>
        <v>0</v>
      </c>
      <c r="J102" s="53">
        <f>OBSERVED!J99</f>
        <v>0</v>
      </c>
      <c r="K102" s="54">
        <f>FORECAST!C99</f>
        <v>40</v>
      </c>
      <c r="L102" s="55">
        <f>OBSERVED!C99</f>
        <v>39</v>
      </c>
      <c r="M102" t="str">
        <f t="shared" si="10"/>
        <v/>
      </c>
      <c r="N102" t="str">
        <f t="shared" si="11"/>
        <v/>
      </c>
      <c r="O102" s="54">
        <f>FORECAST!D99</f>
        <v>24</v>
      </c>
      <c r="P102" s="55">
        <f>OBSERVED!D99</f>
        <v>22.5</v>
      </c>
      <c r="Q102" t="str">
        <f t="shared" si="12"/>
        <v/>
      </c>
      <c r="R102" t="str">
        <f t="shared" si="13"/>
        <v/>
      </c>
    </row>
    <row r="103" spans="1:18">
      <c r="A103" s="48">
        <v>44295</v>
      </c>
      <c r="B103" s="49">
        <f>FORECAST!B100</f>
        <v>0</v>
      </c>
      <c r="C103" s="50">
        <f>OBSERVED!B100</f>
        <v>0</v>
      </c>
      <c r="F103" t="str">
        <f t="shared" si="7"/>
        <v>1</v>
      </c>
      <c r="G103" t="str">
        <f t="shared" si="8"/>
        <v/>
      </c>
      <c r="H103" t="str">
        <f t="shared" si="9"/>
        <v/>
      </c>
      <c r="I103" s="52">
        <f>FORECAST!I100</f>
        <v>0</v>
      </c>
      <c r="J103" s="53">
        <f>OBSERVED!J100</f>
        <v>0</v>
      </c>
      <c r="K103" s="54">
        <f>FORECAST!C100</f>
        <v>40</v>
      </c>
      <c r="L103" s="55">
        <f>OBSERVED!C100</f>
        <v>39</v>
      </c>
      <c r="M103" t="str">
        <f t="shared" si="10"/>
        <v/>
      </c>
      <c r="N103" t="str">
        <f t="shared" si="11"/>
        <v/>
      </c>
      <c r="O103" s="54">
        <f>FORECAST!D100</f>
        <v>25</v>
      </c>
      <c r="P103" s="55">
        <f>OBSERVED!D100</f>
        <v>21</v>
      </c>
      <c r="Q103" t="str">
        <f t="shared" si="12"/>
        <v/>
      </c>
      <c r="R103" t="str">
        <f t="shared" si="13"/>
        <v>1</v>
      </c>
    </row>
    <row r="104" spans="1:18">
      <c r="A104" s="48">
        <v>44296</v>
      </c>
      <c r="B104" s="49">
        <f>FORECAST!B101</f>
        <v>0</v>
      </c>
      <c r="C104" s="50">
        <f>OBSERVED!B101</f>
        <v>0</v>
      </c>
      <c r="F104" t="str">
        <f t="shared" si="7"/>
        <v>1</v>
      </c>
      <c r="G104" t="str">
        <f t="shared" si="8"/>
        <v/>
      </c>
      <c r="H104" t="str">
        <f t="shared" si="9"/>
        <v/>
      </c>
      <c r="I104" s="52">
        <f>FORECAST!I101</f>
        <v>0</v>
      </c>
      <c r="J104" s="53">
        <f>OBSERVED!J101</f>
        <v>0</v>
      </c>
      <c r="K104" s="54">
        <f>FORECAST!C101</f>
        <v>40</v>
      </c>
      <c r="L104" s="55">
        <f>OBSERVED!C101</f>
        <v>39.5</v>
      </c>
      <c r="M104" t="str">
        <f t="shared" si="10"/>
        <v/>
      </c>
      <c r="N104" t="str">
        <f t="shared" si="11"/>
        <v/>
      </c>
      <c r="O104" s="54">
        <f>FORECAST!D101</f>
        <v>24</v>
      </c>
      <c r="P104" s="55">
        <f>OBSERVED!D101</f>
        <v>20.5</v>
      </c>
      <c r="Q104" t="str">
        <f t="shared" si="12"/>
        <v/>
      </c>
      <c r="R104" t="str">
        <f t="shared" si="13"/>
        <v/>
      </c>
    </row>
    <row r="105" spans="1:18">
      <c r="A105" s="48">
        <v>44297</v>
      </c>
      <c r="B105" s="49">
        <f>FORECAST!B102</f>
        <v>0</v>
      </c>
      <c r="C105" s="50">
        <f>OBSERVED!B102</f>
        <v>0</v>
      </c>
      <c r="F105" t="str">
        <f t="shared" si="7"/>
        <v>1</v>
      </c>
      <c r="G105" t="str">
        <f t="shared" si="8"/>
        <v/>
      </c>
      <c r="H105" t="str">
        <f t="shared" si="9"/>
        <v/>
      </c>
      <c r="I105" s="52">
        <f>FORECAST!I102</f>
        <v>0</v>
      </c>
      <c r="J105" s="53">
        <f>OBSERVED!J102</f>
        <v>0</v>
      </c>
      <c r="K105" s="54">
        <f>FORECAST!C102</f>
        <v>41</v>
      </c>
      <c r="L105" s="55">
        <f>OBSERVED!C102</f>
        <v>39</v>
      </c>
      <c r="M105" t="str">
        <f t="shared" si="10"/>
        <v/>
      </c>
      <c r="N105" t="str">
        <f t="shared" si="11"/>
        <v/>
      </c>
      <c r="O105" s="54">
        <f>FORECAST!D102</f>
        <v>24</v>
      </c>
      <c r="P105" s="55">
        <f>OBSERVED!D102</f>
        <v>21</v>
      </c>
      <c r="Q105" t="str">
        <f t="shared" si="12"/>
        <v/>
      </c>
      <c r="R105" t="str">
        <f t="shared" si="13"/>
        <v/>
      </c>
    </row>
    <row r="106" spans="1:18">
      <c r="A106" s="48">
        <v>44298</v>
      </c>
      <c r="B106" s="49">
        <f>FORECAST!B103</f>
        <v>0</v>
      </c>
      <c r="C106" s="50">
        <f>OBSERVED!B103</f>
        <v>0</v>
      </c>
      <c r="F106" t="str">
        <f t="shared" si="7"/>
        <v>1</v>
      </c>
      <c r="G106" t="str">
        <f t="shared" si="8"/>
        <v/>
      </c>
      <c r="H106" t="str">
        <f t="shared" si="9"/>
        <v/>
      </c>
      <c r="I106" s="52">
        <f>FORECAST!I103</f>
        <v>0</v>
      </c>
      <c r="J106" s="53">
        <f>OBSERVED!J103</f>
        <v>0</v>
      </c>
      <c r="K106" s="54">
        <f>FORECAST!C103</f>
        <v>41</v>
      </c>
      <c r="L106" s="55">
        <f>OBSERVED!C103</f>
        <v>40</v>
      </c>
      <c r="M106" t="str">
        <f t="shared" si="10"/>
        <v/>
      </c>
      <c r="N106" t="str">
        <f t="shared" si="11"/>
        <v/>
      </c>
      <c r="O106" s="54">
        <f>FORECAST!D103</f>
        <v>25</v>
      </c>
      <c r="P106" s="55">
        <f>OBSERVED!D103</f>
        <v>20</v>
      </c>
      <c r="Q106" t="str">
        <f t="shared" si="12"/>
        <v/>
      </c>
      <c r="R106" t="str">
        <f t="shared" si="13"/>
        <v/>
      </c>
    </row>
    <row r="107" spans="1:18">
      <c r="A107" s="48">
        <v>44299</v>
      </c>
      <c r="B107" s="49">
        <f>FORECAST!B104</f>
        <v>0</v>
      </c>
      <c r="C107" s="50">
        <f>OBSERVED!B104</f>
        <v>0</v>
      </c>
      <c r="F107" t="str">
        <f t="shared" si="7"/>
        <v>1</v>
      </c>
      <c r="G107" t="str">
        <f t="shared" si="8"/>
        <v/>
      </c>
      <c r="H107" t="str">
        <f t="shared" si="9"/>
        <v/>
      </c>
      <c r="I107" s="52">
        <f>FORECAST!I104</f>
        <v>0</v>
      </c>
      <c r="J107" s="53">
        <f>OBSERVED!J104</f>
        <v>4</v>
      </c>
      <c r="K107" s="54">
        <f>FORECAST!C104</f>
        <v>41</v>
      </c>
      <c r="L107" s="55">
        <f>OBSERVED!C104</f>
        <v>39.5</v>
      </c>
      <c r="M107" t="str">
        <f t="shared" si="10"/>
        <v/>
      </c>
      <c r="N107" t="str">
        <f t="shared" si="11"/>
        <v/>
      </c>
      <c r="O107" s="54">
        <f>FORECAST!D104</f>
        <v>25</v>
      </c>
      <c r="P107" s="55">
        <f>OBSERVED!D104</f>
        <v>23.5</v>
      </c>
      <c r="Q107" t="str">
        <f t="shared" si="12"/>
        <v>1</v>
      </c>
      <c r="R107" t="str">
        <f t="shared" si="13"/>
        <v/>
      </c>
    </row>
    <row r="108" spans="1:18">
      <c r="A108" s="48">
        <v>44300</v>
      </c>
      <c r="B108" s="49">
        <f>FORECAST!B105</f>
        <v>0</v>
      </c>
      <c r="C108" s="50">
        <f>OBSERVED!B105</f>
        <v>0</v>
      </c>
      <c r="F108" t="str">
        <f t="shared" si="7"/>
        <v>1</v>
      </c>
      <c r="G108" t="str">
        <f t="shared" si="8"/>
        <v/>
      </c>
      <c r="H108" t="str">
        <f t="shared" si="9"/>
        <v/>
      </c>
      <c r="I108" s="52">
        <f>FORECAST!I105</f>
        <v>3</v>
      </c>
      <c r="J108" s="53">
        <f>OBSERVED!J105</f>
        <v>6</v>
      </c>
      <c r="K108" s="54">
        <f>FORECAST!C105</f>
        <v>41</v>
      </c>
      <c r="L108" s="55">
        <f>OBSERVED!C105</f>
        <v>39.5</v>
      </c>
      <c r="M108" t="str">
        <f t="shared" si="10"/>
        <v/>
      </c>
      <c r="N108" t="str">
        <f t="shared" si="11"/>
        <v>1</v>
      </c>
      <c r="O108" s="54">
        <f>FORECAST!D105</f>
        <v>26</v>
      </c>
      <c r="P108" s="55">
        <f>OBSERVED!D105</f>
        <v>26</v>
      </c>
      <c r="Q108" t="str">
        <f t="shared" si="12"/>
        <v/>
      </c>
      <c r="R108" t="str">
        <f t="shared" si="13"/>
        <v>1</v>
      </c>
    </row>
    <row r="109" spans="1:18">
      <c r="A109" s="48">
        <v>44301</v>
      </c>
      <c r="B109" s="49">
        <f>FORECAST!B106</f>
        <v>0</v>
      </c>
      <c r="C109" s="50">
        <f>OBSERVED!B106</f>
        <v>0</v>
      </c>
      <c r="F109" t="str">
        <f t="shared" si="7"/>
        <v>1</v>
      </c>
      <c r="G109" t="str">
        <f t="shared" si="8"/>
        <v/>
      </c>
      <c r="H109" t="str">
        <f t="shared" si="9"/>
        <v/>
      </c>
      <c r="I109" s="52">
        <f>FORECAST!I106</f>
        <v>3</v>
      </c>
      <c r="J109" s="53">
        <f>OBSERVED!J106</f>
        <v>0</v>
      </c>
      <c r="K109" s="54">
        <f>FORECAST!C106</f>
        <v>40</v>
      </c>
      <c r="L109" s="55">
        <f>OBSERVED!C106</f>
        <v>39</v>
      </c>
      <c r="M109" t="str">
        <f t="shared" si="10"/>
        <v/>
      </c>
      <c r="N109" t="str">
        <f t="shared" si="11"/>
        <v>1</v>
      </c>
      <c r="O109" s="54">
        <f>FORECAST!D106</f>
        <v>25</v>
      </c>
      <c r="P109" s="55">
        <f>OBSERVED!D106</f>
        <v>21.5</v>
      </c>
      <c r="Q109" t="str">
        <f t="shared" si="12"/>
        <v/>
      </c>
      <c r="R109" t="str">
        <f t="shared" si="13"/>
        <v/>
      </c>
    </row>
    <row r="110" spans="1:18">
      <c r="A110" s="48">
        <v>44302</v>
      </c>
      <c r="B110" s="49">
        <f>FORECAST!B107</f>
        <v>0</v>
      </c>
      <c r="C110" s="50">
        <f>OBSERVED!B107</f>
        <v>0</v>
      </c>
      <c r="F110" t="str">
        <f t="shared" si="7"/>
        <v>1</v>
      </c>
      <c r="G110" t="str">
        <f t="shared" si="8"/>
        <v/>
      </c>
      <c r="H110" t="str">
        <f t="shared" si="9"/>
        <v/>
      </c>
      <c r="I110" s="52">
        <f>FORECAST!I107</f>
        <v>0</v>
      </c>
      <c r="J110" s="53">
        <f>OBSERVED!J107</f>
        <v>0</v>
      </c>
      <c r="K110" s="54">
        <f>FORECAST!C107</f>
        <v>39</v>
      </c>
      <c r="L110" s="55">
        <f>OBSERVED!C107</f>
        <v>38.5</v>
      </c>
      <c r="M110" t="str">
        <f t="shared" si="10"/>
        <v/>
      </c>
      <c r="N110" t="str">
        <f t="shared" si="11"/>
        <v/>
      </c>
      <c r="O110" s="54">
        <f>FORECAST!D107</f>
        <v>24</v>
      </c>
      <c r="P110" s="55">
        <f>OBSERVED!D107</f>
        <v>25</v>
      </c>
      <c r="Q110" t="str">
        <f t="shared" si="12"/>
        <v/>
      </c>
      <c r="R110" t="str">
        <f t="shared" si="13"/>
        <v/>
      </c>
    </row>
    <row r="111" spans="1:18">
      <c r="A111" s="48">
        <v>44303</v>
      </c>
      <c r="B111" s="49">
        <f>FORECAST!B108</f>
        <v>0</v>
      </c>
      <c r="C111" s="50">
        <f>OBSERVED!B108</f>
        <v>0</v>
      </c>
      <c r="F111" t="str">
        <f t="shared" si="7"/>
        <v>1</v>
      </c>
      <c r="G111" t="str">
        <f t="shared" si="8"/>
        <v/>
      </c>
      <c r="H111" t="str">
        <f t="shared" si="9"/>
        <v/>
      </c>
      <c r="I111" s="52">
        <f>FORECAST!I108</f>
        <v>0</v>
      </c>
      <c r="J111" s="53">
        <f>OBSERVED!J108</f>
        <v>0</v>
      </c>
      <c r="K111" s="54">
        <f>FORECAST!C108</f>
        <v>40</v>
      </c>
      <c r="L111" s="55">
        <f>OBSERVED!C108</f>
        <v>38</v>
      </c>
      <c r="M111" t="str">
        <f t="shared" si="10"/>
        <v/>
      </c>
      <c r="N111" t="str">
        <f t="shared" si="11"/>
        <v/>
      </c>
      <c r="O111" s="54">
        <f>FORECAST!D108</f>
        <v>25</v>
      </c>
      <c r="P111" s="55">
        <f>OBSERVED!D108</f>
        <v>23</v>
      </c>
      <c r="Q111" t="str">
        <f t="shared" si="12"/>
        <v/>
      </c>
      <c r="R111" t="str">
        <f t="shared" si="13"/>
        <v/>
      </c>
    </row>
    <row r="112" spans="1:18">
      <c r="A112" s="48">
        <v>44304</v>
      </c>
      <c r="B112" s="49">
        <f>FORECAST!B109</f>
        <v>0</v>
      </c>
      <c r="C112" s="50">
        <f>OBSERVED!B109</f>
        <v>0</v>
      </c>
      <c r="F112" t="str">
        <f t="shared" si="7"/>
        <v>1</v>
      </c>
      <c r="G112" t="str">
        <f t="shared" si="8"/>
        <v/>
      </c>
      <c r="H112" t="str">
        <f t="shared" si="9"/>
        <v/>
      </c>
      <c r="I112" s="52">
        <f>FORECAST!I109</f>
        <v>0</v>
      </c>
      <c r="J112" s="53">
        <f>OBSERVED!J109</f>
        <v>0</v>
      </c>
      <c r="K112" s="54">
        <f>FORECAST!C109</f>
        <v>40</v>
      </c>
      <c r="L112" s="55">
        <f>OBSERVED!C109</f>
        <v>38.5</v>
      </c>
      <c r="M112" t="str">
        <f t="shared" si="10"/>
        <v>1</v>
      </c>
      <c r="N112" t="str">
        <f t="shared" si="11"/>
        <v/>
      </c>
      <c r="O112" s="54">
        <f>FORECAST!D109</f>
        <v>25</v>
      </c>
      <c r="P112" s="55">
        <f>OBSERVED!D109</f>
        <v>23</v>
      </c>
      <c r="Q112" t="str">
        <f t="shared" si="12"/>
        <v/>
      </c>
      <c r="R112" t="str">
        <f t="shared" si="13"/>
        <v/>
      </c>
    </row>
    <row r="113" spans="1:18">
      <c r="A113" s="48">
        <v>44305</v>
      </c>
      <c r="B113" s="49">
        <f>FORECAST!B110</f>
        <v>0</v>
      </c>
      <c r="C113" s="50">
        <f>OBSERVED!B110</f>
        <v>0</v>
      </c>
      <c r="F113" t="str">
        <f t="shared" si="7"/>
        <v>1</v>
      </c>
      <c r="G113" t="str">
        <f t="shared" si="8"/>
        <v/>
      </c>
      <c r="H113" t="str">
        <f t="shared" si="9"/>
        <v/>
      </c>
      <c r="I113" s="52">
        <f>FORECAST!I110</f>
        <v>0</v>
      </c>
      <c r="J113" s="53">
        <f>OBSERVED!J110</f>
        <v>0</v>
      </c>
      <c r="K113" s="54">
        <f>FORECAST!C110</f>
        <v>41</v>
      </c>
      <c r="L113" s="55">
        <f>OBSERVED!C110</f>
        <v>40</v>
      </c>
      <c r="M113" t="str">
        <f t="shared" si="10"/>
        <v/>
      </c>
      <c r="N113" t="str">
        <f t="shared" si="11"/>
        <v/>
      </c>
      <c r="O113" s="54">
        <f>FORECAST!D110</f>
        <v>25</v>
      </c>
      <c r="P113" s="55">
        <f>OBSERVED!D110</f>
        <v>24.5</v>
      </c>
      <c r="Q113" t="str">
        <f t="shared" si="12"/>
        <v/>
      </c>
      <c r="R113" t="str">
        <f t="shared" si="13"/>
        <v/>
      </c>
    </row>
    <row r="114" spans="1:18">
      <c r="A114" s="48">
        <v>44306</v>
      </c>
      <c r="B114" s="49">
        <f>FORECAST!B111</f>
        <v>0</v>
      </c>
      <c r="C114" s="50">
        <f>OBSERVED!B111</f>
        <v>0</v>
      </c>
      <c r="F114" t="str">
        <f t="shared" si="7"/>
        <v>1</v>
      </c>
      <c r="G114" t="str">
        <f t="shared" si="8"/>
        <v/>
      </c>
      <c r="H114" t="str">
        <f t="shared" si="9"/>
        <v/>
      </c>
      <c r="I114" s="52">
        <f>FORECAST!I111</f>
        <v>2</v>
      </c>
      <c r="J114" s="53">
        <f>OBSERVED!J111</f>
        <v>0</v>
      </c>
      <c r="K114" s="54">
        <f>FORECAST!C111</f>
        <v>41</v>
      </c>
      <c r="L114" s="55">
        <f>OBSERVED!C111</f>
        <v>40</v>
      </c>
      <c r="M114" t="str">
        <f t="shared" si="10"/>
        <v/>
      </c>
      <c r="N114" t="str">
        <f t="shared" si="11"/>
        <v/>
      </c>
      <c r="O114" s="54">
        <f>FORECAST!D111</f>
        <v>25</v>
      </c>
      <c r="P114" s="55">
        <f>OBSERVED!D111</f>
        <v>24</v>
      </c>
      <c r="Q114" t="str">
        <f t="shared" si="12"/>
        <v>1</v>
      </c>
      <c r="R114" t="str">
        <f t="shared" si="13"/>
        <v/>
      </c>
    </row>
    <row r="115" spans="1:18">
      <c r="A115" s="48">
        <v>44307</v>
      </c>
      <c r="B115" s="49">
        <f>FORECAST!B112</f>
        <v>0</v>
      </c>
      <c r="C115" s="50">
        <f>OBSERVED!B112</f>
        <v>0</v>
      </c>
      <c r="F115" t="str">
        <f t="shared" si="7"/>
        <v>1</v>
      </c>
      <c r="G115" t="str">
        <f t="shared" si="8"/>
        <v/>
      </c>
      <c r="H115" t="str">
        <f t="shared" si="9"/>
        <v/>
      </c>
      <c r="I115" s="52">
        <f>FORECAST!I112</f>
        <v>7</v>
      </c>
      <c r="J115" s="53">
        <f>OBSERVED!J112</f>
        <v>4</v>
      </c>
      <c r="K115" s="54">
        <f>FORECAST!C112</f>
        <v>41</v>
      </c>
      <c r="L115" s="55">
        <f>OBSERVED!C112</f>
        <v>36.5</v>
      </c>
      <c r="M115" t="str">
        <f t="shared" si="10"/>
        <v/>
      </c>
      <c r="N115" t="str">
        <f t="shared" si="11"/>
        <v/>
      </c>
      <c r="O115" s="54">
        <f>FORECAST!D112</f>
        <v>26</v>
      </c>
      <c r="P115" s="55">
        <f>OBSERVED!D112</f>
        <v>25</v>
      </c>
      <c r="Q115" t="str">
        <f t="shared" si="12"/>
        <v/>
      </c>
      <c r="R115" t="str">
        <f t="shared" si="13"/>
        <v>1</v>
      </c>
    </row>
    <row r="116" spans="1:18">
      <c r="A116" s="48">
        <v>44308</v>
      </c>
      <c r="B116" s="49">
        <f>FORECAST!B113</f>
        <v>0</v>
      </c>
      <c r="C116" s="50">
        <f>OBSERVED!B113</f>
        <v>0</v>
      </c>
      <c r="F116" t="str">
        <f t="shared" si="7"/>
        <v>1</v>
      </c>
      <c r="G116" t="str">
        <f t="shared" si="8"/>
        <v/>
      </c>
      <c r="H116" t="str">
        <f t="shared" si="9"/>
        <v/>
      </c>
      <c r="I116" s="52">
        <f>FORECAST!I113</f>
        <v>5</v>
      </c>
      <c r="J116" s="53">
        <f>OBSERVED!J113</f>
        <v>0</v>
      </c>
      <c r="K116" s="54">
        <f>FORECAST!C113</f>
        <v>40</v>
      </c>
      <c r="L116" s="55">
        <f>OBSERVED!C113</f>
        <v>38</v>
      </c>
      <c r="M116" t="str">
        <f t="shared" si="10"/>
        <v>1</v>
      </c>
      <c r="N116" t="str">
        <f t="shared" si="11"/>
        <v/>
      </c>
      <c r="O116" s="54">
        <f>FORECAST!D113</f>
        <v>25</v>
      </c>
      <c r="P116" s="55">
        <f>OBSERVED!D113</f>
        <v>22</v>
      </c>
      <c r="Q116" t="str">
        <f t="shared" si="12"/>
        <v/>
      </c>
      <c r="R116" t="str">
        <f t="shared" si="13"/>
        <v/>
      </c>
    </row>
    <row r="117" spans="1:18">
      <c r="A117" s="48">
        <v>44309</v>
      </c>
      <c r="B117" s="49">
        <f>FORECAST!B114</f>
        <v>0</v>
      </c>
      <c r="C117" s="50">
        <f>OBSERVED!B114</f>
        <v>0</v>
      </c>
      <c r="F117" t="str">
        <f t="shared" si="7"/>
        <v>1</v>
      </c>
      <c r="G117" t="str">
        <f t="shared" si="8"/>
        <v/>
      </c>
      <c r="H117" t="str">
        <f t="shared" si="9"/>
        <v/>
      </c>
      <c r="I117" s="52">
        <f>FORECAST!I114</f>
        <v>1</v>
      </c>
      <c r="J117" s="53">
        <f>OBSERVED!J114</f>
        <v>0</v>
      </c>
      <c r="K117" s="54">
        <f>FORECAST!C114</f>
        <v>41</v>
      </c>
      <c r="L117" s="55">
        <f>OBSERVED!C114</f>
        <v>38.5</v>
      </c>
      <c r="M117" t="str">
        <f t="shared" si="10"/>
        <v/>
      </c>
      <c r="N117" t="str">
        <f t="shared" si="11"/>
        <v/>
      </c>
      <c r="O117" s="54">
        <f>FORECAST!D114</f>
        <v>26</v>
      </c>
      <c r="P117" s="55">
        <f>OBSERVED!D114</f>
        <v>22</v>
      </c>
      <c r="Q117" t="str">
        <f t="shared" si="12"/>
        <v/>
      </c>
      <c r="R117" t="str">
        <f t="shared" si="13"/>
        <v/>
      </c>
    </row>
    <row r="118" spans="1:18">
      <c r="A118" s="48">
        <v>44310</v>
      </c>
      <c r="B118" s="49">
        <f>FORECAST!B115</f>
        <v>0</v>
      </c>
      <c r="C118" s="50">
        <f>OBSERVED!B115</f>
        <v>0</v>
      </c>
      <c r="F118" t="str">
        <f t="shared" si="7"/>
        <v>1</v>
      </c>
      <c r="G118" t="str">
        <f t="shared" si="8"/>
        <v/>
      </c>
      <c r="H118" t="str">
        <f t="shared" si="9"/>
        <v/>
      </c>
      <c r="I118" s="52">
        <f>FORECAST!I115</f>
        <v>4</v>
      </c>
      <c r="J118" s="53">
        <f>OBSERVED!J115</f>
        <v>4</v>
      </c>
      <c r="K118" s="54">
        <f>FORECAST!C115</f>
        <v>40</v>
      </c>
      <c r="L118" s="55">
        <f>OBSERVED!C115</f>
        <v>38.5</v>
      </c>
      <c r="M118" t="str">
        <f t="shared" si="10"/>
        <v/>
      </c>
      <c r="N118" t="str">
        <f t="shared" si="11"/>
        <v/>
      </c>
      <c r="O118" s="54">
        <f>FORECAST!D115</f>
        <v>26</v>
      </c>
      <c r="P118" s="55">
        <f>OBSERVED!D115</f>
        <v>24</v>
      </c>
      <c r="Q118" t="str">
        <f t="shared" si="12"/>
        <v/>
      </c>
      <c r="R118" t="str">
        <f t="shared" si="13"/>
        <v/>
      </c>
    </row>
    <row r="119" spans="1:18">
      <c r="A119" s="48">
        <v>44311</v>
      </c>
      <c r="B119" s="49">
        <f>FORECAST!B116</f>
        <v>0</v>
      </c>
      <c r="C119" s="50">
        <f>OBSERVED!B116</f>
        <v>0</v>
      </c>
      <c r="F119" t="str">
        <f t="shared" si="7"/>
        <v>1</v>
      </c>
      <c r="G119" t="str">
        <f t="shared" si="8"/>
        <v/>
      </c>
      <c r="H119" t="str">
        <f t="shared" si="9"/>
        <v/>
      </c>
      <c r="I119" s="52">
        <f>FORECAST!I116</f>
        <v>3</v>
      </c>
      <c r="J119" s="53">
        <f>OBSERVED!J116</f>
        <v>3</v>
      </c>
      <c r="K119" s="54">
        <f>FORECAST!C116</f>
        <v>40</v>
      </c>
      <c r="L119" s="55">
        <f>OBSERVED!C116</f>
        <v>37.5</v>
      </c>
      <c r="M119" t="str">
        <f t="shared" si="10"/>
        <v>1</v>
      </c>
      <c r="N119" t="str">
        <f t="shared" si="11"/>
        <v/>
      </c>
      <c r="O119" s="54">
        <f>FORECAST!D116</f>
        <v>26</v>
      </c>
      <c r="P119" s="55">
        <f>OBSERVED!D116</f>
        <v>24.5</v>
      </c>
      <c r="Q119" t="str">
        <f t="shared" si="12"/>
        <v/>
      </c>
      <c r="R119" t="str">
        <f t="shared" si="13"/>
        <v/>
      </c>
    </row>
    <row r="120" spans="1:18">
      <c r="A120" s="48">
        <v>44312</v>
      </c>
      <c r="B120" s="49">
        <f>FORECAST!B117</f>
        <v>0</v>
      </c>
      <c r="C120" s="50">
        <f>OBSERVED!B117</f>
        <v>0</v>
      </c>
      <c r="F120" t="str">
        <f t="shared" si="7"/>
        <v>1</v>
      </c>
      <c r="G120" t="str">
        <f t="shared" si="8"/>
        <v/>
      </c>
      <c r="H120" t="str">
        <f t="shared" si="9"/>
        <v/>
      </c>
      <c r="I120" s="52">
        <f>FORECAST!I117</f>
        <v>0</v>
      </c>
      <c r="J120" s="53">
        <f>OBSERVED!J117</f>
        <v>0</v>
      </c>
      <c r="K120" s="54">
        <f>FORECAST!C117</f>
        <v>41</v>
      </c>
      <c r="L120" s="55">
        <f>OBSERVED!C117</f>
        <v>40</v>
      </c>
      <c r="M120" t="str">
        <f t="shared" si="10"/>
        <v/>
      </c>
      <c r="N120" t="str">
        <f t="shared" si="11"/>
        <v/>
      </c>
      <c r="O120" s="54">
        <f>FORECAST!D117</f>
        <v>26</v>
      </c>
      <c r="P120" s="55">
        <f>OBSERVED!D117</f>
        <v>25</v>
      </c>
      <c r="Q120" t="str">
        <f t="shared" si="12"/>
        <v/>
      </c>
      <c r="R120" t="str">
        <f t="shared" si="13"/>
        <v/>
      </c>
    </row>
    <row r="121" spans="1:18">
      <c r="A121" s="48">
        <v>44313</v>
      </c>
      <c r="B121" s="49">
        <f>FORECAST!B118</f>
        <v>0</v>
      </c>
      <c r="C121" s="50">
        <f>OBSERVED!B118</f>
        <v>0</v>
      </c>
      <c r="F121" t="str">
        <f t="shared" si="7"/>
        <v>1</v>
      </c>
      <c r="G121" t="str">
        <f t="shared" si="8"/>
        <v/>
      </c>
      <c r="H121" t="str">
        <f t="shared" si="9"/>
        <v/>
      </c>
      <c r="I121" s="52">
        <f>FORECAST!I118</f>
        <v>0</v>
      </c>
      <c r="J121" s="53">
        <f>OBSERVED!J118</f>
        <v>0</v>
      </c>
      <c r="K121" s="54">
        <f>FORECAST!C118</f>
        <v>41</v>
      </c>
      <c r="L121" s="55">
        <f>OBSERVED!C118</f>
        <v>41</v>
      </c>
      <c r="M121" t="str">
        <f t="shared" si="10"/>
        <v/>
      </c>
      <c r="N121" t="str">
        <f t="shared" si="11"/>
        <v/>
      </c>
      <c r="O121" s="54">
        <f>FORECAST!D118</f>
        <v>27</v>
      </c>
      <c r="P121" s="55">
        <f>OBSERVED!D118</f>
        <v>25</v>
      </c>
      <c r="Q121" t="str">
        <f t="shared" si="12"/>
        <v/>
      </c>
      <c r="R121" t="str">
        <f t="shared" si="13"/>
        <v/>
      </c>
    </row>
    <row r="122" spans="1:18">
      <c r="A122" s="48">
        <v>44314</v>
      </c>
      <c r="B122" s="49">
        <f>FORECAST!B119</f>
        <v>0</v>
      </c>
      <c r="C122" s="50">
        <f>OBSERVED!B119</f>
        <v>0</v>
      </c>
      <c r="F122" t="str">
        <f t="shared" si="7"/>
        <v>1</v>
      </c>
      <c r="G122" t="str">
        <f t="shared" si="8"/>
        <v/>
      </c>
      <c r="H122" t="str">
        <f t="shared" si="9"/>
        <v/>
      </c>
      <c r="I122" s="52">
        <f>FORECAST!I119</f>
        <v>3</v>
      </c>
      <c r="J122" s="53">
        <f>OBSERVED!J119</f>
        <v>0</v>
      </c>
      <c r="K122" s="54">
        <f>FORECAST!C119</f>
        <v>42</v>
      </c>
      <c r="L122" s="55">
        <f>OBSERVED!C119</f>
        <v>40</v>
      </c>
      <c r="M122" t="str">
        <f t="shared" si="10"/>
        <v/>
      </c>
      <c r="N122" t="str">
        <f t="shared" si="11"/>
        <v>1</v>
      </c>
      <c r="O122" s="54">
        <f>FORECAST!D119</f>
        <v>28</v>
      </c>
      <c r="P122" s="55">
        <f>OBSERVED!D119</f>
        <v>24.5</v>
      </c>
      <c r="Q122" t="str">
        <f t="shared" si="12"/>
        <v/>
      </c>
      <c r="R122" t="str">
        <f t="shared" si="13"/>
        <v/>
      </c>
    </row>
    <row r="123" spans="1:18">
      <c r="A123" s="48">
        <v>44315</v>
      </c>
      <c r="B123" s="49">
        <f>FORECAST!B120</f>
        <v>0</v>
      </c>
      <c r="C123" s="50">
        <f>OBSERVED!B120</f>
        <v>0</v>
      </c>
      <c r="F123" t="str">
        <f t="shared" si="7"/>
        <v>1</v>
      </c>
      <c r="G123" t="str">
        <f t="shared" si="8"/>
        <v/>
      </c>
      <c r="H123" t="str">
        <f t="shared" si="9"/>
        <v/>
      </c>
      <c r="I123" s="52">
        <f>FORECAST!I120</f>
        <v>1</v>
      </c>
      <c r="J123" s="53">
        <f>OBSERVED!J120</f>
        <v>4</v>
      </c>
      <c r="K123" s="54">
        <f>FORECAST!C120</f>
        <v>41</v>
      </c>
      <c r="L123" s="55">
        <f>OBSERVED!C120</f>
        <v>39.5</v>
      </c>
      <c r="M123" t="str">
        <f t="shared" si="10"/>
        <v/>
      </c>
      <c r="N123" t="str">
        <f t="shared" si="11"/>
        <v/>
      </c>
      <c r="O123" s="54">
        <f>FORECAST!D120</f>
        <v>28</v>
      </c>
      <c r="P123" s="55">
        <f>OBSERVED!D120</f>
        <v>23</v>
      </c>
      <c r="Q123" t="str">
        <f t="shared" si="12"/>
        <v/>
      </c>
      <c r="R123" t="str">
        <f t="shared" si="13"/>
        <v/>
      </c>
    </row>
    <row r="124" spans="1:18">
      <c r="A124" s="48">
        <v>44316</v>
      </c>
      <c r="B124" s="49">
        <f>FORECAST!B121</f>
        <v>0</v>
      </c>
      <c r="C124" s="50">
        <f>OBSERVED!B121</f>
        <v>0</v>
      </c>
      <c r="F124" t="str">
        <f t="shared" si="7"/>
        <v>1</v>
      </c>
      <c r="G124" t="str">
        <f t="shared" si="8"/>
        <v/>
      </c>
      <c r="H124" t="str">
        <f t="shared" si="9"/>
        <v/>
      </c>
      <c r="I124" s="52">
        <f>FORECAST!I121</f>
        <v>4</v>
      </c>
      <c r="J124" s="53">
        <f>OBSERVED!J121</f>
        <v>6</v>
      </c>
      <c r="K124" s="54">
        <f>FORECAST!C121</f>
        <v>40</v>
      </c>
      <c r="L124" s="55">
        <f>OBSERVED!C121</f>
        <v>40</v>
      </c>
      <c r="M124" t="str">
        <f t="shared" si="10"/>
        <v/>
      </c>
      <c r="N124" t="str">
        <f t="shared" si="11"/>
        <v/>
      </c>
      <c r="O124" s="54">
        <f>FORECAST!D121</f>
        <v>28</v>
      </c>
      <c r="P124" s="55">
        <f>OBSERVED!D121</f>
        <v>25.5</v>
      </c>
      <c r="Q124" t="str">
        <f t="shared" si="12"/>
        <v/>
      </c>
      <c r="R124" t="str">
        <f t="shared" si="13"/>
        <v/>
      </c>
    </row>
    <row r="125" spans="1:18">
      <c r="A125" s="48">
        <v>44317</v>
      </c>
      <c r="B125" s="49">
        <f>FORECAST!B122</f>
        <v>0</v>
      </c>
      <c r="C125" s="50">
        <f>OBSERVED!B122</f>
        <v>0</v>
      </c>
      <c r="F125" t="str">
        <f t="shared" si="7"/>
        <v>1</v>
      </c>
      <c r="G125" t="str">
        <f t="shared" si="8"/>
        <v/>
      </c>
      <c r="H125" t="str">
        <f t="shared" si="9"/>
        <v/>
      </c>
      <c r="I125" s="52">
        <f>FORECAST!I122</f>
        <v>6</v>
      </c>
      <c r="J125" s="53">
        <f>OBSERVED!J122</f>
        <v>7</v>
      </c>
      <c r="K125" s="54">
        <f>FORECAST!C122</f>
        <v>41</v>
      </c>
      <c r="L125" s="55">
        <f>OBSERVED!C122</f>
        <v>40</v>
      </c>
      <c r="M125" t="str">
        <f t="shared" si="10"/>
        <v/>
      </c>
      <c r="N125" t="str">
        <f t="shared" si="11"/>
        <v>1</v>
      </c>
      <c r="O125" s="54">
        <f>FORECAST!D122</f>
        <v>27</v>
      </c>
      <c r="P125" s="55">
        <f>OBSERVED!D122</f>
        <v>26.5</v>
      </c>
      <c r="Q125" t="str">
        <f t="shared" si="12"/>
        <v/>
      </c>
      <c r="R125" t="str">
        <f t="shared" si="13"/>
        <v>1</v>
      </c>
    </row>
    <row r="126" spans="1:18">
      <c r="A126" s="48">
        <v>44318</v>
      </c>
      <c r="B126" s="49">
        <f>FORECAST!B123</f>
        <v>0</v>
      </c>
      <c r="C126" s="50">
        <f>OBSERVED!B123</f>
        <v>0</v>
      </c>
      <c r="F126" t="str">
        <f t="shared" si="7"/>
        <v>1</v>
      </c>
      <c r="G126" t="str">
        <f t="shared" si="8"/>
        <v/>
      </c>
      <c r="H126" t="str">
        <f t="shared" si="9"/>
        <v/>
      </c>
      <c r="I126" s="52">
        <f>FORECAST!I123</f>
        <v>3</v>
      </c>
      <c r="J126" s="53">
        <f>OBSERVED!J123</f>
        <v>0</v>
      </c>
      <c r="K126" s="54">
        <f>FORECAST!C123</f>
        <v>38</v>
      </c>
      <c r="L126" s="55">
        <f>OBSERVED!C123</f>
        <v>36.5</v>
      </c>
      <c r="M126" t="str">
        <f t="shared" si="10"/>
        <v>1</v>
      </c>
      <c r="N126" t="str">
        <f t="shared" si="11"/>
        <v/>
      </c>
      <c r="O126" s="54">
        <f>FORECAST!D123</f>
        <v>26</v>
      </c>
      <c r="P126" s="55">
        <f>OBSERVED!D123</f>
        <v>24</v>
      </c>
      <c r="Q126" t="str">
        <f t="shared" si="12"/>
        <v>1</v>
      </c>
      <c r="R126" t="str">
        <f t="shared" si="13"/>
        <v/>
      </c>
    </row>
    <row r="127" spans="1:18">
      <c r="A127" s="48">
        <v>44319</v>
      </c>
      <c r="B127" s="49">
        <f>FORECAST!B124</f>
        <v>0</v>
      </c>
      <c r="C127" s="50">
        <f>OBSERVED!B124</f>
        <v>0</v>
      </c>
      <c r="F127" t="str">
        <f t="shared" si="7"/>
        <v>1</v>
      </c>
      <c r="G127" t="str">
        <f t="shared" si="8"/>
        <v/>
      </c>
      <c r="H127" t="str">
        <f t="shared" si="9"/>
        <v/>
      </c>
      <c r="I127" s="52">
        <f>FORECAST!I124</f>
        <v>1</v>
      </c>
      <c r="J127" s="53">
        <f>OBSERVED!J124</f>
        <v>3</v>
      </c>
      <c r="K127" s="54">
        <f>FORECAST!C124</f>
        <v>40</v>
      </c>
      <c r="L127" s="55">
        <f>OBSERVED!C124</f>
        <v>39.5</v>
      </c>
      <c r="M127" t="str">
        <f t="shared" si="10"/>
        <v/>
      </c>
      <c r="N127" t="str">
        <f t="shared" si="11"/>
        <v/>
      </c>
      <c r="O127" s="54">
        <f>FORECAST!D124</f>
        <v>27</v>
      </c>
      <c r="P127" s="55">
        <f>OBSERVED!D124</f>
        <v>24.5</v>
      </c>
      <c r="Q127" t="str">
        <f t="shared" si="12"/>
        <v/>
      </c>
      <c r="R127" t="str">
        <f t="shared" si="13"/>
        <v/>
      </c>
    </row>
    <row r="128" spans="1:18">
      <c r="A128" s="48">
        <v>44320</v>
      </c>
      <c r="B128" s="49">
        <f>FORECAST!B125</f>
        <v>0</v>
      </c>
      <c r="C128" s="50">
        <f>OBSERVED!B125</f>
        <v>0</v>
      </c>
      <c r="F128" t="str">
        <f t="shared" si="7"/>
        <v>1</v>
      </c>
      <c r="G128" t="str">
        <f t="shared" si="8"/>
        <v/>
      </c>
      <c r="H128" t="str">
        <f t="shared" si="9"/>
        <v/>
      </c>
      <c r="I128" s="52">
        <f>FORECAST!I125</f>
        <v>2</v>
      </c>
      <c r="J128" s="53">
        <f>OBSERVED!J125</f>
        <v>3</v>
      </c>
      <c r="K128" s="54">
        <f>FORECAST!C125</f>
        <v>40</v>
      </c>
      <c r="L128" s="55">
        <f>OBSERVED!C125</f>
        <v>40</v>
      </c>
      <c r="M128" t="str">
        <f t="shared" si="10"/>
        <v/>
      </c>
      <c r="N128" t="str">
        <f t="shared" si="11"/>
        <v/>
      </c>
      <c r="O128" s="54">
        <f>FORECAST!D125</f>
        <v>27</v>
      </c>
      <c r="P128" s="55">
        <f>OBSERVED!D125</f>
        <v>28</v>
      </c>
      <c r="Q128" t="str">
        <f t="shared" si="12"/>
        <v/>
      </c>
      <c r="R128" t="str">
        <f t="shared" si="13"/>
        <v/>
      </c>
    </row>
    <row r="129" spans="1:18">
      <c r="A129" s="48">
        <v>44321</v>
      </c>
      <c r="B129" s="49">
        <f>FORECAST!B126</f>
        <v>0</v>
      </c>
      <c r="C129" s="50">
        <f>OBSERVED!B126</f>
        <v>0</v>
      </c>
      <c r="F129" t="str">
        <f t="shared" si="7"/>
        <v>1</v>
      </c>
      <c r="G129" t="str">
        <f t="shared" si="8"/>
        <v/>
      </c>
      <c r="H129" t="str">
        <f t="shared" si="9"/>
        <v/>
      </c>
      <c r="I129" s="52">
        <f>FORECAST!I126</f>
        <v>0</v>
      </c>
      <c r="J129" s="53">
        <f>OBSERVED!J126</f>
        <v>0</v>
      </c>
      <c r="K129" s="54">
        <f>FORECAST!C126</f>
        <v>41</v>
      </c>
      <c r="L129" s="55">
        <f>OBSERVED!C126</f>
        <v>39.5</v>
      </c>
      <c r="M129" t="str">
        <f t="shared" si="10"/>
        <v/>
      </c>
      <c r="N129" t="str">
        <f t="shared" si="11"/>
        <v/>
      </c>
      <c r="O129" s="54">
        <f>FORECAST!D126</f>
        <v>26</v>
      </c>
      <c r="P129" s="55">
        <f>OBSERVED!D126</f>
        <v>28.5</v>
      </c>
      <c r="Q129" t="str">
        <f t="shared" si="12"/>
        <v/>
      </c>
      <c r="R129" t="str">
        <f t="shared" si="13"/>
        <v/>
      </c>
    </row>
    <row r="130" spans="1:18">
      <c r="A130" s="48">
        <v>44322</v>
      </c>
      <c r="B130" s="49">
        <f>FORECAST!B127</f>
        <v>0</v>
      </c>
      <c r="C130" s="50">
        <f>OBSERVED!B127</f>
        <v>0</v>
      </c>
      <c r="F130" t="str">
        <f t="shared" si="7"/>
        <v>1</v>
      </c>
      <c r="G130" t="str">
        <f t="shared" si="8"/>
        <v/>
      </c>
      <c r="H130" t="str">
        <f t="shared" si="9"/>
        <v/>
      </c>
      <c r="I130" s="52">
        <f>FORECAST!I127</f>
        <v>0</v>
      </c>
      <c r="J130" s="53">
        <f>OBSERVED!J127</f>
        <v>0</v>
      </c>
      <c r="K130" s="54">
        <f>FORECAST!C127</f>
        <v>41</v>
      </c>
      <c r="L130" s="55">
        <f>OBSERVED!C127</f>
        <v>40</v>
      </c>
      <c r="M130" t="str">
        <f t="shared" si="10"/>
        <v/>
      </c>
      <c r="N130" t="str">
        <f t="shared" si="11"/>
        <v/>
      </c>
      <c r="O130" s="54">
        <f>FORECAST!D127</f>
        <v>26</v>
      </c>
      <c r="P130" s="55">
        <f>OBSERVED!D127</f>
        <v>26</v>
      </c>
      <c r="Q130" t="str">
        <f t="shared" si="12"/>
        <v/>
      </c>
      <c r="R130" t="str">
        <f t="shared" si="13"/>
        <v/>
      </c>
    </row>
    <row r="131" spans="1:18">
      <c r="A131" s="48">
        <v>44323</v>
      </c>
      <c r="B131" s="49">
        <f>FORECAST!B128</f>
        <v>0</v>
      </c>
      <c r="C131" s="50">
        <f>OBSERVED!B128</f>
        <v>0</v>
      </c>
      <c r="F131" t="str">
        <f t="shared" si="7"/>
        <v>1</v>
      </c>
      <c r="G131" t="str">
        <f t="shared" si="8"/>
        <v/>
      </c>
      <c r="H131" t="str">
        <f t="shared" si="9"/>
        <v/>
      </c>
      <c r="I131" s="52">
        <f>FORECAST!I128</f>
        <v>1</v>
      </c>
      <c r="J131" s="53">
        <f>OBSERVED!J128</f>
        <v>0</v>
      </c>
      <c r="K131" s="54">
        <f>FORECAST!C128</f>
        <v>41</v>
      </c>
      <c r="L131" s="55">
        <f>OBSERVED!C128</f>
        <v>40.5</v>
      </c>
      <c r="M131" t="str">
        <f t="shared" si="10"/>
        <v/>
      </c>
      <c r="N131" t="str">
        <f t="shared" si="11"/>
        <v/>
      </c>
      <c r="O131" s="54">
        <f>FORECAST!D128</f>
        <v>26</v>
      </c>
      <c r="P131" s="55">
        <f>OBSERVED!D128</f>
        <v>25</v>
      </c>
      <c r="Q131" t="str">
        <f t="shared" si="12"/>
        <v>1</v>
      </c>
      <c r="R131" t="str">
        <f t="shared" si="13"/>
        <v/>
      </c>
    </row>
    <row r="132" spans="1:18">
      <c r="A132" s="48">
        <v>44324</v>
      </c>
      <c r="B132" s="49">
        <f>FORECAST!B129</f>
        <v>0</v>
      </c>
      <c r="C132" s="50">
        <f>OBSERVED!B129</f>
        <v>0</v>
      </c>
      <c r="F132" t="str">
        <f t="shared" si="7"/>
        <v>1</v>
      </c>
      <c r="G132" t="str">
        <f t="shared" si="8"/>
        <v/>
      </c>
      <c r="H132" t="str">
        <f t="shared" si="9"/>
        <v/>
      </c>
      <c r="I132" s="52">
        <f>FORECAST!I129</f>
        <v>0</v>
      </c>
      <c r="J132" s="53">
        <f>OBSERVED!J129</f>
        <v>0</v>
      </c>
      <c r="K132" s="54">
        <f>FORECAST!C129</f>
        <v>41</v>
      </c>
      <c r="L132" s="55">
        <f>OBSERVED!C129</f>
        <v>40.5</v>
      </c>
      <c r="M132" t="str">
        <f t="shared" si="10"/>
        <v/>
      </c>
      <c r="N132" t="str">
        <f t="shared" si="11"/>
        <v/>
      </c>
      <c r="O132" s="54">
        <f>FORECAST!D129</f>
        <v>28</v>
      </c>
      <c r="P132" s="55">
        <f>OBSERVED!D129</f>
        <v>26</v>
      </c>
      <c r="Q132" t="str">
        <f t="shared" si="12"/>
        <v/>
      </c>
      <c r="R132" t="str">
        <f t="shared" si="13"/>
        <v/>
      </c>
    </row>
    <row r="133" spans="1:18">
      <c r="A133" s="48">
        <v>44325</v>
      </c>
      <c r="B133" s="49">
        <f>FORECAST!B130</f>
        <v>0</v>
      </c>
      <c r="C133" s="50">
        <f>OBSERVED!B130</f>
        <v>0</v>
      </c>
      <c r="F133" t="str">
        <f t="shared" si="7"/>
        <v>1</v>
      </c>
      <c r="G133" t="str">
        <f t="shared" si="8"/>
        <v/>
      </c>
      <c r="H133" t="str">
        <f t="shared" si="9"/>
        <v/>
      </c>
      <c r="I133" s="52">
        <f>FORECAST!I130</f>
        <v>1</v>
      </c>
      <c r="J133" s="53">
        <f>OBSERVED!J130</f>
        <v>4</v>
      </c>
      <c r="K133" s="54">
        <f>FORECAST!C130</f>
        <v>41</v>
      </c>
      <c r="L133" s="55">
        <f>OBSERVED!C130</f>
        <v>40</v>
      </c>
      <c r="M133" t="str">
        <f t="shared" si="10"/>
        <v/>
      </c>
      <c r="N133" t="str">
        <f t="shared" si="11"/>
        <v/>
      </c>
      <c r="O133" s="54">
        <f>FORECAST!D130</f>
        <v>28</v>
      </c>
      <c r="P133" s="55">
        <f>OBSERVED!D130</f>
        <v>27</v>
      </c>
      <c r="Q133" t="str">
        <f t="shared" si="12"/>
        <v/>
      </c>
      <c r="R133" t="str">
        <f t="shared" si="13"/>
        <v>1</v>
      </c>
    </row>
    <row r="134" spans="1:18">
      <c r="A134" s="48">
        <v>44326</v>
      </c>
      <c r="B134" s="49">
        <f>FORECAST!B131</f>
        <v>0</v>
      </c>
      <c r="C134" s="50">
        <f>OBSERVED!B131</f>
        <v>0</v>
      </c>
      <c r="F134" t="str">
        <f t="shared" ref="F134:F197" si="14">IF(AND(B134=0,C134=0),"1","")</f>
        <v>1</v>
      </c>
      <c r="G134" t="str">
        <f t="shared" ref="G134:G197" si="15">IF(AND(C134&gt;=0.1,B134&gt;=10),"2","")</f>
        <v/>
      </c>
      <c r="H134" t="str">
        <f t="shared" ref="H134:H197" si="16">IF(AND(C134&gt;10.1,B134&gt;10.1),"3","")</f>
        <v/>
      </c>
      <c r="I134" s="52">
        <f>FORECAST!I131</f>
        <v>0</v>
      </c>
      <c r="J134" s="53">
        <f>OBSERVED!J131</f>
        <v>0</v>
      </c>
      <c r="K134" s="54">
        <f>FORECAST!C131</f>
        <v>40</v>
      </c>
      <c r="L134" s="55">
        <f>OBSERVED!C131</f>
        <v>40.5</v>
      </c>
      <c r="M134" t="str">
        <f t="shared" ref="M134:M197" si="17">IF(AND(K134&lt;K135,L134&lt;L135),"1","")</f>
        <v/>
      </c>
      <c r="N134" t="str">
        <f t="shared" ref="N134:N197" si="18">IF(AND(K134&gt;K135,L134&gt;L135),"1","")</f>
        <v/>
      </c>
      <c r="O134" s="54">
        <f>FORECAST!D131</f>
        <v>27</v>
      </c>
      <c r="P134" s="55">
        <f>OBSERVED!D131</f>
        <v>26</v>
      </c>
      <c r="Q134" t="str">
        <f t="shared" ref="Q134:Q197" si="19">IF(AND(O134&lt;O135,P134&lt;P135),"1","")</f>
        <v/>
      </c>
      <c r="R134" t="str">
        <f t="shared" ref="R134:R197" si="20">IF(AND(O134&gt;O135,P134&gt;P135),"1","")</f>
        <v/>
      </c>
    </row>
    <row r="135" spans="1:18">
      <c r="A135" s="48">
        <v>44327</v>
      </c>
      <c r="B135" s="49">
        <f>FORECAST!B132</f>
        <v>0</v>
      </c>
      <c r="C135" s="50">
        <f>OBSERVED!B132</f>
        <v>0</v>
      </c>
      <c r="F135" t="str">
        <f t="shared" si="14"/>
        <v>1</v>
      </c>
      <c r="G135" t="str">
        <f t="shared" si="15"/>
        <v/>
      </c>
      <c r="H135" t="str">
        <f t="shared" si="16"/>
        <v/>
      </c>
      <c r="I135" s="52">
        <f>FORECAST!I132</f>
        <v>0</v>
      </c>
      <c r="J135" s="53">
        <f>OBSERVED!J132</f>
        <v>0</v>
      </c>
      <c r="K135" s="54">
        <f>FORECAST!C132</f>
        <v>40</v>
      </c>
      <c r="L135" s="55">
        <f>OBSERVED!C132</f>
        <v>39</v>
      </c>
      <c r="M135" t="str">
        <f t="shared" si="17"/>
        <v/>
      </c>
      <c r="N135" t="str">
        <f t="shared" si="18"/>
        <v/>
      </c>
      <c r="O135" s="54">
        <f>FORECAST!D132</f>
        <v>27</v>
      </c>
      <c r="P135" s="55">
        <f>OBSERVED!D132</f>
        <v>27.5</v>
      </c>
      <c r="Q135" t="str">
        <f t="shared" si="19"/>
        <v/>
      </c>
      <c r="R135" t="str">
        <f t="shared" si="20"/>
        <v/>
      </c>
    </row>
    <row r="136" spans="1:18">
      <c r="A136" s="48">
        <v>44328</v>
      </c>
      <c r="B136" s="49">
        <f>FORECAST!B133</f>
        <v>0</v>
      </c>
      <c r="C136" s="50">
        <f>OBSERVED!B133</f>
        <v>0</v>
      </c>
      <c r="F136" t="str">
        <f t="shared" si="14"/>
        <v>1</v>
      </c>
      <c r="G136" t="str">
        <f t="shared" si="15"/>
        <v/>
      </c>
      <c r="H136" t="str">
        <f t="shared" si="16"/>
        <v/>
      </c>
      <c r="I136" s="52">
        <f>FORECAST!I133</f>
        <v>1</v>
      </c>
      <c r="J136" s="53">
        <f>OBSERVED!J133</f>
        <v>0</v>
      </c>
      <c r="K136" s="54">
        <f>FORECAST!C133</f>
        <v>40</v>
      </c>
      <c r="L136" s="55">
        <f>OBSERVED!C133</f>
        <v>38.5</v>
      </c>
      <c r="M136" t="str">
        <f t="shared" si="17"/>
        <v/>
      </c>
      <c r="N136" t="str">
        <f t="shared" si="18"/>
        <v/>
      </c>
      <c r="O136" s="54">
        <f>FORECAST!D133</f>
        <v>28</v>
      </c>
      <c r="P136" s="55">
        <f>OBSERVED!D133</f>
        <v>26.5</v>
      </c>
      <c r="Q136" t="str">
        <f t="shared" si="19"/>
        <v/>
      </c>
      <c r="R136" t="str">
        <f t="shared" si="20"/>
        <v>1</v>
      </c>
    </row>
    <row r="137" spans="1:18">
      <c r="A137" s="48">
        <v>44329</v>
      </c>
      <c r="B137" s="49">
        <f>FORECAST!B134</f>
        <v>0</v>
      </c>
      <c r="C137" s="50">
        <f>OBSERVED!B134</f>
        <v>0</v>
      </c>
      <c r="F137" t="str">
        <f t="shared" si="14"/>
        <v>1</v>
      </c>
      <c r="G137" t="str">
        <f t="shared" si="15"/>
        <v/>
      </c>
      <c r="H137" t="str">
        <f t="shared" si="16"/>
        <v/>
      </c>
      <c r="I137" s="52">
        <f>FORECAST!I134</f>
        <v>2</v>
      </c>
      <c r="J137" s="53">
        <f>OBSERVED!J134</f>
        <v>0</v>
      </c>
      <c r="K137" s="54">
        <f>FORECAST!C134</f>
        <v>40</v>
      </c>
      <c r="L137" s="55">
        <f>OBSERVED!C134</f>
        <v>38</v>
      </c>
      <c r="M137" t="str">
        <f t="shared" si="17"/>
        <v/>
      </c>
      <c r="N137" t="str">
        <f t="shared" si="18"/>
        <v/>
      </c>
      <c r="O137" s="54">
        <f>FORECAST!D134</f>
        <v>27</v>
      </c>
      <c r="P137" s="55">
        <f>OBSERVED!D134</f>
        <v>26</v>
      </c>
      <c r="Q137" t="str">
        <f t="shared" si="19"/>
        <v/>
      </c>
      <c r="R137" t="str">
        <f t="shared" si="20"/>
        <v/>
      </c>
    </row>
    <row r="138" spans="1:18">
      <c r="A138" s="48">
        <v>44330</v>
      </c>
      <c r="B138" s="49">
        <f>FORECAST!B135</f>
        <v>0</v>
      </c>
      <c r="C138" s="50">
        <f>OBSERVED!B135</f>
        <v>0</v>
      </c>
      <c r="F138" t="str">
        <f t="shared" si="14"/>
        <v>1</v>
      </c>
      <c r="G138" t="str">
        <f t="shared" si="15"/>
        <v/>
      </c>
      <c r="H138" t="str">
        <f t="shared" si="16"/>
        <v/>
      </c>
      <c r="I138" s="52">
        <f>FORECAST!I135</f>
        <v>7</v>
      </c>
      <c r="J138" s="53">
        <f>OBSERVED!J135</f>
        <v>0</v>
      </c>
      <c r="K138" s="54">
        <f>FORECAST!C135</f>
        <v>39</v>
      </c>
      <c r="L138" s="55">
        <f>OBSERVED!C135</f>
        <v>38</v>
      </c>
      <c r="M138" t="str">
        <f t="shared" si="17"/>
        <v>1</v>
      </c>
      <c r="N138" t="str">
        <f t="shared" si="18"/>
        <v/>
      </c>
      <c r="O138" s="54">
        <f>FORECAST!D135</f>
        <v>28</v>
      </c>
      <c r="P138" s="55">
        <f>OBSERVED!D135</f>
        <v>26</v>
      </c>
      <c r="Q138" t="str">
        <f t="shared" si="19"/>
        <v>1</v>
      </c>
      <c r="R138" t="str">
        <f t="shared" si="20"/>
        <v/>
      </c>
    </row>
    <row r="139" spans="1:18">
      <c r="A139" s="48">
        <v>44331</v>
      </c>
      <c r="B139" s="49">
        <f>FORECAST!B136</f>
        <v>0</v>
      </c>
      <c r="C139" s="50">
        <f>OBSERVED!B136</f>
        <v>0</v>
      </c>
      <c r="F139" t="str">
        <f t="shared" si="14"/>
        <v>1</v>
      </c>
      <c r="G139" t="str">
        <f t="shared" si="15"/>
        <v/>
      </c>
      <c r="H139" t="str">
        <f t="shared" si="16"/>
        <v/>
      </c>
      <c r="I139" s="52">
        <f>FORECAST!I136</f>
        <v>5</v>
      </c>
      <c r="J139" s="53">
        <f>OBSERVED!J136</f>
        <v>3</v>
      </c>
      <c r="K139" s="54">
        <f>FORECAST!C136</f>
        <v>40</v>
      </c>
      <c r="L139" s="55">
        <f>OBSERVED!C136</f>
        <v>39</v>
      </c>
      <c r="M139" t="str">
        <f t="shared" si="17"/>
        <v>1</v>
      </c>
      <c r="N139" t="str">
        <f t="shared" si="18"/>
        <v/>
      </c>
      <c r="O139" s="54">
        <f>FORECAST!D136</f>
        <v>29</v>
      </c>
      <c r="P139" s="55">
        <f>OBSERVED!D136</f>
        <v>28.5</v>
      </c>
      <c r="Q139" t="str">
        <f t="shared" si="19"/>
        <v>1</v>
      </c>
      <c r="R139" t="str">
        <f t="shared" si="20"/>
        <v/>
      </c>
    </row>
    <row r="140" spans="1:18">
      <c r="A140" s="48">
        <v>44332</v>
      </c>
      <c r="B140" s="49">
        <f>FORECAST!B137</f>
        <v>0</v>
      </c>
      <c r="C140" s="50">
        <f>OBSERVED!B137</f>
        <v>0</v>
      </c>
      <c r="F140" t="str">
        <f t="shared" si="14"/>
        <v>1</v>
      </c>
      <c r="G140" t="str">
        <f t="shared" si="15"/>
        <v/>
      </c>
      <c r="H140" t="str">
        <f t="shared" si="16"/>
        <v/>
      </c>
      <c r="I140" s="52">
        <f>FORECAST!I137</f>
        <v>8</v>
      </c>
      <c r="J140" s="53">
        <f>OBSERVED!J137</f>
        <v>6</v>
      </c>
      <c r="K140" s="54">
        <f>FORECAST!C137</f>
        <v>41</v>
      </c>
      <c r="L140" s="55">
        <f>OBSERVED!C137</f>
        <v>40</v>
      </c>
      <c r="M140" t="str">
        <f t="shared" si="17"/>
        <v>1</v>
      </c>
      <c r="N140" t="str">
        <f t="shared" si="18"/>
        <v/>
      </c>
      <c r="O140" s="54">
        <f>FORECAST!D137</f>
        <v>30</v>
      </c>
      <c r="P140" s="55">
        <f>OBSERVED!D137</f>
        <v>29</v>
      </c>
      <c r="Q140" t="str">
        <f t="shared" si="19"/>
        <v/>
      </c>
      <c r="R140" t="str">
        <f t="shared" si="20"/>
        <v/>
      </c>
    </row>
    <row r="141" spans="1:18">
      <c r="A141" s="48">
        <v>44333</v>
      </c>
      <c r="B141" s="49">
        <f>FORECAST!B138</f>
        <v>0</v>
      </c>
      <c r="C141" s="50">
        <f>OBSERVED!B138</f>
        <v>0</v>
      </c>
      <c r="D141" s="56"/>
      <c r="F141" t="str">
        <f t="shared" si="14"/>
        <v>1</v>
      </c>
      <c r="G141" t="str">
        <f t="shared" si="15"/>
        <v/>
      </c>
      <c r="H141" t="str">
        <f t="shared" si="16"/>
        <v/>
      </c>
      <c r="I141" s="52">
        <f>FORECAST!I138</f>
        <v>8</v>
      </c>
      <c r="J141" s="53">
        <f>OBSERVED!J138</f>
        <v>6</v>
      </c>
      <c r="K141" s="54">
        <f>FORECAST!C138</f>
        <v>42</v>
      </c>
      <c r="L141" s="55">
        <f>OBSERVED!C138</f>
        <v>42</v>
      </c>
      <c r="M141" t="str">
        <f t="shared" si="17"/>
        <v/>
      </c>
      <c r="N141" t="str">
        <f t="shared" si="18"/>
        <v>1</v>
      </c>
      <c r="O141" s="54">
        <f>FORECAST!D138</f>
        <v>31</v>
      </c>
      <c r="P141" s="55">
        <f>OBSERVED!D138</f>
        <v>26.5</v>
      </c>
      <c r="Q141" t="str">
        <f t="shared" si="19"/>
        <v/>
      </c>
      <c r="R141" t="str">
        <f t="shared" si="20"/>
        <v>1</v>
      </c>
    </row>
    <row r="142" spans="1:18">
      <c r="A142" s="48">
        <v>44334</v>
      </c>
      <c r="B142" s="49">
        <f>FORECAST!B139</f>
        <v>3</v>
      </c>
      <c r="C142" s="50">
        <f>OBSERVED!B139</f>
        <v>12</v>
      </c>
      <c r="D142" s="56"/>
      <c r="F142" t="str">
        <f t="shared" si="14"/>
        <v/>
      </c>
      <c r="G142" t="str">
        <f t="shared" si="15"/>
        <v/>
      </c>
      <c r="H142" t="str">
        <f t="shared" si="16"/>
        <v/>
      </c>
      <c r="I142" s="52">
        <f>FORECAST!I139</f>
        <v>8</v>
      </c>
      <c r="J142" s="53">
        <f>OBSERVED!J139</f>
        <v>8</v>
      </c>
      <c r="K142" s="54">
        <f>FORECAST!C139</f>
        <v>38</v>
      </c>
      <c r="L142" s="55">
        <f>OBSERVED!C139</f>
        <v>35.5</v>
      </c>
      <c r="M142" t="str">
        <f t="shared" si="17"/>
        <v/>
      </c>
      <c r="N142" t="str">
        <f t="shared" si="18"/>
        <v>1</v>
      </c>
      <c r="O142" s="54">
        <f>FORECAST!D139</f>
        <v>29</v>
      </c>
      <c r="P142" s="55">
        <f>OBSERVED!D139</f>
        <v>24.5</v>
      </c>
      <c r="Q142" t="str">
        <f t="shared" si="19"/>
        <v/>
      </c>
      <c r="R142" t="str">
        <f t="shared" si="20"/>
        <v>1</v>
      </c>
    </row>
    <row r="143" spans="1:18">
      <c r="A143" s="48">
        <v>44335</v>
      </c>
      <c r="B143" s="49">
        <f>FORECAST!B140</f>
        <v>118</v>
      </c>
      <c r="C143" s="50">
        <f>OBSERVED!B140</f>
        <v>118</v>
      </c>
      <c r="D143" s="56"/>
      <c r="F143" t="str">
        <f t="shared" si="14"/>
        <v/>
      </c>
      <c r="G143" t="str">
        <f t="shared" si="15"/>
        <v>2</v>
      </c>
      <c r="H143" t="str">
        <f t="shared" si="16"/>
        <v>3</v>
      </c>
      <c r="I143" s="52">
        <f>FORECAST!I140</f>
        <v>8</v>
      </c>
      <c r="J143" s="53">
        <f>OBSERVED!J140</f>
        <v>8</v>
      </c>
      <c r="K143" s="54">
        <f>FORECAST!C140</f>
        <v>25</v>
      </c>
      <c r="L143" s="55">
        <f>OBSERVED!C140</f>
        <v>25</v>
      </c>
      <c r="M143" t="str">
        <f t="shared" si="17"/>
        <v>1</v>
      </c>
      <c r="N143" t="str">
        <f t="shared" si="18"/>
        <v/>
      </c>
      <c r="O143" s="54">
        <f>FORECAST!D140</f>
        <v>23.5</v>
      </c>
      <c r="P143" s="55">
        <f>OBSERVED!D140</f>
        <v>23.5</v>
      </c>
      <c r="Q143" t="str">
        <f t="shared" si="19"/>
        <v/>
      </c>
      <c r="R143" t="str">
        <f t="shared" si="20"/>
        <v/>
      </c>
    </row>
    <row r="144" spans="1:18">
      <c r="A144" s="48">
        <v>44336</v>
      </c>
      <c r="B144" s="49">
        <f>FORECAST!B141</f>
        <v>0</v>
      </c>
      <c r="C144" s="50">
        <f>OBSERVED!B141</f>
        <v>0</v>
      </c>
      <c r="D144" s="56"/>
      <c r="F144" t="str">
        <f t="shared" si="14"/>
        <v>1</v>
      </c>
      <c r="G144" t="str">
        <f t="shared" si="15"/>
        <v/>
      </c>
      <c r="H144" t="str">
        <f t="shared" si="16"/>
        <v/>
      </c>
      <c r="I144" s="52">
        <f>FORECAST!I141</f>
        <v>8</v>
      </c>
      <c r="J144" s="53">
        <f>OBSERVED!J141</f>
        <v>0</v>
      </c>
      <c r="K144" s="54">
        <f>FORECAST!C141</f>
        <v>36.8</v>
      </c>
      <c r="L144" s="55">
        <f>OBSERVED!C141</f>
        <v>30</v>
      </c>
      <c r="M144" t="str">
        <f t="shared" si="17"/>
        <v>1</v>
      </c>
      <c r="N144" t="str">
        <f t="shared" si="18"/>
        <v/>
      </c>
      <c r="O144" s="54">
        <f>FORECAST!D141</f>
        <v>25.1</v>
      </c>
      <c r="P144" s="55">
        <f>OBSERVED!D141</f>
        <v>22.5</v>
      </c>
      <c r="Q144" t="str">
        <f t="shared" si="19"/>
        <v>1</v>
      </c>
      <c r="R144" t="str">
        <f t="shared" si="20"/>
        <v/>
      </c>
    </row>
    <row r="145" spans="1:18">
      <c r="A145" s="48">
        <v>44337</v>
      </c>
      <c r="B145" s="49">
        <f>FORECAST!B142</f>
        <v>0</v>
      </c>
      <c r="C145" s="50">
        <f>OBSERVED!B142</f>
        <v>0</v>
      </c>
      <c r="F145" t="str">
        <f t="shared" si="14"/>
        <v>1</v>
      </c>
      <c r="G145" t="str">
        <f t="shared" si="15"/>
        <v/>
      </c>
      <c r="H145" t="str">
        <f t="shared" si="16"/>
        <v/>
      </c>
      <c r="I145" s="52">
        <f>FORECAST!I142</f>
        <v>4</v>
      </c>
      <c r="J145" s="53">
        <f>OBSERVED!J142</f>
        <v>6</v>
      </c>
      <c r="K145" s="54">
        <f>FORECAST!C142</f>
        <v>38.7</v>
      </c>
      <c r="L145" s="55">
        <f>OBSERVED!C142</f>
        <v>34.5</v>
      </c>
      <c r="M145" t="str">
        <f t="shared" si="17"/>
        <v/>
      </c>
      <c r="N145" t="str">
        <f t="shared" si="18"/>
        <v>1</v>
      </c>
      <c r="O145" s="54">
        <f>FORECAST!D142</f>
        <v>25.9</v>
      </c>
      <c r="P145" s="55">
        <f>OBSERVED!D142</f>
        <v>26.5</v>
      </c>
      <c r="Q145" t="str">
        <f t="shared" si="19"/>
        <v/>
      </c>
      <c r="R145" t="str">
        <f t="shared" si="20"/>
        <v/>
      </c>
    </row>
    <row r="146" spans="1:18">
      <c r="A146" s="48">
        <v>44338</v>
      </c>
      <c r="B146" s="49">
        <f>FORECAST!B143</f>
        <v>0</v>
      </c>
      <c r="C146" s="50">
        <f>OBSERVED!B143</f>
        <v>0</v>
      </c>
      <c r="F146" t="str">
        <f t="shared" si="14"/>
        <v>1</v>
      </c>
      <c r="G146" t="str">
        <f t="shared" si="15"/>
        <v/>
      </c>
      <c r="H146" t="str">
        <f t="shared" si="16"/>
        <v/>
      </c>
      <c r="I146" s="52">
        <f>FORECAST!I143</f>
        <v>0</v>
      </c>
      <c r="J146" s="53">
        <f>OBSERVED!J143</f>
        <v>4</v>
      </c>
      <c r="K146" s="54">
        <f>FORECAST!C143</f>
        <v>38</v>
      </c>
      <c r="L146" s="55">
        <f>OBSERVED!C143</f>
        <v>34</v>
      </c>
      <c r="M146" t="str">
        <f t="shared" si="17"/>
        <v/>
      </c>
      <c r="N146" t="str">
        <f t="shared" si="18"/>
        <v/>
      </c>
      <c r="O146" s="54">
        <f>FORECAST!D143</f>
        <v>27</v>
      </c>
      <c r="P146" s="55">
        <f>OBSERVED!D143</f>
        <v>26</v>
      </c>
      <c r="Q146" t="str">
        <f t="shared" si="19"/>
        <v/>
      </c>
      <c r="R146" t="str">
        <f t="shared" si="20"/>
        <v/>
      </c>
    </row>
    <row r="147" spans="1:18">
      <c r="A147" s="48">
        <v>44339</v>
      </c>
      <c r="B147" s="49">
        <f>FORECAST!B144</f>
        <v>1</v>
      </c>
      <c r="C147" s="50">
        <f>OBSERVED!B144</f>
        <v>0</v>
      </c>
      <c r="F147" t="str">
        <f t="shared" si="14"/>
        <v/>
      </c>
      <c r="G147" t="str">
        <f t="shared" si="15"/>
        <v/>
      </c>
      <c r="H147" t="str">
        <f t="shared" si="16"/>
        <v/>
      </c>
      <c r="I147" s="52">
        <f>FORECAST!I144</f>
        <v>3</v>
      </c>
      <c r="J147" s="53">
        <f>OBSERVED!J144</f>
        <v>0</v>
      </c>
      <c r="K147" s="54">
        <f>FORECAST!C144</f>
        <v>36</v>
      </c>
      <c r="L147" s="55">
        <f>OBSERVED!C144</f>
        <v>34.5</v>
      </c>
      <c r="M147" t="str">
        <f t="shared" si="17"/>
        <v>1</v>
      </c>
      <c r="N147" t="str">
        <f t="shared" si="18"/>
        <v/>
      </c>
      <c r="O147" s="54">
        <f>FORECAST!D144</f>
        <v>27</v>
      </c>
      <c r="P147" s="55">
        <f>OBSERVED!D144</f>
        <v>26.5</v>
      </c>
      <c r="Q147" t="str">
        <f t="shared" si="19"/>
        <v>1</v>
      </c>
      <c r="R147" t="str">
        <f t="shared" si="20"/>
        <v/>
      </c>
    </row>
    <row r="148" spans="1:18">
      <c r="A148" s="48">
        <v>44340</v>
      </c>
      <c r="B148" s="49">
        <f>FORECAST!B145</f>
        <v>1</v>
      </c>
      <c r="C148" s="50">
        <f>OBSERVED!B145</f>
        <v>0</v>
      </c>
      <c r="F148" t="str">
        <f t="shared" si="14"/>
        <v/>
      </c>
      <c r="G148" t="str">
        <f t="shared" si="15"/>
        <v/>
      </c>
      <c r="H148" t="str">
        <f t="shared" si="16"/>
        <v/>
      </c>
      <c r="I148" s="52">
        <f>FORECAST!I145</f>
        <v>4</v>
      </c>
      <c r="J148" s="53">
        <f>OBSERVED!J145</f>
        <v>0</v>
      </c>
      <c r="K148" s="54">
        <f>FORECAST!C145</f>
        <v>37</v>
      </c>
      <c r="L148" s="55">
        <f>OBSERVED!C145</f>
        <v>35.5</v>
      </c>
      <c r="M148" t="str">
        <f t="shared" si="17"/>
        <v/>
      </c>
      <c r="N148" t="str">
        <f t="shared" si="18"/>
        <v/>
      </c>
      <c r="O148" s="54">
        <f>FORECAST!D145</f>
        <v>28</v>
      </c>
      <c r="P148" s="55">
        <f>OBSERVED!D145</f>
        <v>27</v>
      </c>
      <c r="Q148" t="str">
        <f t="shared" si="19"/>
        <v/>
      </c>
      <c r="R148" t="str">
        <f t="shared" si="20"/>
        <v/>
      </c>
    </row>
    <row r="149" spans="1:18">
      <c r="A149" s="48">
        <v>44341</v>
      </c>
      <c r="B149" s="49">
        <f>FORECAST!B146</f>
        <v>0</v>
      </c>
      <c r="C149" s="50">
        <f>OBSERVED!B146</f>
        <v>0</v>
      </c>
      <c r="F149" t="str">
        <f t="shared" si="14"/>
        <v>1</v>
      </c>
      <c r="G149" t="str">
        <f t="shared" si="15"/>
        <v/>
      </c>
      <c r="H149" t="str">
        <f t="shared" si="16"/>
        <v/>
      </c>
      <c r="I149" s="52">
        <f>FORECAST!I146</f>
        <v>0</v>
      </c>
      <c r="J149" s="53">
        <f>OBSERVED!J146</f>
        <v>0</v>
      </c>
      <c r="K149" s="54">
        <f>FORECAST!C146</f>
        <v>37</v>
      </c>
      <c r="L149" s="55">
        <f>OBSERVED!C146</f>
        <v>37</v>
      </c>
      <c r="M149" t="str">
        <f t="shared" si="17"/>
        <v/>
      </c>
      <c r="N149" t="str">
        <f t="shared" si="18"/>
        <v/>
      </c>
      <c r="O149" s="54">
        <f>FORECAST!D146</f>
        <v>28</v>
      </c>
      <c r="P149" s="55">
        <f>OBSERVED!D146</f>
        <v>28</v>
      </c>
      <c r="Q149" t="str">
        <f t="shared" si="19"/>
        <v/>
      </c>
      <c r="R149" t="str">
        <f t="shared" si="20"/>
        <v/>
      </c>
    </row>
    <row r="150" spans="1:18">
      <c r="A150" s="48">
        <v>44342</v>
      </c>
      <c r="B150" s="49">
        <f>FORECAST!B147</f>
        <v>0</v>
      </c>
      <c r="C150" s="50">
        <f>OBSERVED!B147</f>
        <v>0</v>
      </c>
      <c r="F150" t="str">
        <f t="shared" si="14"/>
        <v>1</v>
      </c>
      <c r="G150" t="str">
        <f t="shared" si="15"/>
        <v/>
      </c>
      <c r="H150" t="str">
        <f t="shared" si="16"/>
        <v/>
      </c>
      <c r="I150" s="52">
        <f>FORECAST!I147</f>
        <v>8</v>
      </c>
      <c r="J150" s="53">
        <f>OBSERVED!J147</f>
        <v>4</v>
      </c>
      <c r="K150" s="54">
        <f>FORECAST!C147</f>
        <v>37</v>
      </c>
      <c r="L150" s="55">
        <f>OBSERVED!C147</f>
        <v>38.5</v>
      </c>
      <c r="M150" t="str">
        <f t="shared" si="17"/>
        <v/>
      </c>
      <c r="N150" t="str">
        <f t="shared" si="18"/>
        <v/>
      </c>
      <c r="O150" s="54">
        <f>FORECAST!D147</f>
        <v>28</v>
      </c>
      <c r="P150" s="55">
        <f>OBSERVED!D147</f>
        <v>27</v>
      </c>
      <c r="Q150" t="str">
        <f t="shared" si="19"/>
        <v/>
      </c>
      <c r="R150" t="str">
        <f t="shared" si="20"/>
        <v/>
      </c>
    </row>
    <row r="151" spans="1:18">
      <c r="A151" s="48">
        <v>44343</v>
      </c>
      <c r="B151" s="49">
        <f>FORECAST!B148</f>
        <v>0</v>
      </c>
      <c r="C151" s="50">
        <f>OBSERVED!B148</f>
        <v>0</v>
      </c>
      <c r="F151" t="str">
        <f t="shared" si="14"/>
        <v>1</v>
      </c>
      <c r="G151" t="str">
        <f t="shared" si="15"/>
        <v/>
      </c>
      <c r="H151" t="str">
        <f t="shared" si="16"/>
        <v/>
      </c>
      <c r="I151" s="52">
        <f>FORECAST!I148</f>
        <v>4</v>
      </c>
      <c r="J151" s="53">
        <f>OBSERVED!J148</f>
        <v>5</v>
      </c>
      <c r="K151" s="54">
        <f>FORECAST!C148</f>
        <v>37</v>
      </c>
      <c r="L151" s="55">
        <f>OBSERVED!C148</f>
        <v>35.8</v>
      </c>
      <c r="M151" t="str">
        <f t="shared" si="17"/>
        <v/>
      </c>
      <c r="N151" t="str">
        <f t="shared" si="18"/>
        <v/>
      </c>
      <c r="O151" s="54">
        <f>FORECAST!D148</f>
        <v>28</v>
      </c>
      <c r="P151" s="55">
        <f>OBSERVED!D148</f>
        <v>28</v>
      </c>
      <c r="Q151" t="str">
        <f t="shared" si="19"/>
        <v/>
      </c>
      <c r="R151" t="str">
        <f t="shared" si="20"/>
        <v/>
      </c>
    </row>
    <row r="152" spans="1:18">
      <c r="A152" s="48">
        <v>44344</v>
      </c>
      <c r="B152" s="49">
        <f>FORECAST!B149</f>
        <v>0</v>
      </c>
      <c r="C152" s="50">
        <f>OBSERVED!B149</f>
        <v>0</v>
      </c>
      <c r="F152" t="str">
        <f t="shared" si="14"/>
        <v>1</v>
      </c>
      <c r="G152" t="str">
        <f t="shared" si="15"/>
        <v/>
      </c>
      <c r="H152" t="str">
        <f t="shared" si="16"/>
        <v/>
      </c>
      <c r="I152" s="52">
        <f>FORECAST!I149</f>
        <v>5</v>
      </c>
      <c r="J152" s="53">
        <f>OBSERVED!J149</f>
        <v>4</v>
      </c>
      <c r="K152" s="54">
        <f>FORECAST!C149</f>
        <v>35</v>
      </c>
      <c r="L152" s="55">
        <f>OBSERVED!C149</f>
        <v>36</v>
      </c>
      <c r="M152" t="str">
        <f t="shared" si="17"/>
        <v/>
      </c>
      <c r="N152" t="str">
        <f t="shared" si="18"/>
        <v/>
      </c>
      <c r="O152" s="54">
        <f>FORECAST!D149</f>
        <v>27</v>
      </c>
      <c r="P152" s="55">
        <f>OBSERVED!D149</f>
        <v>28.2</v>
      </c>
      <c r="Q152" t="str">
        <f t="shared" si="19"/>
        <v/>
      </c>
      <c r="R152" t="str">
        <f t="shared" si="20"/>
        <v/>
      </c>
    </row>
    <row r="153" spans="1:18">
      <c r="A153" s="48">
        <v>44345</v>
      </c>
      <c r="B153" s="49">
        <f>FORECAST!B150</f>
        <v>0</v>
      </c>
      <c r="C153" s="50">
        <f>OBSERVED!B150</f>
        <v>0</v>
      </c>
      <c r="F153" t="str">
        <f t="shared" si="14"/>
        <v>1</v>
      </c>
      <c r="G153" t="str">
        <f t="shared" si="15"/>
        <v/>
      </c>
      <c r="H153" t="str">
        <f t="shared" si="16"/>
        <v/>
      </c>
      <c r="I153" s="52">
        <f>FORECAST!I150</f>
        <v>3</v>
      </c>
      <c r="J153" s="53">
        <f>OBSERVED!J150</f>
        <v>5</v>
      </c>
      <c r="K153" s="54">
        <f>FORECAST!C150</f>
        <v>37</v>
      </c>
      <c r="L153" s="55">
        <f>OBSERVED!C150</f>
        <v>36</v>
      </c>
      <c r="M153" t="str">
        <f t="shared" si="17"/>
        <v/>
      </c>
      <c r="N153" t="str">
        <f t="shared" si="18"/>
        <v/>
      </c>
      <c r="O153" s="54">
        <f>FORECAST!D150</f>
        <v>27</v>
      </c>
      <c r="P153" s="55">
        <f>OBSERVED!D150</f>
        <v>28</v>
      </c>
      <c r="Q153" t="str">
        <f t="shared" si="19"/>
        <v/>
      </c>
      <c r="R153" t="str">
        <f t="shared" si="20"/>
        <v/>
      </c>
    </row>
    <row r="154" spans="1:18">
      <c r="A154" s="48">
        <v>44346</v>
      </c>
      <c r="B154" s="49">
        <f>FORECAST!B151</f>
        <v>0</v>
      </c>
      <c r="C154" s="50">
        <f>OBSERVED!B151</f>
        <v>0</v>
      </c>
      <c r="F154" t="str">
        <f t="shared" si="14"/>
        <v>1</v>
      </c>
      <c r="G154" t="str">
        <f t="shared" si="15"/>
        <v/>
      </c>
      <c r="H154" t="str">
        <f t="shared" si="16"/>
        <v/>
      </c>
      <c r="I154" s="52">
        <f>FORECAST!I151</f>
        <v>3</v>
      </c>
      <c r="J154" s="53">
        <f>OBSERVED!J151</f>
        <v>3</v>
      </c>
      <c r="K154" s="54">
        <f>FORECAST!C151</f>
        <v>37</v>
      </c>
      <c r="L154" s="55">
        <f>OBSERVED!C151</f>
        <v>36</v>
      </c>
      <c r="M154" t="str">
        <f t="shared" si="17"/>
        <v/>
      </c>
      <c r="N154" t="str">
        <f t="shared" si="18"/>
        <v/>
      </c>
      <c r="O154" s="54">
        <f>FORECAST!D151</f>
        <v>27</v>
      </c>
      <c r="P154" s="55">
        <f>OBSERVED!D151</f>
        <v>28</v>
      </c>
      <c r="Q154" t="str">
        <f t="shared" si="19"/>
        <v/>
      </c>
      <c r="R154" t="str">
        <f t="shared" si="20"/>
        <v/>
      </c>
    </row>
    <row r="155" spans="1:18">
      <c r="A155" s="48">
        <v>44347</v>
      </c>
      <c r="B155" s="49">
        <f>FORECAST!B152</f>
        <v>0</v>
      </c>
      <c r="C155" s="50">
        <f>OBSERVED!B152</f>
        <v>0</v>
      </c>
      <c r="F155" t="str">
        <f t="shared" si="14"/>
        <v>1</v>
      </c>
      <c r="G155" t="str">
        <f t="shared" si="15"/>
        <v/>
      </c>
      <c r="H155" t="str">
        <f t="shared" si="16"/>
        <v/>
      </c>
      <c r="I155" s="52">
        <f>FORECAST!I152</f>
        <v>1</v>
      </c>
      <c r="J155" s="53">
        <f>OBSERVED!J152</f>
        <v>4</v>
      </c>
      <c r="K155" s="54">
        <f>FORECAST!C152</f>
        <v>37</v>
      </c>
      <c r="L155" s="55">
        <f>OBSERVED!C152</f>
        <v>36.8</v>
      </c>
      <c r="M155" t="str">
        <f t="shared" si="17"/>
        <v/>
      </c>
      <c r="N155" t="str">
        <f t="shared" si="18"/>
        <v>1</v>
      </c>
      <c r="O155" s="54">
        <f>FORECAST!D152</f>
        <v>27</v>
      </c>
      <c r="P155" s="55">
        <f>OBSERVED!D152</f>
        <v>27.2</v>
      </c>
      <c r="Q155" t="str">
        <f t="shared" si="19"/>
        <v/>
      </c>
      <c r="R155" t="str">
        <f t="shared" si="20"/>
        <v/>
      </c>
    </row>
    <row r="156" spans="1:18">
      <c r="A156" s="48">
        <v>44348</v>
      </c>
      <c r="B156" s="49">
        <f>FORECAST!B153</f>
        <v>0</v>
      </c>
      <c r="C156" s="50">
        <f>OBSERVED!B153</f>
        <v>0</v>
      </c>
      <c r="F156" t="str">
        <f t="shared" si="14"/>
        <v>1</v>
      </c>
      <c r="G156" t="str">
        <f t="shared" si="15"/>
        <v/>
      </c>
      <c r="H156" t="str">
        <f t="shared" si="16"/>
        <v/>
      </c>
      <c r="I156" s="52">
        <f>FORECAST!I153</f>
        <v>2</v>
      </c>
      <c r="J156" s="53">
        <f>OBSERVED!J153</f>
        <v>0</v>
      </c>
      <c r="K156" s="54">
        <f>FORECAST!C153</f>
        <v>36</v>
      </c>
      <c r="L156" s="55">
        <f>OBSERVED!C153</f>
        <v>36</v>
      </c>
      <c r="M156" t="str">
        <f t="shared" si="17"/>
        <v>1</v>
      </c>
      <c r="N156" t="str">
        <f t="shared" si="18"/>
        <v/>
      </c>
      <c r="O156" s="54">
        <f>FORECAST!D153</f>
        <v>27</v>
      </c>
      <c r="P156" s="55">
        <f>OBSERVED!D153</f>
        <v>27</v>
      </c>
      <c r="Q156" t="str">
        <f t="shared" si="19"/>
        <v/>
      </c>
      <c r="R156" t="str">
        <f t="shared" si="20"/>
        <v/>
      </c>
    </row>
    <row r="157" spans="1:18">
      <c r="A157" s="48">
        <v>44349</v>
      </c>
      <c r="B157" s="49">
        <f>FORECAST!B154</f>
        <v>0</v>
      </c>
      <c r="C157" s="50">
        <f>OBSERVED!B154</f>
        <v>0</v>
      </c>
      <c r="F157" t="str">
        <f t="shared" si="14"/>
        <v>1</v>
      </c>
      <c r="G157" t="str">
        <f t="shared" si="15"/>
        <v/>
      </c>
      <c r="H157" t="str">
        <f t="shared" si="16"/>
        <v/>
      </c>
      <c r="I157" s="52">
        <f>FORECAST!I154</f>
        <v>1</v>
      </c>
      <c r="J157" s="53">
        <f>OBSERVED!J154</f>
        <v>0</v>
      </c>
      <c r="K157" s="54">
        <f>FORECAST!C154</f>
        <v>38</v>
      </c>
      <c r="L157" s="55">
        <f>OBSERVED!C154</f>
        <v>36.7</v>
      </c>
      <c r="M157" t="str">
        <f t="shared" si="17"/>
        <v/>
      </c>
      <c r="N157" t="str">
        <f t="shared" si="18"/>
        <v/>
      </c>
      <c r="O157" s="54">
        <f>FORECAST!D154</f>
        <v>28</v>
      </c>
      <c r="P157" s="55">
        <f>OBSERVED!D154</f>
        <v>26.5</v>
      </c>
      <c r="Q157" t="str">
        <f t="shared" si="19"/>
        <v>1</v>
      </c>
      <c r="R157" t="str">
        <f t="shared" si="20"/>
        <v/>
      </c>
    </row>
    <row r="158" spans="1:18">
      <c r="A158" s="48">
        <v>44350</v>
      </c>
      <c r="B158" s="49">
        <f>FORECAST!B155</f>
        <v>0</v>
      </c>
      <c r="C158" s="50">
        <f>OBSERVED!B155</f>
        <v>0</v>
      </c>
      <c r="F158" t="str">
        <f t="shared" si="14"/>
        <v>1</v>
      </c>
      <c r="G158" t="str">
        <f t="shared" si="15"/>
        <v/>
      </c>
      <c r="H158" t="str">
        <f t="shared" si="16"/>
        <v/>
      </c>
      <c r="I158" s="52">
        <f>FORECAST!I155</f>
        <v>2</v>
      </c>
      <c r="J158" s="53">
        <f>OBSERVED!J155</f>
        <v>0</v>
      </c>
      <c r="K158" s="54">
        <f>FORECAST!C155</f>
        <v>39</v>
      </c>
      <c r="L158" s="55">
        <f>OBSERVED!C155</f>
        <v>36.5</v>
      </c>
      <c r="M158" t="str">
        <f t="shared" si="17"/>
        <v/>
      </c>
      <c r="N158" t="str">
        <f t="shared" si="18"/>
        <v/>
      </c>
      <c r="O158" s="54">
        <f>FORECAST!D155</f>
        <v>29</v>
      </c>
      <c r="P158" s="55">
        <f>OBSERVED!D155</f>
        <v>27.7</v>
      </c>
      <c r="Q158" t="str">
        <f t="shared" si="19"/>
        <v/>
      </c>
      <c r="R158" t="str">
        <f t="shared" si="20"/>
        <v/>
      </c>
    </row>
    <row r="159" spans="1:18">
      <c r="A159" s="48">
        <v>44351</v>
      </c>
      <c r="B159" s="49">
        <f>FORECAST!B156</f>
        <v>1</v>
      </c>
      <c r="C159" s="50">
        <f>OBSERVED!B156</f>
        <v>0</v>
      </c>
      <c r="F159" t="str">
        <f t="shared" si="14"/>
        <v/>
      </c>
      <c r="G159" t="str">
        <f t="shared" si="15"/>
        <v/>
      </c>
      <c r="H159" t="str">
        <f t="shared" si="16"/>
        <v/>
      </c>
      <c r="I159" s="52">
        <f>FORECAST!I156</f>
        <v>7</v>
      </c>
      <c r="J159" s="53">
        <f>OBSERVED!J156</f>
        <v>3</v>
      </c>
      <c r="K159" s="54">
        <f>FORECAST!C156</f>
        <v>37</v>
      </c>
      <c r="L159" s="55">
        <f>OBSERVED!C156</f>
        <v>37</v>
      </c>
      <c r="M159" t="str">
        <f t="shared" si="17"/>
        <v/>
      </c>
      <c r="N159" t="str">
        <f t="shared" si="18"/>
        <v/>
      </c>
      <c r="O159" s="54">
        <f>FORECAST!D156</f>
        <v>29</v>
      </c>
      <c r="P159" s="55">
        <f>OBSERVED!D156</f>
        <v>27.8</v>
      </c>
      <c r="Q159" t="str">
        <f t="shared" si="19"/>
        <v/>
      </c>
      <c r="R159" t="str">
        <f t="shared" si="20"/>
        <v>1</v>
      </c>
    </row>
    <row r="160" spans="1:18">
      <c r="A160" s="48">
        <v>44352</v>
      </c>
      <c r="B160" s="49">
        <f>FORECAST!B157</f>
        <v>15</v>
      </c>
      <c r="C160" s="50">
        <f>OBSERVED!B157</f>
        <v>63.6</v>
      </c>
      <c r="F160" t="str">
        <f t="shared" si="14"/>
        <v/>
      </c>
      <c r="G160" t="str">
        <f t="shared" si="15"/>
        <v>2</v>
      </c>
      <c r="H160" t="str">
        <f t="shared" si="16"/>
        <v>3</v>
      </c>
      <c r="I160" s="52">
        <f>FORECAST!I157</f>
        <v>6</v>
      </c>
      <c r="J160" s="53">
        <f>OBSERVED!J157</f>
        <v>4</v>
      </c>
      <c r="K160" s="54">
        <f>FORECAST!C157</f>
        <v>37</v>
      </c>
      <c r="L160" s="55">
        <f>OBSERVED!C157</f>
        <v>37</v>
      </c>
      <c r="M160" t="str">
        <f t="shared" si="17"/>
        <v/>
      </c>
      <c r="N160" t="str">
        <f t="shared" si="18"/>
        <v/>
      </c>
      <c r="O160" s="54">
        <f>FORECAST!D157</f>
        <v>26</v>
      </c>
      <c r="P160" s="55">
        <f>OBSERVED!D157</f>
        <v>21.7</v>
      </c>
      <c r="Q160" t="str">
        <f t="shared" si="19"/>
        <v>1</v>
      </c>
      <c r="R160" t="str">
        <f t="shared" si="20"/>
        <v/>
      </c>
    </row>
    <row r="161" spans="1:18">
      <c r="A161" s="48">
        <v>44353</v>
      </c>
      <c r="B161" s="49">
        <f>FORECAST!B158</f>
        <v>10</v>
      </c>
      <c r="C161" s="50">
        <f>OBSERVED!B158</f>
        <v>0</v>
      </c>
      <c r="F161" t="str">
        <f t="shared" si="14"/>
        <v/>
      </c>
      <c r="G161" t="str">
        <f t="shared" si="15"/>
        <v/>
      </c>
      <c r="H161" t="str">
        <f t="shared" si="16"/>
        <v/>
      </c>
      <c r="I161" s="52">
        <f>FORECAST!I158</f>
        <v>7</v>
      </c>
      <c r="J161" s="53">
        <f>OBSERVED!J158</f>
        <v>3</v>
      </c>
      <c r="K161" s="54">
        <f>FORECAST!C158</f>
        <v>39</v>
      </c>
      <c r="L161" s="55">
        <f>OBSERVED!C158</f>
        <v>35</v>
      </c>
      <c r="M161" t="str">
        <f t="shared" si="17"/>
        <v/>
      </c>
      <c r="N161" t="str">
        <f t="shared" si="18"/>
        <v/>
      </c>
      <c r="O161" s="54">
        <f>FORECAST!D158</f>
        <v>27</v>
      </c>
      <c r="P161" s="55">
        <f>OBSERVED!D158</f>
        <v>27.5</v>
      </c>
      <c r="Q161" t="str">
        <f t="shared" si="19"/>
        <v/>
      </c>
      <c r="R161" t="str">
        <f t="shared" si="20"/>
        <v/>
      </c>
    </row>
    <row r="162" spans="1:18">
      <c r="A162" s="48">
        <v>44354</v>
      </c>
      <c r="B162" s="49">
        <f>FORECAST!B159</f>
        <v>0</v>
      </c>
      <c r="C162" s="50">
        <f>OBSERVED!B159</f>
        <v>0</v>
      </c>
      <c r="F162" t="str">
        <f t="shared" si="14"/>
        <v>1</v>
      </c>
      <c r="G162" t="str">
        <f t="shared" si="15"/>
        <v/>
      </c>
      <c r="H162" t="str">
        <f t="shared" si="16"/>
        <v/>
      </c>
      <c r="I162" s="52">
        <f>FORECAST!I159</f>
        <v>5</v>
      </c>
      <c r="J162" s="53">
        <f>OBSERVED!J159</f>
        <v>0</v>
      </c>
      <c r="K162" s="54">
        <f>FORECAST!C159</f>
        <v>39</v>
      </c>
      <c r="L162" s="55">
        <f>OBSERVED!C159</f>
        <v>36</v>
      </c>
      <c r="M162" t="str">
        <f t="shared" si="17"/>
        <v/>
      </c>
      <c r="N162" t="str">
        <f t="shared" si="18"/>
        <v/>
      </c>
      <c r="O162" s="54">
        <f>FORECAST!D159</f>
        <v>27</v>
      </c>
      <c r="P162" s="55">
        <f>OBSERVED!D159</f>
        <v>27.5</v>
      </c>
      <c r="Q162" t="str">
        <f t="shared" si="19"/>
        <v/>
      </c>
      <c r="R162" t="str">
        <f t="shared" si="20"/>
        <v/>
      </c>
    </row>
    <row r="163" spans="1:18">
      <c r="A163" s="48">
        <v>44355</v>
      </c>
      <c r="B163" s="49">
        <f>FORECAST!B160</f>
        <v>0</v>
      </c>
      <c r="C163" s="50">
        <f>OBSERVED!B160</f>
        <v>0</v>
      </c>
      <c r="F163" t="str">
        <f t="shared" si="14"/>
        <v>1</v>
      </c>
      <c r="G163" t="str">
        <f t="shared" si="15"/>
        <v/>
      </c>
      <c r="H163" t="str">
        <f t="shared" si="16"/>
        <v/>
      </c>
      <c r="I163" s="52">
        <f>FORECAST!I160</f>
        <v>3</v>
      </c>
      <c r="J163" s="53">
        <f>OBSERVED!J160</f>
        <v>0</v>
      </c>
      <c r="K163" s="54">
        <f>FORECAST!C160</f>
        <v>39</v>
      </c>
      <c r="L163" s="55">
        <f>OBSERVED!C160</f>
        <v>36.2</v>
      </c>
      <c r="M163" t="str">
        <f t="shared" si="17"/>
        <v/>
      </c>
      <c r="N163" t="str">
        <f t="shared" si="18"/>
        <v/>
      </c>
      <c r="O163" s="54">
        <f>FORECAST!D160</f>
        <v>27</v>
      </c>
      <c r="P163" s="55">
        <f>OBSERVED!D160</f>
        <v>28.5</v>
      </c>
      <c r="Q163" t="str">
        <f t="shared" si="19"/>
        <v/>
      </c>
      <c r="R163" t="str">
        <f t="shared" si="20"/>
        <v/>
      </c>
    </row>
    <row r="164" spans="1:18">
      <c r="A164" s="48">
        <v>44356</v>
      </c>
      <c r="B164" s="49">
        <f>FORECAST!B161</f>
        <v>0</v>
      </c>
      <c r="C164" s="50">
        <f>OBSERVED!B161</f>
        <v>0</v>
      </c>
      <c r="F164" t="str">
        <f t="shared" si="14"/>
        <v>1</v>
      </c>
      <c r="G164" t="str">
        <f t="shared" si="15"/>
        <v/>
      </c>
      <c r="H164" t="str">
        <f t="shared" si="16"/>
        <v/>
      </c>
      <c r="I164" s="52">
        <f>FORECAST!I161</f>
        <v>3</v>
      </c>
      <c r="J164" s="53">
        <f>OBSERVED!J161</f>
        <v>0</v>
      </c>
      <c r="K164" s="54">
        <f>FORECAST!C161</f>
        <v>38</v>
      </c>
      <c r="L164" s="55">
        <f>OBSERVED!C161</f>
        <v>37</v>
      </c>
      <c r="M164" t="str">
        <f t="shared" si="17"/>
        <v/>
      </c>
      <c r="N164" t="str">
        <f t="shared" si="18"/>
        <v/>
      </c>
      <c r="O164" s="54">
        <f>FORECAST!D161</f>
        <v>30</v>
      </c>
      <c r="P164" s="55">
        <f>OBSERVED!D161</f>
        <v>28</v>
      </c>
      <c r="Q164" t="str">
        <f t="shared" si="19"/>
        <v/>
      </c>
      <c r="R164" t="str">
        <f t="shared" si="20"/>
        <v/>
      </c>
    </row>
    <row r="165" spans="1:18">
      <c r="A165" s="48">
        <v>44357</v>
      </c>
      <c r="B165" s="49">
        <f>FORECAST!B162</f>
        <v>0</v>
      </c>
      <c r="C165" s="50">
        <f>OBSERVED!B162</f>
        <v>0</v>
      </c>
      <c r="F165" t="str">
        <f t="shared" si="14"/>
        <v>1</v>
      </c>
      <c r="G165" t="str">
        <f t="shared" si="15"/>
        <v/>
      </c>
      <c r="H165" t="str">
        <f t="shared" si="16"/>
        <v/>
      </c>
      <c r="I165" s="52">
        <f>FORECAST!I162</f>
        <v>4</v>
      </c>
      <c r="J165" s="53">
        <f>OBSERVED!J162</f>
        <v>0</v>
      </c>
      <c r="K165" s="54">
        <f>FORECAST!C162</f>
        <v>38</v>
      </c>
      <c r="L165" s="55">
        <f>OBSERVED!C162</f>
        <v>36.7</v>
      </c>
      <c r="M165" t="str">
        <f t="shared" si="17"/>
        <v/>
      </c>
      <c r="N165" t="str">
        <f t="shared" si="18"/>
        <v/>
      </c>
      <c r="O165" s="54">
        <f>FORECAST!D162</f>
        <v>29</v>
      </c>
      <c r="P165" s="55">
        <f>OBSERVED!D162</f>
        <v>28.5</v>
      </c>
      <c r="Q165" t="str">
        <f t="shared" si="19"/>
        <v/>
      </c>
      <c r="R165" t="str">
        <f t="shared" si="20"/>
        <v>1</v>
      </c>
    </row>
    <row r="166" spans="1:18">
      <c r="A166" s="48">
        <v>44358</v>
      </c>
      <c r="B166" s="49">
        <f>FORECAST!B163</f>
        <v>0</v>
      </c>
      <c r="C166" s="50">
        <f>OBSERVED!B163</f>
        <v>0</v>
      </c>
      <c r="F166" t="str">
        <f t="shared" si="14"/>
        <v>1</v>
      </c>
      <c r="G166" t="str">
        <f t="shared" si="15"/>
        <v/>
      </c>
      <c r="H166" t="str">
        <f t="shared" si="16"/>
        <v/>
      </c>
      <c r="I166" s="52">
        <f>FORECAST!I163</f>
        <v>5</v>
      </c>
      <c r="J166" s="53">
        <f>OBSERVED!J163</f>
        <v>6</v>
      </c>
      <c r="K166" s="54">
        <f>FORECAST!C163</f>
        <v>36</v>
      </c>
      <c r="L166" s="55">
        <f>OBSERVED!C163</f>
        <v>37</v>
      </c>
      <c r="M166" t="str">
        <f t="shared" si="17"/>
        <v/>
      </c>
      <c r="N166" t="str">
        <f t="shared" si="18"/>
        <v/>
      </c>
      <c r="O166" s="54">
        <f>FORECAST!D163</f>
        <v>28</v>
      </c>
      <c r="P166" s="55">
        <f>OBSERVED!D163</f>
        <v>27.8</v>
      </c>
      <c r="Q166" t="str">
        <f t="shared" si="19"/>
        <v/>
      </c>
      <c r="R166" t="str">
        <f t="shared" si="20"/>
        <v/>
      </c>
    </row>
    <row r="167" spans="1:18">
      <c r="A167" s="48">
        <v>44359</v>
      </c>
      <c r="B167" s="49">
        <f>FORECAST!B164</f>
        <v>5</v>
      </c>
      <c r="C167" s="50">
        <f>OBSERVED!B164</f>
        <v>0</v>
      </c>
      <c r="F167" t="str">
        <f t="shared" si="14"/>
        <v/>
      </c>
      <c r="G167" t="str">
        <f t="shared" si="15"/>
        <v/>
      </c>
      <c r="H167" t="str">
        <f t="shared" si="16"/>
        <v/>
      </c>
      <c r="I167" s="52">
        <f>FORECAST!I164</f>
        <v>3</v>
      </c>
      <c r="J167" s="53">
        <f>OBSERVED!J164</f>
        <v>6</v>
      </c>
      <c r="K167" s="54">
        <f>FORECAST!C164</f>
        <v>37</v>
      </c>
      <c r="L167" s="55">
        <f>OBSERVED!C164</f>
        <v>37</v>
      </c>
      <c r="M167" t="str">
        <f t="shared" si="17"/>
        <v/>
      </c>
      <c r="N167" t="str">
        <f t="shared" si="18"/>
        <v/>
      </c>
      <c r="O167" s="54">
        <f>FORECAST!D164</f>
        <v>28</v>
      </c>
      <c r="P167" s="55">
        <f>OBSERVED!D164</f>
        <v>28.5</v>
      </c>
      <c r="Q167" t="str">
        <f t="shared" si="19"/>
        <v>1</v>
      </c>
      <c r="R167" t="str">
        <f t="shared" si="20"/>
        <v/>
      </c>
    </row>
    <row r="168" spans="1:18">
      <c r="A168" s="48">
        <v>44360</v>
      </c>
      <c r="B168" s="49">
        <f>FORECAST!B165</f>
        <v>0</v>
      </c>
      <c r="C168" s="50">
        <f>OBSERVED!B165</f>
        <v>0</v>
      </c>
      <c r="F168" t="str">
        <f t="shared" si="14"/>
        <v>1</v>
      </c>
      <c r="G168" t="str">
        <f t="shared" si="15"/>
        <v/>
      </c>
      <c r="H168" t="str">
        <f t="shared" si="16"/>
        <v/>
      </c>
      <c r="I168" s="52">
        <f>FORECAST!I165</f>
        <v>8</v>
      </c>
      <c r="J168" s="53">
        <f>OBSERVED!J165</f>
        <v>2</v>
      </c>
      <c r="K168" s="54">
        <f>FORECAST!C165</f>
        <v>36</v>
      </c>
      <c r="L168" s="55">
        <f>OBSERVED!C165</f>
        <v>37.8</v>
      </c>
      <c r="M168" t="str">
        <f t="shared" si="17"/>
        <v/>
      </c>
      <c r="N168" t="str">
        <f t="shared" si="18"/>
        <v>1</v>
      </c>
      <c r="O168" s="54">
        <f>FORECAST!D165</f>
        <v>29</v>
      </c>
      <c r="P168" s="55">
        <f>OBSERVED!D165</f>
        <v>29</v>
      </c>
      <c r="Q168" t="str">
        <f t="shared" si="19"/>
        <v/>
      </c>
      <c r="R168" t="str">
        <f t="shared" si="20"/>
        <v/>
      </c>
    </row>
    <row r="169" spans="1:18">
      <c r="A169" s="48">
        <v>44361</v>
      </c>
      <c r="B169" s="49">
        <f>FORECAST!B166</f>
        <v>0</v>
      </c>
      <c r="C169" s="50">
        <f>OBSERVED!B166</f>
        <v>0</v>
      </c>
      <c r="F169" t="str">
        <f t="shared" si="14"/>
        <v>1</v>
      </c>
      <c r="G169" t="str">
        <f t="shared" si="15"/>
        <v/>
      </c>
      <c r="H169" t="str">
        <f t="shared" si="16"/>
        <v/>
      </c>
      <c r="I169" s="52">
        <f>FORECAST!I166</f>
        <v>7</v>
      </c>
      <c r="J169" s="53">
        <f>OBSERVED!J166</f>
        <v>4</v>
      </c>
      <c r="K169" s="54">
        <f>FORECAST!C166</f>
        <v>35</v>
      </c>
      <c r="L169" s="55">
        <f>OBSERVED!C166</f>
        <v>37</v>
      </c>
      <c r="M169" t="str">
        <f t="shared" si="17"/>
        <v/>
      </c>
      <c r="N169" t="str">
        <f t="shared" si="18"/>
        <v/>
      </c>
      <c r="O169" s="54">
        <f>FORECAST!D166</f>
        <v>28</v>
      </c>
      <c r="P169" s="55">
        <f>OBSERVED!D166</f>
        <v>29.2</v>
      </c>
      <c r="Q169" t="str">
        <f t="shared" si="19"/>
        <v/>
      </c>
      <c r="R169" t="str">
        <f t="shared" si="20"/>
        <v>1</v>
      </c>
    </row>
    <row r="170" spans="1:18">
      <c r="A170" s="48">
        <v>44362</v>
      </c>
      <c r="B170" s="49">
        <f>FORECAST!B167</f>
        <v>0</v>
      </c>
      <c r="C170" s="50">
        <f>OBSERVED!B167</f>
        <v>0</v>
      </c>
      <c r="F170" t="str">
        <f t="shared" si="14"/>
        <v>1</v>
      </c>
      <c r="G170" t="str">
        <f t="shared" si="15"/>
        <v/>
      </c>
      <c r="H170" t="str">
        <f t="shared" si="16"/>
        <v/>
      </c>
      <c r="I170" s="52">
        <f>FORECAST!I167</f>
        <v>8</v>
      </c>
      <c r="J170" s="53">
        <f>OBSERVED!J167</f>
        <v>3</v>
      </c>
      <c r="K170" s="54">
        <f>FORECAST!C167</f>
        <v>35</v>
      </c>
      <c r="L170" s="55">
        <f>OBSERVED!C167</f>
        <v>37.5</v>
      </c>
      <c r="M170" t="str">
        <f t="shared" si="17"/>
        <v/>
      </c>
      <c r="N170" t="str">
        <f t="shared" si="18"/>
        <v/>
      </c>
      <c r="O170" s="54">
        <f>FORECAST!D167</f>
        <v>27</v>
      </c>
      <c r="P170" s="55">
        <f>OBSERVED!D167</f>
        <v>28.8</v>
      </c>
      <c r="Q170" t="str">
        <f t="shared" si="19"/>
        <v/>
      </c>
      <c r="R170" t="str">
        <f t="shared" si="20"/>
        <v/>
      </c>
    </row>
    <row r="171" spans="1:18">
      <c r="A171" s="48">
        <v>44363</v>
      </c>
      <c r="B171" s="49">
        <f>FORECAST!B168</f>
        <v>0</v>
      </c>
      <c r="C171" s="50">
        <f>OBSERVED!B168</f>
        <v>0</v>
      </c>
      <c r="F171" t="str">
        <f t="shared" si="14"/>
        <v>1</v>
      </c>
      <c r="G171" t="str">
        <f t="shared" si="15"/>
        <v/>
      </c>
      <c r="H171" t="str">
        <f t="shared" si="16"/>
        <v/>
      </c>
      <c r="I171" s="52">
        <f>FORECAST!I168</f>
        <v>5</v>
      </c>
      <c r="J171" s="53">
        <f>OBSERVED!J168</f>
        <v>6</v>
      </c>
      <c r="K171" s="54">
        <f>FORECAST!C168</f>
        <v>38</v>
      </c>
      <c r="L171" s="55">
        <f>OBSERVED!C168</f>
        <v>37.5</v>
      </c>
      <c r="M171" t="str">
        <f t="shared" si="17"/>
        <v/>
      </c>
      <c r="N171" t="str">
        <f t="shared" si="18"/>
        <v/>
      </c>
      <c r="O171" s="54">
        <f>FORECAST!D168</f>
        <v>28</v>
      </c>
      <c r="P171" s="55">
        <f>OBSERVED!D168</f>
        <v>28.2</v>
      </c>
      <c r="Q171" t="str">
        <f t="shared" si="19"/>
        <v/>
      </c>
      <c r="R171" t="str">
        <f t="shared" si="20"/>
        <v/>
      </c>
    </row>
    <row r="172" spans="1:18">
      <c r="A172" s="48">
        <v>44364</v>
      </c>
      <c r="B172" s="49">
        <f>FORECAST!B169</f>
        <v>0</v>
      </c>
      <c r="C172" s="50">
        <f>OBSERVED!B169</f>
        <v>49.2</v>
      </c>
      <c r="F172" t="str">
        <f t="shared" si="14"/>
        <v/>
      </c>
      <c r="G172" t="str">
        <f t="shared" si="15"/>
        <v/>
      </c>
      <c r="H172" t="str">
        <f t="shared" si="16"/>
        <v/>
      </c>
      <c r="I172" s="52">
        <f>FORECAST!I169</f>
        <v>4</v>
      </c>
      <c r="J172" s="53">
        <f>OBSERVED!J169</f>
        <v>4</v>
      </c>
      <c r="K172" s="54">
        <f>FORECAST!C169</f>
        <v>38</v>
      </c>
      <c r="L172" s="55">
        <f>OBSERVED!C169</f>
        <v>37.2</v>
      </c>
      <c r="M172" t="str">
        <f t="shared" si="17"/>
        <v/>
      </c>
      <c r="N172" t="str">
        <f t="shared" si="18"/>
        <v>1</v>
      </c>
      <c r="O172" s="54">
        <f>FORECAST!D169</f>
        <v>28</v>
      </c>
      <c r="P172" s="55">
        <f>OBSERVED!D169</f>
        <v>23</v>
      </c>
      <c r="Q172" t="str">
        <f t="shared" si="19"/>
        <v/>
      </c>
      <c r="R172" t="str">
        <f t="shared" si="20"/>
        <v/>
      </c>
    </row>
    <row r="173" spans="1:18">
      <c r="A173" s="48">
        <v>44365</v>
      </c>
      <c r="B173" s="49">
        <f>FORECAST!B170</f>
        <v>5</v>
      </c>
      <c r="C173" s="50">
        <f>OBSERVED!B170</f>
        <v>138</v>
      </c>
      <c r="F173" t="str">
        <f t="shared" si="14"/>
        <v/>
      </c>
      <c r="G173" t="str">
        <f t="shared" si="15"/>
        <v/>
      </c>
      <c r="H173" t="str">
        <f t="shared" si="16"/>
        <v/>
      </c>
      <c r="I173" s="52">
        <f>FORECAST!I170</f>
        <v>5</v>
      </c>
      <c r="J173" s="53">
        <f>OBSERVED!J170</f>
        <v>8</v>
      </c>
      <c r="K173" s="54">
        <f>FORECAST!C170</f>
        <v>37</v>
      </c>
      <c r="L173" s="55">
        <f>OBSERVED!C170</f>
        <v>33.2</v>
      </c>
      <c r="M173" t="str">
        <f t="shared" si="17"/>
        <v/>
      </c>
      <c r="N173" t="str">
        <f t="shared" si="18"/>
        <v>1</v>
      </c>
      <c r="O173" s="54">
        <f>FORECAST!D170</f>
        <v>27</v>
      </c>
      <c r="P173" s="55">
        <f>OBSERVED!D170</f>
        <v>24.5</v>
      </c>
      <c r="Q173" t="str">
        <f t="shared" si="19"/>
        <v/>
      </c>
      <c r="R173" t="str">
        <f t="shared" si="20"/>
        <v/>
      </c>
    </row>
    <row r="174" spans="1:18">
      <c r="A174" s="48">
        <v>44366</v>
      </c>
      <c r="B174" s="49">
        <f>FORECAST!B171</f>
        <v>200</v>
      </c>
      <c r="C174" s="50">
        <f>OBSERVED!B171</f>
        <v>10.6</v>
      </c>
      <c r="F174" t="str">
        <f t="shared" si="14"/>
        <v/>
      </c>
      <c r="G174" t="str">
        <f t="shared" si="15"/>
        <v>2</v>
      </c>
      <c r="H174" t="str">
        <f t="shared" si="16"/>
        <v>3</v>
      </c>
      <c r="I174" s="52">
        <f>FORECAST!I171</f>
        <v>8</v>
      </c>
      <c r="J174" s="53">
        <f>OBSERVED!J171</f>
        <v>8</v>
      </c>
      <c r="K174" s="54">
        <f>FORECAST!C171</f>
        <v>34</v>
      </c>
      <c r="L174" s="55">
        <f>OBSERVED!C171</f>
        <v>27</v>
      </c>
      <c r="M174" t="str">
        <f t="shared" si="17"/>
        <v>1</v>
      </c>
      <c r="N174" t="str">
        <f t="shared" si="18"/>
        <v/>
      </c>
      <c r="O174" s="54">
        <f>FORECAST!D171</f>
        <v>26</v>
      </c>
      <c r="P174" s="55">
        <f>OBSERVED!D171</f>
        <v>25.2</v>
      </c>
      <c r="Q174" t="str">
        <f t="shared" si="19"/>
        <v/>
      </c>
      <c r="R174" t="str">
        <f t="shared" si="20"/>
        <v/>
      </c>
    </row>
    <row r="175" spans="1:18">
      <c r="A175" s="48">
        <v>44367</v>
      </c>
      <c r="B175" s="49">
        <f>FORECAST!B172</f>
        <v>70</v>
      </c>
      <c r="C175" s="50">
        <f>OBSERVED!B172</f>
        <v>12.8</v>
      </c>
      <c r="F175" t="str">
        <f t="shared" si="14"/>
        <v/>
      </c>
      <c r="G175" t="str">
        <f t="shared" si="15"/>
        <v>2</v>
      </c>
      <c r="H175" t="str">
        <f t="shared" si="16"/>
        <v>3</v>
      </c>
      <c r="I175" s="52">
        <f>FORECAST!I172</f>
        <v>7</v>
      </c>
      <c r="J175" s="53">
        <f>OBSERVED!J172</f>
        <v>8</v>
      </c>
      <c r="K175" s="54">
        <f>FORECAST!C172</f>
        <v>35</v>
      </c>
      <c r="L175" s="55">
        <f>OBSERVED!C172</f>
        <v>29</v>
      </c>
      <c r="M175" t="str">
        <f t="shared" si="17"/>
        <v/>
      </c>
      <c r="N175" t="str">
        <f t="shared" si="18"/>
        <v/>
      </c>
      <c r="O175" s="54">
        <f>FORECAST!D172</f>
        <v>26</v>
      </c>
      <c r="P175" s="55">
        <f>OBSERVED!D172</f>
        <v>25.5</v>
      </c>
      <c r="Q175" t="str">
        <f t="shared" si="19"/>
        <v/>
      </c>
      <c r="R175" t="str">
        <f t="shared" si="20"/>
        <v/>
      </c>
    </row>
    <row r="176" spans="1:18">
      <c r="A176" s="48">
        <v>44368</v>
      </c>
      <c r="B176" s="49">
        <f>FORECAST!B173</f>
        <v>45</v>
      </c>
      <c r="C176" s="50">
        <f>OBSERVED!B173</f>
        <v>16.6</v>
      </c>
      <c r="F176" t="str">
        <f t="shared" si="14"/>
        <v/>
      </c>
      <c r="G176" t="str">
        <f t="shared" si="15"/>
        <v>2</v>
      </c>
      <c r="H176" t="str">
        <f t="shared" si="16"/>
        <v>3</v>
      </c>
      <c r="I176" s="52">
        <f>FORECAST!I173</f>
        <v>5</v>
      </c>
      <c r="J176" s="53">
        <f>OBSERVED!J173</f>
        <v>7</v>
      </c>
      <c r="K176" s="54">
        <f>FORECAST!C173</f>
        <v>35</v>
      </c>
      <c r="L176" s="55">
        <f>OBSERVED!C173</f>
        <v>30</v>
      </c>
      <c r="M176" t="str">
        <f t="shared" si="17"/>
        <v/>
      </c>
      <c r="N176" t="str">
        <f t="shared" si="18"/>
        <v/>
      </c>
      <c r="O176" s="54">
        <f>FORECAST!D173</f>
        <v>26</v>
      </c>
      <c r="P176" s="55">
        <f>OBSERVED!D173</f>
        <v>25.5</v>
      </c>
      <c r="Q176" t="str">
        <f t="shared" si="19"/>
        <v>1</v>
      </c>
      <c r="R176" t="str">
        <f t="shared" si="20"/>
        <v/>
      </c>
    </row>
    <row r="177" spans="1:18">
      <c r="A177" s="48">
        <v>44369</v>
      </c>
      <c r="B177" s="49">
        <f>FORECAST!B174</f>
        <v>35</v>
      </c>
      <c r="C177" s="50">
        <f>OBSERVED!B174</f>
        <v>0.6</v>
      </c>
      <c r="F177" t="str">
        <f t="shared" si="14"/>
        <v/>
      </c>
      <c r="G177" t="str">
        <f t="shared" si="15"/>
        <v>2</v>
      </c>
      <c r="H177" t="str">
        <f t="shared" si="16"/>
        <v/>
      </c>
      <c r="I177" s="52">
        <f>FORECAST!I174</f>
        <v>5</v>
      </c>
      <c r="J177" s="53">
        <f>OBSERVED!J174</f>
        <v>8</v>
      </c>
      <c r="K177" s="54">
        <f>FORECAST!C174</f>
        <v>35</v>
      </c>
      <c r="L177" s="55">
        <f>OBSERVED!C174</f>
        <v>32</v>
      </c>
      <c r="M177" t="str">
        <f t="shared" si="17"/>
        <v/>
      </c>
      <c r="N177" t="str">
        <f t="shared" si="18"/>
        <v/>
      </c>
      <c r="O177" s="54">
        <f>FORECAST!D174</f>
        <v>27</v>
      </c>
      <c r="P177" s="55">
        <f>OBSERVED!D174</f>
        <v>26.5</v>
      </c>
      <c r="Q177" t="str">
        <f t="shared" si="19"/>
        <v/>
      </c>
      <c r="R177" t="str">
        <f t="shared" si="20"/>
        <v/>
      </c>
    </row>
    <row r="178" spans="1:18">
      <c r="A178" s="48">
        <v>44370</v>
      </c>
      <c r="B178" s="49">
        <f>FORECAST!B175</f>
        <v>13</v>
      </c>
      <c r="C178" s="50">
        <f>OBSERVED!B175</f>
        <v>0</v>
      </c>
      <c r="F178" t="str">
        <f t="shared" si="14"/>
        <v/>
      </c>
      <c r="G178" t="str">
        <f t="shared" si="15"/>
        <v/>
      </c>
      <c r="H178" t="str">
        <f t="shared" si="16"/>
        <v/>
      </c>
      <c r="I178" s="52">
        <f>FORECAST!I175</f>
        <v>3</v>
      </c>
      <c r="J178" s="53">
        <f>OBSERVED!J175</f>
        <v>6</v>
      </c>
      <c r="K178" s="54">
        <f>FORECAST!C175</f>
        <v>32</v>
      </c>
      <c r="L178" s="55">
        <f>OBSERVED!C175</f>
        <v>32</v>
      </c>
      <c r="M178" t="str">
        <f t="shared" si="17"/>
        <v>1</v>
      </c>
      <c r="N178" t="str">
        <f t="shared" si="18"/>
        <v/>
      </c>
      <c r="O178" s="54">
        <f>FORECAST!D175</f>
        <v>26</v>
      </c>
      <c r="P178" s="55">
        <f>OBSERVED!D175</f>
        <v>26.5</v>
      </c>
      <c r="Q178" t="str">
        <f t="shared" si="19"/>
        <v/>
      </c>
      <c r="R178" t="str">
        <f t="shared" si="20"/>
        <v/>
      </c>
    </row>
    <row r="179" spans="1:18">
      <c r="A179" s="48">
        <v>44371</v>
      </c>
      <c r="B179" s="49">
        <f>FORECAST!B176</f>
        <v>1</v>
      </c>
      <c r="C179" s="50">
        <f>OBSERVED!B176</f>
        <v>0</v>
      </c>
      <c r="F179" t="str">
        <f t="shared" si="14"/>
        <v/>
      </c>
      <c r="G179" t="str">
        <f t="shared" si="15"/>
        <v/>
      </c>
      <c r="H179" t="str">
        <f t="shared" si="16"/>
        <v/>
      </c>
      <c r="I179" s="52">
        <f>FORECAST!I176</f>
        <v>2</v>
      </c>
      <c r="J179" s="53">
        <f>OBSERVED!J176</f>
        <v>4</v>
      </c>
      <c r="K179" s="54">
        <f>FORECAST!C176</f>
        <v>33</v>
      </c>
      <c r="L179" s="55">
        <f>OBSERVED!C176</f>
        <v>33.5</v>
      </c>
      <c r="M179" t="str">
        <f t="shared" si="17"/>
        <v/>
      </c>
      <c r="N179" t="str">
        <f t="shared" si="18"/>
        <v/>
      </c>
      <c r="O179" s="54">
        <f>FORECAST!D176</f>
        <v>26</v>
      </c>
      <c r="P179" s="55">
        <f>OBSERVED!D176</f>
        <v>27.2</v>
      </c>
      <c r="Q179" t="str">
        <f t="shared" si="19"/>
        <v/>
      </c>
      <c r="R179" t="str">
        <f t="shared" si="20"/>
        <v/>
      </c>
    </row>
    <row r="180" spans="1:18">
      <c r="A180" s="48">
        <v>44372</v>
      </c>
      <c r="B180" s="49">
        <f>FORECAST!B177</f>
        <v>0</v>
      </c>
      <c r="C180" s="50">
        <f>OBSERVED!B177</f>
        <v>0</v>
      </c>
      <c r="F180" t="str">
        <f t="shared" si="14"/>
        <v>1</v>
      </c>
      <c r="G180" t="str">
        <f t="shared" si="15"/>
        <v/>
      </c>
      <c r="H180" t="str">
        <f t="shared" si="16"/>
        <v/>
      </c>
      <c r="I180" s="52">
        <f>FORECAST!I177</f>
        <v>3</v>
      </c>
      <c r="J180" s="53">
        <f>OBSERVED!J177</f>
        <v>7</v>
      </c>
      <c r="K180" s="54">
        <f>FORECAST!C177</f>
        <v>34</v>
      </c>
      <c r="L180" s="55">
        <f>OBSERVED!C177</f>
        <v>33</v>
      </c>
      <c r="M180" t="str">
        <f t="shared" si="17"/>
        <v/>
      </c>
      <c r="N180" t="str">
        <f t="shared" si="18"/>
        <v/>
      </c>
      <c r="O180" s="54">
        <f>FORECAST!D177</f>
        <v>26</v>
      </c>
      <c r="P180" s="55">
        <f>OBSERVED!D177</f>
        <v>26.5</v>
      </c>
      <c r="Q180" t="str">
        <f t="shared" si="19"/>
        <v/>
      </c>
      <c r="R180" t="str">
        <f t="shared" si="20"/>
        <v/>
      </c>
    </row>
    <row r="181" spans="1:18">
      <c r="A181" s="48">
        <v>44373</v>
      </c>
      <c r="B181" s="49">
        <f>FORECAST!B178</f>
        <v>10</v>
      </c>
      <c r="C181" s="50">
        <f>OBSERVED!B178</f>
        <v>0</v>
      </c>
      <c r="F181" t="str">
        <f t="shared" si="14"/>
        <v/>
      </c>
      <c r="G181" t="str">
        <f t="shared" si="15"/>
        <v/>
      </c>
      <c r="H181" t="str">
        <f t="shared" si="16"/>
        <v/>
      </c>
      <c r="I181" s="52">
        <f>FORECAST!I178</f>
        <v>5</v>
      </c>
      <c r="J181" s="53">
        <f>OBSERVED!J178</f>
        <v>7</v>
      </c>
      <c r="K181" s="54">
        <f>FORECAST!C178</f>
        <v>34</v>
      </c>
      <c r="L181" s="55">
        <f>OBSERVED!C178</f>
        <v>34.6</v>
      </c>
      <c r="M181" t="str">
        <f t="shared" si="17"/>
        <v/>
      </c>
      <c r="N181" t="str">
        <f t="shared" si="18"/>
        <v/>
      </c>
      <c r="O181" s="54">
        <f>FORECAST!D178</f>
        <v>25</v>
      </c>
      <c r="P181" s="55">
        <f>OBSERVED!D178</f>
        <v>26.5</v>
      </c>
      <c r="Q181" t="str">
        <f t="shared" si="19"/>
        <v/>
      </c>
      <c r="R181" t="str">
        <f t="shared" si="20"/>
        <v/>
      </c>
    </row>
    <row r="182" spans="1:18">
      <c r="A182" s="48">
        <v>44374</v>
      </c>
      <c r="B182" s="49">
        <f>FORECAST!B179</f>
        <v>10</v>
      </c>
      <c r="C182" s="50">
        <f>OBSERVED!B179</f>
        <v>0</v>
      </c>
      <c r="F182" t="str">
        <f t="shared" si="14"/>
        <v/>
      </c>
      <c r="G182" t="str">
        <f t="shared" si="15"/>
        <v/>
      </c>
      <c r="H182" t="str">
        <f t="shared" si="16"/>
        <v/>
      </c>
      <c r="I182" s="52">
        <f>FORECAST!I179</f>
        <v>7</v>
      </c>
      <c r="J182" s="53">
        <f>OBSERVED!J179</f>
        <v>2</v>
      </c>
      <c r="K182" s="54">
        <f>FORECAST!C179</f>
        <v>35</v>
      </c>
      <c r="L182" s="55">
        <f>OBSERVED!C179</f>
        <v>34</v>
      </c>
      <c r="M182" t="str">
        <f t="shared" si="17"/>
        <v>1</v>
      </c>
      <c r="N182" t="str">
        <f t="shared" si="18"/>
        <v/>
      </c>
      <c r="O182" s="54">
        <f>FORECAST!D179</f>
        <v>25</v>
      </c>
      <c r="P182" s="55">
        <f>OBSERVED!D179</f>
        <v>27.5</v>
      </c>
      <c r="Q182" t="str">
        <f t="shared" si="19"/>
        <v/>
      </c>
      <c r="R182" t="str">
        <f t="shared" si="20"/>
        <v/>
      </c>
    </row>
    <row r="183" spans="1:18">
      <c r="A183" s="48">
        <v>44375</v>
      </c>
      <c r="B183" s="49">
        <f>FORECAST!B180</f>
        <v>5</v>
      </c>
      <c r="C183" s="50">
        <f>OBSERVED!B180</f>
        <v>0.6</v>
      </c>
      <c r="F183" t="str">
        <f t="shared" si="14"/>
        <v/>
      </c>
      <c r="G183" t="str">
        <f t="shared" si="15"/>
        <v/>
      </c>
      <c r="H183" t="str">
        <f t="shared" si="16"/>
        <v/>
      </c>
      <c r="I183" s="52">
        <f>FORECAST!I180</f>
        <v>5</v>
      </c>
      <c r="J183" s="53">
        <f>OBSERVED!J180</f>
        <v>6</v>
      </c>
      <c r="K183" s="54">
        <f>FORECAST!C180</f>
        <v>36</v>
      </c>
      <c r="L183" s="55">
        <f>OBSERVED!C180</f>
        <v>35</v>
      </c>
      <c r="M183" t="str">
        <f t="shared" si="17"/>
        <v/>
      </c>
      <c r="N183" t="str">
        <f t="shared" si="18"/>
        <v/>
      </c>
      <c r="O183" s="54">
        <f>FORECAST!D180</f>
        <v>26</v>
      </c>
      <c r="P183" s="55">
        <f>OBSERVED!D180</f>
        <v>24.5</v>
      </c>
      <c r="Q183" t="str">
        <f t="shared" si="19"/>
        <v/>
      </c>
      <c r="R183" t="str">
        <f t="shared" si="20"/>
        <v/>
      </c>
    </row>
    <row r="184" spans="1:18">
      <c r="A184" s="48">
        <v>44376</v>
      </c>
      <c r="B184" s="49">
        <f>FORECAST!B181</f>
        <v>0</v>
      </c>
      <c r="C184" s="50">
        <f>OBSERVED!B181</f>
        <v>51.6</v>
      </c>
      <c r="F184" t="str">
        <f t="shared" si="14"/>
        <v/>
      </c>
      <c r="G184" t="str">
        <f t="shared" si="15"/>
        <v/>
      </c>
      <c r="H184" t="str">
        <f t="shared" si="16"/>
        <v/>
      </c>
      <c r="I184" s="52">
        <f>FORECAST!I181</f>
        <v>4</v>
      </c>
      <c r="J184" s="53">
        <f>OBSERVED!J181</f>
        <v>6</v>
      </c>
      <c r="K184" s="54">
        <f>FORECAST!C181</f>
        <v>36</v>
      </c>
      <c r="L184" s="55">
        <f>OBSERVED!C181</f>
        <v>32.5</v>
      </c>
      <c r="M184" t="str">
        <f t="shared" si="17"/>
        <v/>
      </c>
      <c r="N184" t="str">
        <f t="shared" si="18"/>
        <v/>
      </c>
      <c r="O184" s="54">
        <f>FORECAST!D181</f>
        <v>26</v>
      </c>
      <c r="P184" s="55">
        <f>OBSERVED!D181</f>
        <v>23.7</v>
      </c>
      <c r="Q184" t="str">
        <f t="shared" si="19"/>
        <v/>
      </c>
      <c r="R184" t="str">
        <f t="shared" si="20"/>
        <v/>
      </c>
    </row>
    <row r="185" spans="1:18">
      <c r="A185" s="48">
        <v>44377</v>
      </c>
      <c r="B185" s="49">
        <f>FORECAST!B182</f>
        <v>10</v>
      </c>
      <c r="C185" s="50">
        <f>OBSERVED!B182</f>
        <v>0</v>
      </c>
      <c r="F185" t="str">
        <f t="shared" si="14"/>
        <v/>
      </c>
      <c r="G185" t="str">
        <f t="shared" si="15"/>
        <v/>
      </c>
      <c r="H185" t="str">
        <f t="shared" si="16"/>
        <v/>
      </c>
      <c r="I185" s="52">
        <f>FORECAST!I182</f>
        <v>5</v>
      </c>
      <c r="J185" s="53">
        <f>OBSERVED!J182</f>
        <v>3</v>
      </c>
      <c r="K185" s="54">
        <f>FORECAST!C182</f>
        <v>35</v>
      </c>
      <c r="L185" s="55">
        <f>OBSERVED!C182</f>
        <v>34</v>
      </c>
      <c r="M185" t="str">
        <f t="shared" si="17"/>
        <v/>
      </c>
      <c r="N185" t="str">
        <f t="shared" si="18"/>
        <v/>
      </c>
      <c r="O185" s="54">
        <f>FORECAST!D182</f>
        <v>25</v>
      </c>
      <c r="P185" s="55">
        <f>OBSERVED!D182</f>
        <v>28</v>
      </c>
      <c r="Q185" t="str">
        <f t="shared" si="19"/>
        <v/>
      </c>
      <c r="R185" t="str">
        <f t="shared" si="20"/>
        <v>1</v>
      </c>
    </row>
    <row r="186" spans="1:18">
      <c r="A186" s="48">
        <v>44378</v>
      </c>
      <c r="B186" s="49">
        <f>FORECAST!B183</f>
        <v>0</v>
      </c>
      <c r="C186" s="50">
        <f>OBSERVED!B183</f>
        <v>0</v>
      </c>
      <c r="F186" t="str">
        <f t="shared" si="14"/>
        <v>1</v>
      </c>
      <c r="G186" t="str">
        <f t="shared" si="15"/>
        <v/>
      </c>
      <c r="H186" t="str">
        <f t="shared" si="16"/>
        <v/>
      </c>
      <c r="I186" s="52">
        <f>FORECAST!I183</f>
        <v>7</v>
      </c>
      <c r="J186" s="53">
        <f>OBSERVED!J183</f>
        <v>4</v>
      </c>
      <c r="K186" s="54">
        <f>FORECAST!C183</f>
        <v>35</v>
      </c>
      <c r="L186" s="55">
        <f>OBSERVED!C183</f>
        <v>34.5</v>
      </c>
      <c r="M186" t="str">
        <f t="shared" si="17"/>
        <v/>
      </c>
      <c r="N186" t="str">
        <f t="shared" si="18"/>
        <v/>
      </c>
      <c r="O186" s="54">
        <f>FORECAST!D183</f>
        <v>24</v>
      </c>
      <c r="P186" s="55">
        <f>OBSERVED!D183</f>
        <v>27.5</v>
      </c>
      <c r="Q186" t="str">
        <f t="shared" si="19"/>
        <v/>
      </c>
      <c r="R186" t="str">
        <f t="shared" si="20"/>
        <v/>
      </c>
    </row>
    <row r="187" spans="1:18">
      <c r="A187" s="48">
        <v>44379</v>
      </c>
      <c r="B187" s="49">
        <f>FORECAST!B184</f>
        <v>0</v>
      </c>
      <c r="C187" s="50">
        <f>OBSERVED!B184</f>
        <v>0</v>
      </c>
      <c r="F187" t="str">
        <f t="shared" si="14"/>
        <v>1</v>
      </c>
      <c r="G187" t="str">
        <f t="shared" si="15"/>
        <v/>
      </c>
      <c r="H187" t="str">
        <f t="shared" si="16"/>
        <v/>
      </c>
      <c r="I187" s="52">
        <f>FORECAST!I184</f>
        <v>7</v>
      </c>
      <c r="J187" s="53">
        <f>OBSERVED!J184</f>
        <v>5</v>
      </c>
      <c r="K187" s="54">
        <f>FORECAST!C184</f>
        <v>33</v>
      </c>
      <c r="L187" s="55">
        <f>OBSERVED!C184</f>
        <v>34.5</v>
      </c>
      <c r="M187" t="str">
        <f t="shared" si="17"/>
        <v/>
      </c>
      <c r="N187" t="str">
        <f t="shared" si="18"/>
        <v/>
      </c>
      <c r="O187" s="54">
        <f>FORECAST!D184</f>
        <v>23</v>
      </c>
      <c r="P187" s="55">
        <f>OBSERVED!D184</f>
        <v>27.5</v>
      </c>
      <c r="Q187" t="str">
        <f t="shared" si="19"/>
        <v/>
      </c>
      <c r="R187" t="str">
        <f t="shared" si="20"/>
        <v/>
      </c>
    </row>
    <row r="188" spans="1:18">
      <c r="A188" s="48">
        <v>44380</v>
      </c>
      <c r="B188" s="49">
        <f>FORECAST!B185</f>
        <v>0</v>
      </c>
      <c r="C188" s="50">
        <f>OBSERVED!B185</f>
        <v>0</v>
      </c>
      <c r="F188" t="str">
        <f t="shared" si="14"/>
        <v>1</v>
      </c>
      <c r="G188" t="str">
        <f t="shared" si="15"/>
        <v/>
      </c>
      <c r="H188" t="str">
        <f t="shared" si="16"/>
        <v/>
      </c>
      <c r="I188" s="52">
        <f>FORECAST!I185</f>
        <v>4</v>
      </c>
      <c r="J188" s="53">
        <f>OBSERVED!J185</f>
        <v>4</v>
      </c>
      <c r="K188" s="54">
        <f>FORECAST!C185</f>
        <v>33</v>
      </c>
      <c r="L188" s="55">
        <f>OBSERVED!C185</f>
        <v>35</v>
      </c>
      <c r="M188" t="str">
        <f t="shared" si="17"/>
        <v>1</v>
      </c>
      <c r="N188" t="str">
        <f t="shared" si="18"/>
        <v/>
      </c>
      <c r="O188" s="54">
        <f>FORECAST!D185</f>
        <v>23</v>
      </c>
      <c r="P188" s="55">
        <f>OBSERVED!D185</f>
        <v>27</v>
      </c>
      <c r="Q188" t="str">
        <f t="shared" si="19"/>
        <v/>
      </c>
      <c r="R188" t="str">
        <f t="shared" si="20"/>
        <v/>
      </c>
    </row>
    <row r="189" spans="1:18">
      <c r="A189" s="48">
        <v>44381</v>
      </c>
      <c r="B189" s="49">
        <f>FORECAST!B186</f>
        <v>0</v>
      </c>
      <c r="C189" s="50">
        <f>OBSERVED!B186</f>
        <v>0</v>
      </c>
      <c r="F189" t="str">
        <f t="shared" si="14"/>
        <v>1</v>
      </c>
      <c r="G189" t="str">
        <f t="shared" si="15"/>
        <v/>
      </c>
      <c r="H189" t="str">
        <f t="shared" si="16"/>
        <v/>
      </c>
      <c r="I189" s="52">
        <f>FORECAST!I186</f>
        <v>3</v>
      </c>
      <c r="J189" s="53">
        <f>OBSERVED!J186</f>
        <v>0</v>
      </c>
      <c r="K189" s="54">
        <f>FORECAST!C186</f>
        <v>35</v>
      </c>
      <c r="L189" s="55">
        <f>OBSERVED!C186</f>
        <v>35.2</v>
      </c>
      <c r="M189" t="str">
        <f t="shared" si="17"/>
        <v>1</v>
      </c>
      <c r="N189" t="str">
        <f t="shared" si="18"/>
        <v/>
      </c>
      <c r="O189" s="54">
        <f>FORECAST!D186</f>
        <v>27</v>
      </c>
      <c r="P189" s="55">
        <f>OBSERVED!D186</f>
        <v>27</v>
      </c>
      <c r="Q189" t="str">
        <f t="shared" si="19"/>
        <v>1</v>
      </c>
      <c r="R189" t="str">
        <f t="shared" si="20"/>
        <v/>
      </c>
    </row>
    <row r="190" spans="1:18">
      <c r="A190" s="48">
        <v>44382</v>
      </c>
      <c r="B190" s="49">
        <f>FORECAST!B187</f>
        <v>0</v>
      </c>
      <c r="C190" s="50">
        <f>OBSERVED!B187</f>
        <v>0</v>
      </c>
      <c r="F190" t="str">
        <f t="shared" si="14"/>
        <v>1</v>
      </c>
      <c r="G190" t="str">
        <f t="shared" si="15"/>
        <v/>
      </c>
      <c r="H190" t="str">
        <f t="shared" si="16"/>
        <v/>
      </c>
      <c r="I190" s="52">
        <f>FORECAST!I187</f>
        <v>2</v>
      </c>
      <c r="J190" s="53">
        <f>OBSERVED!J187</f>
        <v>4</v>
      </c>
      <c r="K190" s="54">
        <f>FORECAST!C187</f>
        <v>36</v>
      </c>
      <c r="L190" s="55">
        <f>OBSERVED!C187</f>
        <v>36</v>
      </c>
      <c r="M190" t="str">
        <f t="shared" si="17"/>
        <v/>
      </c>
      <c r="N190" t="str">
        <f t="shared" si="18"/>
        <v/>
      </c>
      <c r="O190" s="54">
        <f>FORECAST!D187</f>
        <v>28</v>
      </c>
      <c r="P190" s="55">
        <f>OBSERVED!D187</f>
        <v>28</v>
      </c>
      <c r="Q190" t="str">
        <f t="shared" si="19"/>
        <v/>
      </c>
      <c r="R190" t="str">
        <f t="shared" si="20"/>
        <v/>
      </c>
    </row>
    <row r="191" spans="1:18">
      <c r="A191" s="48">
        <v>44383</v>
      </c>
      <c r="B191" s="49">
        <f>FORECAST!B188</f>
        <v>0</v>
      </c>
      <c r="C191" s="50">
        <f>OBSERVED!B188</f>
        <v>0</v>
      </c>
      <c r="F191" t="str">
        <f t="shared" si="14"/>
        <v>1</v>
      </c>
      <c r="G191" t="str">
        <f t="shared" si="15"/>
        <v/>
      </c>
      <c r="H191" t="str">
        <f t="shared" si="16"/>
        <v/>
      </c>
      <c r="I191" s="52">
        <f>FORECAST!I188</f>
        <v>2</v>
      </c>
      <c r="J191" s="53">
        <f>OBSERVED!J188</f>
        <v>2</v>
      </c>
      <c r="K191" s="54">
        <f>FORECAST!C188</f>
        <v>36</v>
      </c>
      <c r="L191" s="55">
        <f>OBSERVED!C188</f>
        <v>36.5</v>
      </c>
      <c r="M191" t="str">
        <f t="shared" si="17"/>
        <v>1</v>
      </c>
      <c r="N191" t="str">
        <f t="shared" si="18"/>
        <v/>
      </c>
      <c r="O191" s="54">
        <f>FORECAST!D188</f>
        <v>28</v>
      </c>
      <c r="P191" s="55">
        <f>OBSERVED!D188</f>
        <v>28.5</v>
      </c>
      <c r="Q191" t="str">
        <f t="shared" si="19"/>
        <v/>
      </c>
      <c r="R191" t="str">
        <f t="shared" si="20"/>
        <v/>
      </c>
    </row>
    <row r="192" spans="1:18">
      <c r="A192" s="48">
        <v>44384</v>
      </c>
      <c r="B192" s="49">
        <f>FORECAST!B189</f>
        <v>4</v>
      </c>
      <c r="C192" s="50">
        <f>OBSERVED!B189</f>
        <v>0</v>
      </c>
      <c r="F192" t="str">
        <f t="shared" si="14"/>
        <v/>
      </c>
      <c r="G192" t="str">
        <f t="shared" si="15"/>
        <v/>
      </c>
      <c r="H192" t="str">
        <f t="shared" si="16"/>
        <v/>
      </c>
      <c r="I192" s="52">
        <f>FORECAST!I189</f>
        <v>1</v>
      </c>
      <c r="J192" s="53">
        <f>OBSERVED!J189</f>
        <v>6</v>
      </c>
      <c r="K192" s="54">
        <f>FORECAST!C189</f>
        <v>37</v>
      </c>
      <c r="L192" s="55">
        <f>OBSERVED!C189</f>
        <v>36.7</v>
      </c>
      <c r="M192" t="str">
        <f t="shared" si="17"/>
        <v>1</v>
      </c>
      <c r="N192" t="str">
        <f t="shared" si="18"/>
        <v/>
      </c>
      <c r="O192" s="54">
        <f>FORECAST!D189</f>
        <v>28</v>
      </c>
      <c r="P192" s="55">
        <f>OBSERVED!D189</f>
        <v>28</v>
      </c>
      <c r="Q192" t="str">
        <f t="shared" si="19"/>
        <v/>
      </c>
      <c r="R192" t="str">
        <f t="shared" si="20"/>
        <v/>
      </c>
    </row>
    <row r="193" spans="1:18">
      <c r="A193" s="48">
        <v>44385</v>
      </c>
      <c r="B193" s="49">
        <f>FORECAST!B190</f>
        <v>0</v>
      </c>
      <c r="C193" s="50">
        <f>OBSERVED!B190</f>
        <v>0</v>
      </c>
      <c r="F193" t="str">
        <f t="shared" si="14"/>
        <v>1</v>
      </c>
      <c r="G193" t="str">
        <f t="shared" si="15"/>
        <v/>
      </c>
      <c r="H193" t="str">
        <f t="shared" si="16"/>
        <v/>
      </c>
      <c r="I193" s="52">
        <f>FORECAST!I190</f>
        <v>4</v>
      </c>
      <c r="J193" s="53">
        <f>OBSERVED!J190</f>
        <v>4</v>
      </c>
      <c r="K193" s="54">
        <f>FORECAST!C190</f>
        <v>38</v>
      </c>
      <c r="L193" s="55">
        <f>OBSERVED!C190</f>
        <v>36.8</v>
      </c>
      <c r="M193" t="str">
        <f t="shared" si="17"/>
        <v/>
      </c>
      <c r="N193" t="str">
        <f t="shared" si="18"/>
        <v>1</v>
      </c>
      <c r="O193" s="54">
        <f>FORECAST!D190</f>
        <v>28</v>
      </c>
      <c r="P193" s="55">
        <f>OBSERVED!D190</f>
        <v>28</v>
      </c>
      <c r="Q193" t="str">
        <f t="shared" si="19"/>
        <v/>
      </c>
      <c r="R193" t="str">
        <f t="shared" si="20"/>
        <v/>
      </c>
    </row>
    <row r="194" spans="1:18">
      <c r="A194" s="48">
        <v>44386</v>
      </c>
      <c r="B194" s="49">
        <f>FORECAST!B191</f>
        <v>0</v>
      </c>
      <c r="C194" s="50">
        <f>OBSERVED!B191</f>
        <v>0</v>
      </c>
      <c r="F194" t="str">
        <f t="shared" si="14"/>
        <v>1</v>
      </c>
      <c r="G194" t="str">
        <f t="shared" si="15"/>
        <v/>
      </c>
      <c r="H194" t="str">
        <f t="shared" si="16"/>
        <v/>
      </c>
      <c r="I194" s="52">
        <f>FORECAST!I191</f>
        <v>3</v>
      </c>
      <c r="J194" s="53">
        <f>OBSERVED!J191</f>
        <v>6</v>
      </c>
      <c r="K194" s="54">
        <f>FORECAST!C191</f>
        <v>37</v>
      </c>
      <c r="L194" s="55">
        <f>OBSERVED!C191</f>
        <v>36.5</v>
      </c>
      <c r="M194" t="str">
        <f t="shared" si="17"/>
        <v/>
      </c>
      <c r="N194" t="str">
        <f t="shared" si="18"/>
        <v/>
      </c>
      <c r="O194" s="54">
        <f>FORECAST!D191</f>
        <v>28</v>
      </c>
      <c r="P194" s="55">
        <f>OBSERVED!D191</f>
        <v>28.8</v>
      </c>
      <c r="Q194" t="str">
        <f t="shared" si="19"/>
        <v/>
      </c>
      <c r="R194" t="str">
        <f t="shared" si="20"/>
        <v>1</v>
      </c>
    </row>
    <row r="195" spans="1:18">
      <c r="A195" s="48">
        <v>44387</v>
      </c>
      <c r="B195" s="49">
        <f>FORECAST!B192</f>
        <v>15</v>
      </c>
      <c r="C195" s="50">
        <f>OBSERVED!B192</f>
        <v>0</v>
      </c>
      <c r="F195" t="str">
        <f t="shared" si="14"/>
        <v/>
      </c>
      <c r="G195" t="str">
        <f t="shared" si="15"/>
        <v/>
      </c>
      <c r="H195" t="str">
        <f t="shared" si="16"/>
        <v/>
      </c>
      <c r="I195" s="52">
        <f>FORECAST!I192</f>
        <v>5</v>
      </c>
      <c r="J195" s="53">
        <f>OBSERVED!J192</f>
        <v>6</v>
      </c>
      <c r="K195" s="54">
        <f>FORECAST!C192</f>
        <v>37</v>
      </c>
      <c r="L195" s="55">
        <f>OBSERVED!C192</f>
        <v>36.5</v>
      </c>
      <c r="M195" t="str">
        <f t="shared" si="17"/>
        <v/>
      </c>
      <c r="N195" t="str">
        <f t="shared" si="18"/>
        <v/>
      </c>
      <c r="O195" s="54">
        <f>FORECAST!D192</f>
        <v>27</v>
      </c>
      <c r="P195" s="55">
        <f>OBSERVED!D192</f>
        <v>28.5</v>
      </c>
      <c r="Q195" t="str">
        <f t="shared" si="19"/>
        <v/>
      </c>
      <c r="R195" t="str">
        <f t="shared" si="20"/>
        <v>1</v>
      </c>
    </row>
    <row r="196" spans="1:18">
      <c r="A196" s="48">
        <v>44388</v>
      </c>
      <c r="B196" s="49">
        <f>FORECAST!B193</f>
        <v>20</v>
      </c>
      <c r="C196" s="50">
        <f>OBSERVED!B193</f>
        <v>2.8</v>
      </c>
      <c r="F196" t="str">
        <f t="shared" si="14"/>
        <v/>
      </c>
      <c r="G196" t="str">
        <f t="shared" si="15"/>
        <v>2</v>
      </c>
      <c r="H196" t="str">
        <f t="shared" si="16"/>
        <v/>
      </c>
      <c r="I196" s="52">
        <f>FORECAST!I193</f>
        <v>8</v>
      </c>
      <c r="J196" s="53">
        <f>OBSERVED!J193</f>
        <v>8</v>
      </c>
      <c r="K196" s="54">
        <f>FORECAST!C193</f>
        <v>37</v>
      </c>
      <c r="L196" s="55">
        <f>OBSERVED!C193</f>
        <v>37</v>
      </c>
      <c r="M196" t="str">
        <f t="shared" si="17"/>
        <v/>
      </c>
      <c r="N196" t="str">
        <f t="shared" si="18"/>
        <v>1</v>
      </c>
      <c r="O196" s="54">
        <f>FORECAST!D193</f>
        <v>25</v>
      </c>
      <c r="P196" s="55">
        <f>OBSERVED!D193</f>
        <v>27.5</v>
      </c>
      <c r="Q196" t="str">
        <f t="shared" si="19"/>
        <v/>
      </c>
      <c r="R196" t="str">
        <f t="shared" si="20"/>
        <v/>
      </c>
    </row>
    <row r="197" spans="1:18">
      <c r="A197" s="48">
        <v>44389</v>
      </c>
      <c r="B197" s="49">
        <f>FORECAST!B194</f>
        <v>25</v>
      </c>
      <c r="C197" s="50">
        <f>OBSERVED!B194</f>
        <v>1</v>
      </c>
      <c r="F197" t="str">
        <f t="shared" si="14"/>
        <v/>
      </c>
      <c r="G197" t="str">
        <f t="shared" si="15"/>
        <v>2</v>
      </c>
      <c r="H197" t="str">
        <f t="shared" si="16"/>
        <v/>
      </c>
      <c r="I197" s="52">
        <f>FORECAST!I194</f>
        <v>8</v>
      </c>
      <c r="J197" s="53">
        <f>OBSERVED!J194</f>
        <v>8</v>
      </c>
      <c r="K197" s="54">
        <f>FORECAST!C194</f>
        <v>32</v>
      </c>
      <c r="L197" s="55">
        <f>OBSERVED!C194</f>
        <v>35.5</v>
      </c>
      <c r="M197" t="str">
        <f t="shared" si="17"/>
        <v/>
      </c>
      <c r="N197" t="str">
        <f t="shared" si="18"/>
        <v/>
      </c>
      <c r="O197" s="54">
        <f>FORECAST!D194</f>
        <v>25</v>
      </c>
      <c r="P197" s="55">
        <f>OBSERVED!D194</f>
        <v>27</v>
      </c>
      <c r="Q197" t="str">
        <f t="shared" si="19"/>
        <v/>
      </c>
      <c r="R197" t="str">
        <f t="shared" si="20"/>
        <v/>
      </c>
    </row>
    <row r="198" spans="1:18">
      <c r="A198" s="48">
        <v>44390</v>
      </c>
      <c r="B198" s="49">
        <f>FORECAST!B195</f>
        <v>30</v>
      </c>
      <c r="C198" s="50">
        <f>OBSERVED!B195</f>
        <v>4.6</v>
      </c>
      <c r="F198" t="str">
        <f t="shared" ref="F198:F261" si="21">IF(AND(B198=0,C198=0),"1","")</f>
        <v/>
      </c>
      <c r="G198" t="str">
        <f t="shared" ref="G198:G261" si="22">IF(AND(C198&gt;=0.1,B198&gt;=10),"2","")</f>
        <v>2</v>
      </c>
      <c r="H198" t="str">
        <f t="shared" ref="H198:H261" si="23">IF(AND(C198&gt;10.1,B198&gt;10.1),"3","")</f>
        <v/>
      </c>
      <c r="I198" s="52">
        <f>FORECAST!I195</f>
        <v>8</v>
      </c>
      <c r="J198" s="53">
        <f>OBSERVED!J195</f>
        <v>4</v>
      </c>
      <c r="K198" s="54">
        <f>FORECAST!C195</f>
        <v>34</v>
      </c>
      <c r="L198" s="55">
        <f>OBSERVED!C195</f>
        <v>35.5</v>
      </c>
      <c r="M198" t="str">
        <f t="shared" ref="M198:M261" si="24">IF(AND(K198&lt;K199,L198&lt;L199),"1","")</f>
        <v/>
      </c>
      <c r="N198" t="str">
        <f t="shared" ref="N198:N261" si="25">IF(AND(K198&gt;K199,L198&gt;L199),"1","")</f>
        <v/>
      </c>
      <c r="O198" s="54">
        <f>FORECAST!D195</f>
        <v>26</v>
      </c>
      <c r="P198" s="55">
        <f>OBSERVED!D195</f>
        <v>27</v>
      </c>
      <c r="Q198" t="str">
        <f t="shared" ref="Q198:Q261" si="26">IF(AND(O198&lt;O199,P198&lt;P199),"1","")</f>
        <v/>
      </c>
      <c r="R198" t="str">
        <f t="shared" ref="R198:R261" si="27">IF(AND(O198&gt;O199,P198&gt;P199),"1","")</f>
        <v>1</v>
      </c>
    </row>
    <row r="199" spans="1:18">
      <c r="A199" s="48">
        <v>44391</v>
      </c>
      <c r="B199" s="49">
        <f>FORECAST!B196</f>
        <v>20</v>
      </c>
      <c r="C199" s="50">
        <f>OBSERVED!B196</f>
        <v>0</v>
      </c>
      <c r="F199" t="str">
        <f t="shared" si="21"/>
        <v/>
      </c>
      <c r="G199" t="str">
        <f t="shared" si="22"/>
        <v/>
      </c>
      <c r="H199" t="str">
        <f t="shared" si="23"/>
        <v/>
      </c>
      <c r="I199" s="52">
        <f>FORECAST!I196</f>
        <v>8</v>
      </c>
      <c r="J199" s="53">
        <f>OBSERVED!J196</f>
        <v>8</v>
      </c>
      <c r="K199" s="54">
        <f>FORECAST!C196</f>
        <v>35</v>
      </c>
      <c r="L199" s="55">
        <f>OBSERVED!C196</f>
        <v>35</v>
      </c>
      <c r="M199" t="str">
        <f t="shared" si="24"/>
        <v/>
      </c>
      <c r="N199" t="str">
        <f t="shared" si="25"/>
        <v/>
      </c>
      <c r="O199" s="54">
        <f>FORECAST!D196</f>
        <v>25</v>
      </c>
      <c r="P199" s="55">
        <f>OBSERVED!D196</f>
        <v>26.5</v>
      </c>
      <c r="Q199" t="str">
        <f t="shared" si="26"/>
        <v/>
      </c>
      <c r="R199" t="str">
        <f t="shared" si="27"/>
        <v/>
      </c>
    </row>
    <row r="200" spans="1:18">
      <c r="A200" s="48">
        <v>44392</v>
      </c>
      <c r="B200" s="49">
        <f>FORECAST!B197</f>
        <v>20</v>
      </c>
      <c r="C200" s="50">
        <f>OBSERVED!B197</f>
        <v>0</v>
      </c>
      <c r="F200" t="str">
        <f t="shared" si="21"/>
        <v/>
      </c>
      <c r="G200" t="str">
        <f t="shared" si="22"/>
        <v/>
      </c>
      <c r="H200" t="str">
        <f t="shared" si="23"/>
        <v/>
      </c>
      <c r="I200" s="52">
        <f>FORECAST!I197</f>
        <v>8</v>
      </c>
      <c r="J200" s="53">
        <f>OBSERVED!J197</f>
        <v>7</v>
      </c>
      <c r="K200" s="54">
        <f>FORECAST!C197</f>
        <v>34</v>
      </c>
      <c r="L200" s="55">
        <f>OBSERVED!C197</f>
        <v>35</v>
      </c>
      <c r="M200" t="str">
        <f t="shared" si="24"/>
        <v/>
      </c>
      <c r="N200" t="str">
        <f t="shared" si="25"/>
        <v/>
      </c>
      <c r="O200" s="54">
        <f>FORECAST!D197</f>
        <v>25</v>
      </c>
      <c r="P200" s="55">
        <f>OBSERVED!D197</f>
        <v>26.5</v>
      </c>
      <c r="Q200" t="str">
        <f t="shared" si="26"/>
        <v>1</v>
      </c>
      <c r="R200" t="str">
        <f t="shared" si="27"/>
        <v/>
      </c>
    </row>
    <row r="201" spans="1:18">
      <c r="A201" s="48">
        <v>44393</v>
      </c>
      <c r="B201" s="49">
        <f>FORECAST!B198</f>
        <v>20</v>
      </c>
      <c r="C201" s="50">
        <f>OBSERVED!B198</f>
        <v>0</v>
      </c>
      <c r="F201" t="str">
        <f t="shared" si="21"/>
        <v/>
      </c>
      <c r="G201" t="str">
        <f t="shared" si="22"/>
        <v/>
      </c>
      <c r="H201" t="str">
        <f t="shared" si="23"/>
        <v/>
      </c>
      <c r="I201" s="52">
        <f>FORECAST!I198</f>
        <v>8</v>
      </c>
      <c r="J201" s="53">
        <f>OBSERVED!J198</f>
        <v>8</v>
      </c>
      <c r="K201" s="54">
        <f>FORECAST!C198</f>
        <v>35</v>
      </c>
      <c r="L201" s="55">
        <f>OBSERVED!C198</f>
        <v>35</v>
      </c>
      <c r="M201" t="str">
        <f t="shared" si="24"/>
        <v/>
      </c>
      <c r="N201" t="str">
        <f t="shared" si="25"/>
        <v/>
      </c>
      <c r="O201" s="54">
        <f>FORECAST!D198</f>
        <v>26</v>
      </c>
      <c r="P201" s="55">
        <f>OBSERVED!D198</f>
        <v>27.2</v>
      </c>
      <c r="Q201" t="str">
        <f t="shared" si="26"/>
        <v/>
      </c>
      <c r="R201" t="str">
        <f t="shared" si="27"/>
        <v/>
      </c>
    </row>
    <row r="202" spans="1:18">
      <c r="A202" s="48">
        <v>44394</v>
      </c>
      <c r="B202" s="49">
        <f>FORECAST!B199</f>
        <v>12</v>
      </c>
      <c r="C202" s="50">
        <f>OBSERVED!B199</f>
        <v>2.8</v>
      </c>
      <c r="F202" t="str">
        <f t="shared" si="21"/>
        <v/>
      </c>
      <c r="G202" t="str">
        <f t="shared" si="22"/>
        <v>2</v>
      </c>
      <c r="H202" t="str">
        <f t="shared" si="23"/>
        <v/>
      </c>
      <c r="I202" s="52">
        <f>FORECAST!I199</f>
        <v>5</v>
      </c>
      <c r="J202" s="53">
        <f>OBSERVED!J199</f>
        <v>6</v>
      </c>
      <c r="K202" s="54">
        <f>FORECAST!C199</f>
        <v>34</v>
      </c>
      <c r="L202" s="55">
        <f>OBSERVED!C199</f>
        <v>35.2</v>
      </c>
      <c r="M202" t="str">
        <f t="shared" si="24"/>
        <v/>
      </c>
      <c r="N202" t="str">
        <f t="shared" si="25"/>
        <v/>
      </c>
      <c r="O202" s="54">
        <f>FORECAST!D199</f>
        <v>26</v>
      </c>
      <c r="P202" s="55">
        <f>OBSERVED!D199</f>
        <v>27</v>
      </c>
      <c r="Q202" t="str">
        <f t="shared" si="26"/>
        <v>1</v>
      </c>
      <c r="R202" t="str">
        <f t="shared" si="27"/>
        <v/>
      </c>
    </row>
    <row r="203" spans="1:18">
      <c r="A203" s="48">
        <v>44395</v>
      </c>
      <c r="B203" s="49">
        <f>FORECAST!B200</f>
        <v>17</v>
      </c>
      <c r="C203" s="50">
        <f>OBSERVED!B200</f>
        <v>0</v>
      </c>
      <c r="F203" t="str">
        <f t="shared" si="21"/>
        <v/>
      </c>
      <c r="G203" t="str">
        <f t="shared" si="22"/>
        <v/>
      </c>
      <c r="H203" t="str">
        <f t="shared" si="23"/>
        <v/>
      </c>
      <c r="I203" s="52">
        <f>FORECAST!I200</f>
        <v>7</v>
      </c>
      <c r="J203" s="53">
        <f>OBSERVED!J200</f>
        <v>5</v>
      </c>
      <c r="K203" s="54">
        <f>FORECAST!C200</f>
        <v>35</v>
      </c>
      <c r="L203" s="55">
        <f>OBSERVED!C200</f>
        <v>35</v>
      </c>
      <c r="M203" t="str">
        <f t="shared" si="24"/>
        <v/>
      </c>
      <c r="N203" t="str">
        <f t="shared" si="25"/>
        <v>1</v>
      </c>
      <c r="O203" s="54">
        <f>FORECAST!D200</f>
        <v>27</v>
      </c>
      <c r="P203" s="55">
        <f>OBSERVED!D200</f>
        <v>27.5</v>
      </c>
      <c r="Q203" t="str">
        <f t="shared" si="26"/>
        <v/>
      </c>
      <c r="R203" t="str">
        <f t="shared" si="27"/>
        <v>1</v>
      </c>
    </row>
    <row r="204" spans="1:18">
      <c r="A204" s="48">
        <v>44396</v>
      </c>
      <c r="B204" s="49">
        <f>FORECAST!B201</f>
        <v>1</v>
      </c>
      <c r="C204" s="50">
        <f>OBSERVED!B201</f>
        <v>2.4</v>
      </c>
      <c r="F204" t="str">
        <f t="shared" si="21"/>
        <v/>
      </c>
      <c r="G204" t="str">
        <f t="shared" si="22"/>
        <v/>
      </c>
      <c r="H204" t="str">
        <f t="shared" si="23"/>
        <v/>
      </c>
      <c r="I204" s="52">
        <f>FORECAST!I201</f>
        <v>8</v>
      </c>
      <c r="J204" s="53">
        <f>OBSERVED!J201</f>
        <v>8</v>
      </c>
      <c r="K204" s="54">
        <f>FORECAST!C201</f>
        <v>34</v>
      </c>
      <c r="L204" s="55">
        <f>OBSERVED!C201</f>
        <v>34.5</v>
      </c>
      <c r="M204" t="str">
        <f t="shared" si="24"/>
        <v/>
      </c>
      <c r="N204" t="str">
        <f t="shared" si="25"/>
        <v>1</v>
      </c>
      <c r="O204" s="54">
        <f>FORECAST!D201</f>
        <v>26</v>
      </c>
      <c r="P204" s="55">
        <f>OBSERVED!D201</f>
        <v>26.8</v>
      </c>
      <c r="Q204" t="str">
        <f t="shared" si="26"/>
        <v/>
      </c>
      <c r="R204" t="str">
        <f t="shared" si="27"/>
        <v/>
      </c>
    </row>
    <row r="205" spans="1:18">
      <c r="A205" s="48">
        <v>44397</v>
      </c>
      <c r="B205" s="49">
        <f>FORECAST!B202</f>
        <v>4</v>
      </c>
      <c r="C205" s="50">
        <f>OBSERVED!B202</f>
        <v>3</v>
      </c>
      <c r="F205" t="str">
        <f t="shared" si="21"/>
        <v/>
      </c>
      <c r="G205" t="str">
        <f t="shared" si="22"/>
        <v/>
      </c>
      <c r="H205" t="str">
        <f t="shared" si="23"/>
        <v/>
      </c>
      <c r="I205" s="52">
        <f>FORECAST!I202</f>
        <v>8</v>
      </c>
      <c r="J205" s="53">
        <f>OBSERVED!J202</f>
        <v>8</v>
      </c>
      <c r="K205" s="54">
        <f>FORECAST!C202</f>
        <v>33</v>
      </c>
      <c r="L205" s="55">
        <f>OBSERVED!C202</f>
        <v>33</v>
      </c>
      <c r="M205" t="str">
        <f t="shared" si="24"/>
        <v/>
      </c>
      <c r="N205" t="str">
        <f t="shared" si="25"/>
        <v/>
      </c>
      <c r="O205" s="54">
        <f>FORECAST!D202</f>
        <v>26</v>
      </c>
      <c r="P205" s="55">
        <f>OBSERVED!D202</f>
        <v>27.5</v>
      </c>
      <c r="Q205" t="str">
        <f t="shared" si="26"/>
        <v/>
      </c>
      <c r="R205" t="str">
        <f t="shared" si="27"/>
        <v/>
      </c>
    </row>
    <row r="206" spans="1:18">
      <c r="A206" s="48">
        <v>44398</v>
      </c>
      <c r="B206" s="49">
        <f>FORECAST!B203</f>
        <v>17</v>
      </c>
      <c r="C206" s="50">
        <f>OBSERVED!B203</f>
        <v>2.2</v>
      </c>
      <c r="F206" t="str">
        <f t="shared" si="21"/>
        <v/>
      </c>
      <c r="G206" t="str">
        <f t="shared" si="22"/>
        <v>2</v>
      </c>
      <c r="H206" t="str">
        <f t="shared" si="23"/>
        <v/>
      </c>
      <c r="I206" s="52">
        <f>FORECAST!I203</f>
        <v>8</v>
      </c>
      <c r="J206" s="53">
        <f>OBSERVED!J203</f>
        <v>8</v>
      </c>
      <c r="K206" s="54">
        <f>FORECAST!C203</f>
        <v>34</v>
      </c>
      <c r="L206" s="55">
        <f>OBSERVED!C203</f>
        <v>32.5</v>
      </c>
      <c r="M206" t="str">
        <f t="shared" si="24"/>
        <v/>
      </c>
      <c r="N206" t="str">
        <f t="shared" si="25"/>
        <v/>
      </c>
      <c r="O206" s="54">
        <f>FORECAST!D203</f>
        <v>27</v>
      </c>
      <c r="P206" s="55">
        <f>OBSERVED!D203</f>
        <v>26.5</v>
      </c>
      <c r="Q206" t="str">
        <f t="shared" si="26"/>
        <v>1</v>
      </c>
      <c r="R206" t="str">
        <f t="shared" si="27"/>
        <v/>
      </c>
    </row>
    <row r="207" spans="1:18">
      <c r="A207" s="48">
        <v>44399</v>
      </c>
      <c r="B207" s="49">
        <f>FORECAST!B204</f>
        <v>4</v>
      </c>
      <c r="C207" s="50">
        <f>OBSERVED!B204</f>
        <v>0</v>
      </c>
      <c r="F207" t="str">
        <f t="shared" si="21"/>
        <v/>
      </c>
      <c r="G207" t="str">
        <f t="shared" si="22"/>
        <v/>
      </c>
      <c r="H207" t="str">
        <f t="shared" si="23"/>
        <v/>
      </c>
      <c r="I207" s="52">
        <f>FORECAST!I204</f>
        <v>7</v>
      </c>
      <c r="J207" s="53">
        <f>OBSERVED!J204</f>
        <v>8</v>
      </c>
      <c r="K207" s="54">
        <f>FORECAST!C204</f>
        <v>34</v>
      </c>
      <c r="L207" s="55">
        <f>OBSERVED!C204</f>
        <v>32</v>
      </c>
      <c r="M207" t="str">
        <f t="shared" si="24"/>
        <v/>
      </c>
      <c r="N207" t="str">
        <f t="shared" si="25"/>
        <v/>
      </c>
      <c r="O207" s="54">
        <f>FORECAST!D204</f>
        <v>28</v>
      </c>
      <c r="P207" s="55">
        <f>OBSERVED!D204</f>
        <v>27.5</v>
      </c>
      <c r="Q207" t="str">
        <f t="shared" si="26"/>
        <v/>
      </c>
      <c r="R207" t="str">
        <f t="shared" si="27"/>
        <v/>
      </c>
    </row>
    <row r="208" spans="1:18">
      <c r="A208" s="48">
        <v>44400</v>
      </c>
      <c r="B208" s="49">
        <f>FORECAST!B205</f>
        <v>2</v>
      </c>
      <c r="C208" s="50">
        <f>OBSERVED!B205</f>
        <v>0</v>
      </c>
      <c r="F208" t="str">
        <f t="shared" si="21"/>
        <v/>
      </c>
      <c r="G208" t="str">
        <f t="shared" si="22"/>
        <v/>
      </c>
      <c r="H208" t="str">
        <f t="shared" si="23"/>
        <v/>
      </c>
      <c r="I208" s="52">
        <f>FORECAST!I205</f>
        <v>8</v>
      </c>
      <c r="J208" s="53">
        <f>OBSERVED!J205</f>
        <v>8</v>
      </c>
      <c r="K208" s="54">
        <f>FORECAST!C205</f>
        <v>34</v>
      </c>
      <c r="L208" s="55">
        <f>OBSERVED!C205</f>
        <v>33.5</v>
      </c>
      <c r="M208" t="str">
        <f t="shared" si="24"/>
        <v/>
      </c>
      <c r="N208" t="str">
        <f t="shared" si="25"/>
        <v/>
      </c>
      <c r="O208" s="54">
        <f>FORECAST!D205</f>
        <v>28</v>
      </c>
      <c r="P208" s="55">
        <f>OBSERVED!D205</f>
        <v>28</v>
      </c>
      <c r="Q208" t="str">
        <f t="shared" si="26"/>
        <v/>
      </c>
      <c r="R208" t="str">
        <f t="shared" si="27"/>
        <v>1</v>
      </c>
    </row>
    <row r="209" spans="1:18">
      <c r="A209" s="48">
        <v>44401</v>
      </c>
      <c r="B209" s="49">
        <f>FORECAST!B206</f>
        <v>20</v>
      </c>
      <c r="C209" s="50">
        <f>OBSERVED!B206</f>
        <v>0</v>
      </c>
      <c r="F209" t="str">
        <f t="shared" si="21"/>
        <v/>
      </c>
      <c r="G209" t="str">
        <f t="shared" si="22"/>
        <v/>
      </c>
      <c r="H209" t="str">
        <f t="shared" si="23"/>
        <v/>
      </c>
      <c r="I209" s="52">
        <f>FORECAST!I206</f>
        <v>8</v>
      </c>
      <c r="J209" s="53">
        <f>OBSERVED!J206</f>
        <v>8</v>
      </c>
      <c r="K209" s="54">
        <f>FORECAST!C206</f>
        <v>34</v>
      </c>
      <c r="L209" s="55">
        <f>OBSERVED!C206</f>
        <v>32</v>
      </c>
      <c r="M209" t="str">
        <f t="shared" si="24"/>
        <v>1</v>
      </c>
      <c r="N209" t="str">
        <f t="shared" si="25"/>
        <v/>
      </c>
      <c r="O209" s="54">
        <f>FORECAST!D206</f>
        <v>27</v>
      </c>
      <c r="P209" s="55">
        <f>OBSERVED!D206</f>
        <v>27.5</v>
      </c>
      <c r="Q209" t="str">
        <f t="shared" si="26"/>
        <v/>
      </c>
      <c r="R209" t="str">
        <f t="shared" si="27"/>
        <v/>
      </c>
    </row>
    <row r="210" spans="1:18">
      <c r="A210" s="48">
        <v>44402</v>
      </c>
      <c r="B210" s="49">
        <f>FORECAST!B207</f>
        <v>35</v>
      </c>
      <c r="C210" s="50">
        <f>OBSERVED!B207</f>
        <v>14</v>
      </c>
      <c r="F210" t="str">
        <f t="shared" si="21"/>
        <v/>
      </c>
      <c r="G210" t="str">
        <f t="shared" si="22"/>
        <v>2</v>
      </c>
      <c r="H210" t="str">
        <f t="shared" si="23"/>
        <v>3</v>
      </c>
      <c r="I210" s="52">
        <f>FORECAST!I207</f>
        <v>7</v>
      </c>
      <c r="J210" s="53">
        <f>OBSERVED!J207</f>
        <v>8</v>
      </c>
      <c r="K210" s="54">
        <f>FORECAST!C207</f>
        <v>35</v>
      </c>
      <c r="L210" s="55">
        <f>OBSERVED!C207</f>
        <v>35</v>
      </c>
      <c r="M210" t="str">
        <f t="shared" si="24"/>
        <v/>
      </c>
      <c r="N210" t="str">
        <f t="shared" si="25"/>
        <v/>
      </c>
      <c r="O210" s="54">
        <f>FORECAST!D207</f>
        <v>27</v>
      </c>
      <c r="P210" s="55">
        <f>OBSERVED!D207</f>
        <v>26</v>
      </c>
      <c r="Q210" t="str">
        <f t="shared" si="26"/>
        <v/>
      </c>
      <c r="R210" t="str">
        <f t="shared" si="27"/>
        <v/>
      </c>
    </row>
    <row r="211" spans="1:18">
      <c r="A211" s="48">
        <v>44403</v>
      </c>
      <c r="B211" s="49">
        <f>FORECAST!B208</f>
        <v>120</v>
      </c>
      <c r="C211" s="50">
        <f>OBSERVED!B208</f>
        <v>34.8</v>
      </c>
      <c r="F211" t="str">
        <f t="shared" si="21"/>
        <v/>
      </c>
      <c r="G211" t="str">
        <f t="shared" si="22"/>
        <v>2</v>
      </c>
      <c r="H211" t="str">
        <f t="shared" si="23"/>
        <v>3</v>
      </c>
      <c r="I211" s="52">
        <f>FORECAST!I208</f>
        <v>7</v>
      </c>
      <c r="J211" s="53">
        <f>OBSERVED!J208</f>
        <v>8</v>
      </c>
      <c r="K211" s="54">
        <f>FORECAST!C208</f>
        <v>35</v>
      </c>
      <c r="L211" s="55">
        <f>OBSERVED!C208</f>
        <v>28</v>
      </c>
      <c r="M211" t="str">
        <f t="shared" si="24"/>
        <v/>
      </c>
      <c r="N211" t="str">
        <f t="shared" si="25"/>
        <v/>
      </c>
      <c r="O211" s="54">
        <f>FORECAST!D208</f>
        <v>27</v>
      </c>
      <c r="P211" s="55">
        <f>OBSERVED!D208</f>
        <v>24.5</v>
      </c>
      <c r="Q211" t="str">
        <f t="shared" si="26"/>
        <v/>
      </c>
      <c r="R211" t="str">
        <f t="shared" si="27"/>
        <v/>
      </c>
    </row>
    <row r="212" spans="1:18">
      <c r="A212" s="48">
        <v>44404</v>
      </c>
      <c r="B212" s="49">
        <f>FORECAST!B209</f>
        <v>2</v>
      </c>
      <c r="C212" s="50">
        <f>OBSERVED!B209</f>
        <v>34.4</v>
      </c>
      <c r="F212" t="str">
        <f t="shared" si="21"/>
        <v/>
      </c>
      <c r="G212" t="str">
        <f t="shared" si="22"/>
        <v/>
      </c>
      <c r="H212" t="str">
        <f t="shared" si="23"/>
        <v/>
      </c>
      <c r="I212" s="52">
        <f>FORECAST!I209</f>
        <v>8</v>
      </c>
      <c r="J212" s="53">
        <f>OBSERVED!J209</f>
        <v>8</v>
      </c>
      <c r="K212" s="54">
        <f>FORECAST!C209</f>
        <v>34</v>
      </c>
      <c r="L212" s="55">
        <f>OBSERVED!C209</f>
        <v>29</v>
      </c>
      <c r="M212" t="str">
        <f t="shared" si="24"/>
        <v/>
      </c>
      <c r="N212" t="str">
        <f t="shared" si="25"/>
        <v/>
      </c>
      <c r="O212" s="54">
        <f>FORECAST!D209</f>
        <v>26</v>
      </c>
      <c r="P212" s="55">
        <f>OBSERVED!D209</f>
        <v>25</v>
      </c>
      <c r="Q212" t="str">
        <f t="shared" si="26"/>
        <v/>
      </c>
      <c r="R212" t="str">
        <f t="shared" si="27"/>
        <v/>
      </c>
    </row>
    <row r="213" spans="1:18">
      <c r="A213" s="48">
        <v>44405</v>
      </c>
      <c r="B213" s="49">
        <f>FORECAST!B210</f>
        <v>22</v>
      </c>
      <c r="C213" s="50">
        <f>OBSERVED!B210</f>
        <v>8.4</v>
      </c>
      <c r="F213" t="str">
        <f t="shared" si="21"/>
        <v/>
      </c>
      <c r="G213" t="str">
        <f t="shared" si="22"/>
        <v>2</v>
      </c>
      <c r="H213" t="str">
        <f t="shared" si="23"/>
        <v/>
      </c>
      <c r="I213" s="52">
        <f>FORECAST!I210</f>
        <v>8</v>
      </c>
      <c r="J213" s="53">
        <f>OBSERVED!J210</f>
        <v>8</v>
      </c>
      <c r="K213" s="54">
        <f>FORECAST!C210</f>
        <v>32</v>
      </c>
      <c r="L213" s="55">
        <f>OBSERVED!C210</f>
        <v>29</v>
      </c>
      <c r="M213" t="str">
        <f t="shared" si="24"/>
        <v/>
      </c>
      <c r="N213" t="str">
        <f t="shared" si="25"/>
        <v/>
      </c>
      <c r="O213" s="54">
        <f>FORECAST!D210</f>
        <v>26</v>
      </c>
      <c r="P213" s="55">
        <f>OBSERVED!D210</f>
        <v>26.8</v>
      </c>
      <c r="Q213" t="str">
        <f t="shared" si="26"/>
        <v/>
      </c>
      <c r="R213" t="str">
        <f t="shared" si="27"/>
        <v/>
      </c>
    </row>
    <row r="214" spans="1:18">
      <c r="A214" s="48">
        <v>44406</v>
      </c>
      <c r="B214" s="49">
        <f>FORECAST!B211</f>
        <v>14</v>
      </c>
      <c r="C214" s="50">
        <f>OBSERVED!B211</f>
        <v>1.4</v>
      </c>
      <c r="F214" t="str">
        <f t="shared" si="21"/>
        <v/>
      </c>
      <c r="G214" t="str">
        <f t="shared" si="22"/>
        <v>2</v>
      </c>
      <c r="H214" t="str">
        <f t="shared" si="23"/>
        <v/>
      </c>
      <c r="I214" s="52">
        <f>FORECAST!I211</f>
        <v>7</v>
      </c>
      <c r="J214" s="53">
        <f>OBSERVED!J211</f>
        <v>8</v>
      </c>
      <c r="K214" s="54">
        <f>FORECAST!C211</f>
        <v>31</v>
      </c>
      <c r="L214" s="55">
        <f>OBSERVED!C211</f>
        <v>30.5</v>
      </c>
      <c r="M214" t="str">
        <f t="shared" si="24"/>
        <v/>
      </c>
      <c r="N214" t="str">
        <f t="shared" si="25"/>
        <v/>
      </c>
      <c r="O214" s="54">
        <f>FORECAST!D211</f>
        <v>26</v>
      </c>
      <c r="P214" s="55">
        <f>OBSERVED!D211</f>
        <v>27</v>
      </c>
      <c r="Q214" t="str">
        <f t="shared" si="26"/>
        <v/>
      </c>
      <c r="R214" t="str">
        <f t="shared" si="27"/>
        <v/>
      </c>
    </row>
    <row r="215" spans="1:18">
      <c r="A215" s="48">
        <v>44407</v>
      </c>
      <c r="B215" s="49">
        <f>FORECAST!B212</f>
        <v>13</v>
      </c>
      <c r="C215" s="50">
        <f>OBSERVED!B212</f>
        <v>2.2</v>
      </c>
      <c r="F215" t="str">
        <f t="shared" si="21"/>
        <v/>
      </c>
      <c r="G215" t="str">
        <f t="shared" si="22"/>
        <v>2</v>
      </c>
      <c r="H215" t="str">
        <f t="shared" si="23"/>
        <v/>
      </c>
      <c r="I215" s="52">
        <f>FORECAST!I212</f>
        <v>8</v>
      </c>
      <c r="J215" s="53">
        <f>OBSERVED!J212</f>
        <v>8</v>
      </c>
      <c r="K215" s="54">
        <f>FORECAST!C212</f>
        <v>31</v>
      </c>
      <c r="L215" s="55">
        <f>OBSERVED!C212</f>
        <v>29.5</v>
      </c>
      <c r="M215" t="str">
        <f t="shared" si="24"/>
        <v>1</v>
      </c>
      <c r="N215" t="str">
        <f t="shared" si="25"/>
        <v/>
      </c>
      <c r="O215" s="54">
        <f>FORECAST!D212</f>
        <v>27</v>
      </c>
      <c r="P215" s="55">
        <f>OBSERVED!D212</f>
        <v>26.8</v>
      </c>
      <c r="Q215" t="str">
        <f t="shared" si="26"/>
        <v/>
      </c>
      <c r="R215" t="str">
        <f t="shared" si="27"/>
        <v/>
      </c>
    </row>
    <row r="216" spans="1:18">
      <c r="A216" s="48">
        <v>44408</v>
      </c>
      <c r="B216" s="49">
        <f>FORECAST!B213</f>
        <v>6</v>
      </c>
      <c r="C216" s="50">
        <f>OBSERVED!B213</f>
        <v>0</v>
      </c>
      <c r="F216" t="str">
        <f t="shared" si="21"/>
        <v/>
      </c>
      <c r="G216" t="str">
        <f t="shared" si="22"/>
        <v/>
      </c>
      <c r="H216" t="str">
        <f t="shared" si="23"/>
        <v/>
      </c>
      <c r="I216" s="52">
        <f>FORECAST!I213</f>
        <v>8</v>
      </c>
      <c r="J216" s="53">
        <f>OBSERVED!J213</f>
        <v>8</v>
      </c>
      <c r="K216" s="54">
        <f>FORECAST!C213</f>
        <v>32</v>
      </c>
      <c r="L216" s="55">
        <f>OBSERVED!C213</f>
        <v>31</v>
      </c>
      <c r="M216" t="str">
        <f t="shared" si="24"/>
        <v/>
      </c>
      <c r="N216" t="str">
        <f t="shared" si="25"/>
        <v>1</v>
      </c>
      <c r="O216" s="54">
        <f>FORECAST!D213</f>
        <v>26</v>
      </c>
      <c r="P216" s="55">
        <f>OBSERVED!D213</f>
        <v>27</v>
      </c>
      <c r="Q216" t="str">
        <f t="shared" si="26"/>
        <v/>
      </c>
      <c r="R216" t="str">
        <f t="shared" si="27"/>
        <v/>
      </c>
    </row>
    <row r="217" spans="1:18">
      <c r="A217" s="48">
        <v>44409</v>
      </c>
      <c r="B217" s="49">
        <f>FORECAST!B214</f>
        <v>4</v>
      </c>
      <c r="C217" s="50">
        <f>OBSERVED!B214</f>
        <v>1.4</v>
      </c>
      <c r="F217" t="str">
        <f t="shared" si="21"/>
        <v/>
      </c>
      <c r="G217" t="str">
        <f t="shared" si="22"/>
        <v/>
      </c>
      <c r="H217" t="str">
        <f t="shared" si="23"/>
        <v/>
      </c>
      <c r="I217" s="52">
        <f>FORECAST!I214</f>
        <v>8</v>
      </c>
      <c r="J217" s="53">
        <f>OBSERVED!J214</f>
        <v>8</v>
      </c>
      <c r="K217" s="54">
        <f>FORECAST!C214</f>
        <v>30</v>
      </c>
      <c r="L217" s="55">
        <f>OBSERVED!C214</f>
        <v>30.5</v>
      </c>
      <c r="M217" t="str">
        <f t="shared" si="24"/>
        <v/>
      </c>
      <c r="N217" t="str">
        <f t="shared" si="25"/>
        <v/>
      </c>
      <c r="O217" s="54">
        <f>FORECAST!D214</f>
        <v>26</v>
      </c>
      <c r="P217" s="55">
        <f>OBSERVED!D214</f>
        <v>25.5</v>
      </c>
      <c r="Q217" t="str">
        <f t="shared" si="26"/>
        <v/>
      </c>
      <c r="R217" t="str">
        <f t="shared" si="27"/>
        <v/>
      </c>
    </row>
    <row r="218" spans="1:18">
      <c r="A218" s="48">
        <v>44410</v>
      </c>
      <c r="B218" s="49">
        <f>FORECAST!B215</f>
        <v>5</v>
      </c>
      <c r="C218" s="50">
        <f>OBSERVED!B215</f>
        <v>1.4</v>
      </c>
      <c r="F218" t="str">
        <f t="shared" si="21"/>
        <v/>
      </c>
      <c r="G218" t="str">
        <f t="shared" si="22"/>
        <v/>
      </c>
      <c r="H218" t="str">
        <f t="shared" si="23"/>
        <v/>
      </c>
      <c r="I218" s="52">
        <f>FORECAST!I215</f>
        <v>8</v>
      </c>
      <c r="J218" s="53">
        <f>OBSERVED!J215</f>
        <v>6</v>
      </c>
      <c r="K218" s="54">
        <f>FORECAST!C215</f>
        <v>30</v>
      </c>
      <c r="L218" s="55">
        <f>OBSERVED!C215</f>
        <v>30.5</v>
      </c>
      <c r="M218" t="str">
        <f t="shared" si="24"/>
        <v/>
      </c>
      <c r="N218" t="str">
        <f t="shared" si="25"/>
        <v/>
      </c>
      <c r="O218" s="54">
        <f>FORECAST!D215</f>
        <v>26</v>
      </c>
      <c r="P218" s="55">
        <f>OBSERVED!D215</f>
        <v>26</v>
      </c>
      <c r="Q218" t="str">
        <f t="shared" si="26"/>
        <v/>
      </c>
      <c r="R218" t="str">
        <f t="shared" si="27"/>
        <v/>
      </c>
    </row>
    <row r="219" spans="1:18">
      <c r="A219" s="48">
        <v>44411</v>
      </c>
      <c r="B219" s="49">
        <f>FORECAST!B216</f>
        <v>5</v>
      </c>
      <c r="C219" s="50">
        <f>OBSERVED!B216</f>
        <v>0</v>
      </c>
      <c r="F219" t="str">
        <f t="shared" si="21"/>
        <v/>
      </c>
      <c r="G219" t="str">
        <f t="shared" si="22"/>
        <v/>
      </c>
      <c r="H219" t="str">
        <f t="shared" si="23"/>
        <v/>
      </c>
      <c r="I219" s="52">
        <f>FORECAST!I216</f>
        <v>8</v>
      </c>
      <c r="J219" s="53">
        <f>OBSERVED!J216</f>
        <v>8</v>
      </c>
      <c r="K219" s="54">
        <f>FORECAST!C216</f>
        <v>31</v>
      </c>
      <c r="L219" s="55">
        <f>OBSERVED!C216</f>
        <v>30</v>
      </c>
      <c r="M219" t="str">
        <f t="shared" si="24"/>
        <v/>
      </c>
      <c r="N219" t="str">
        <f t="shared" si="25"/>
        <v/>
      </c>
      <c r="O219" s="54">
        <f>FORECAST!D216</f>
        <v>25</v>
      </c>
      <c r="P219" s="55">
        <f>OBSERVED!D216</f>
        <v>26.5</v>
      </c>
      <c r="Q219" t="str">
        <f t="shared" si="26"/>
        <v/>
      </c>
      <c r="R219" t="str">
        <f t="shared" si="27"/>
        <v/>
      </c>
    </row>
    <row r="220" spans="1:18">
      <c r="A220" s="48">
        <v>44412</v>
      </c>
      <c r="B220" s="49">
        <f>FORECAST!B217</f>
        <v>8</v>
      </c>
      <c r="C220" s="50">
        <f>OBSERVED!B217</f>
        <v>0.6</v>
      </c>
      <c r="F220" t="str">
        <f t="shared" si="21"/>
        <v/>
      </c>
      <c r="G220" t="str">
        <f t="shared" si="22"/>
        <v/>
      </c>
      <c r="H220" t="str">
        <f t="shared" si="23"/>
        <v/>
      </c>
      <c r="I220" s="52">
        <f>FORECAST!I217</f>
        <v>8</v>
      </c>
      <c r="J220" s="53">
        <f>OBSERVED!J217</f>
        <v>8</v>
      </c>
      <c r="K220" s="54">
        <f>FORECAST!C217</f>
        <v>31</v>
      </c>
      <c r="L220" s="55">
        <f>OBSERVED!C217</f>
        <v>30</v>
      </c>
      <c r="M220" t="str">
        <f t="shared" si="24"/>
        <v>1</v>
      </c>
      <c r="N220" t="str">
        <f t="shared" si="25"/>
        <v/>
      </c>
      <c r="O220" s="54">
        <f>FORECAST!D217</f>
        <v>25</v>
      </c>
      <c r="P220" s="55">
        <f>OBSERVED!D217</f>
        <v>26</v>
      </c>
      <c r="Q220" t="str">
        <f t="shared" si="26"/>
        <v/>
      </c>
      <c r="R220" t="str">
        <f t="shared" si="27"/>
        <v/>
      </c>
    </row>
    <row r="221" spans="1:18">
      <c r="A221" s="48">
        <v>44413</v>
      </c>
      <c r="B221" s="49">
        <f>FORECAST!B218</f>
        <v>2</v>
      </c>
      <c r="C221" s="50">
        <f>OBSERVED!B218</f>
        <v>0</v>
      </c>
      <c r="F221" t="str">
        <f t="shared" si="21"/>
        <v/>
      </c>
      <c r="G221" t="str">
        <f t="shared" si="22"/>
        <v/>
      </c>
      <c r="H221" t="str">
        <f t="shared" si="23"/>
        <v/>
      </c>
      <c r="I221" s="52">
        <f>FORECAST!I218</f>
        <v>8</v>
      </c>
      <c r="J221" s="53">
        <f>OBSERVED!J218</f>
        <v>4</v>
      </c>
      <c r="K221" s="54">
        <f>FORECAST!C218</f>
        <v>33</v>
      </c>
      <c r="L221" s="55">
        <f>OBSERVED!C218</f>
        <v>32</v>
      </c>
      <c r="M221" t="str">
        <f t="shared" si="24"/>
        <v/>
      </c>
      <c r="N221" t="str">
        <f t="shared" si="25"/>
        <v/>
      </c>
      <c r="O221" s="54">
        <f>FORECAST!D218</f>
        <v>26</v>
      </c>
      <c r="P221" s="55">
        <f>OBSERVED!D218</f>
        <v>26</v>
      </c>
      <c r="Q221" t="str">
        <f t="shared" si="26"/>
        <v/>
      </c>
      <c r="R221" t="str">
        <f t="shared" si="27"/>
        <v/>
      </c>
    </row>
    <row r="222" spans="1:18">
      <c r="A222" s="48">
        <v>44414</v>
      </c>
      <c r="B222" s="49">
        <f>FORECAST!B219</f>
        <v>2</v>
      </c>
      <c r="C222" s="50">
        <f>OBSERVED!B219</f>
        <v>0</v>
      </c>
      <c r="F222" t="str">
        <f t="shared" si="21"/>
        <v/>
      </c>
      <c r="G222" t="str">
        <f t="shared" si="22"/>
        <v/>
      </c>
      <c r="H222" t="str">
        <f t="shared" si="23"/>
        <v/>
      </c>
      <c r="I222" s="52">
        <f>FORECAST!I219</f>
        <v>8</v>
      </c>
      <c r="J222" s="53">
        <f>OBSERVED!J219</f>
        <v>6</v>
      </c>
      <c r="K222" s="54">
        <f>FORECAST!C219</f>
        <v>32</v>
      </c>
      <c r="L222" s="55">
        <f>OBSERVED!C219</f>
        <v>32.5</v>
      </c>
      <c r="M222" t="str">
        <f t="shared" si="24"/>
        <v/>
      </c>
      <c r="N222" t="str">
        <f t="shared" si="25"/>
        <v/>
      </c>
      <c r="O222" s="54">
        <f>FORECAST!D219</f>
        <v>26</v>
      </c>
      <c r="P222" s="55">
        <f>OBSERVED!D219</f>
        <v>26.5</v>
      </c>
      <c r="Q222" t="str">
        <f t="shared" si="26"/>
        <v/>
      </c>
      <c r="R222" t="str">
        <f t="shared" si="27"/>
        <v/>
      </c>
    </row>
    <row r="223" spans="1:18">
      <c r="A223" s="48">
        <v>44415</v>
      </c>
      <c r="B223" s="49">
        <f>FORECAST!B220</f>
        <v>1</v>
      </c>
      <c r="C223" s="50">
        <f>OBSERVED!B220</f>
        <v>0</v>
      </c>
      <c r="F223" t="str">
        <f t="shared" si="21"/>
        <v/>
      </c>
      <c r="G223" t="str">
        <f t="shared" si="22"/>
        <v/>
      </c>
      <c r="H223" t="str">
        <f t="shared" si="23"/>
        <v/>
      </c>
      <c r="I223" s="52">
        <f>FORECAST!I220</f>
        <v>8</v>
      </c>
      <c r="J223" s="53">
        <f>OBSERVED!J220</f>
        <v>5</v>
      </c>
      <c r="K223" s="54">
        <f>FORECAST!C220</f>
        <v>32</v>
      </c>
      <c r="L223" s="55">
        <f>OBSERVED!C220</f>
        <v>32</v>
      </c>
      <c r="M223" t="str">
        <f t="shared" si="24"/>
        <v>1</v>
      </c>
      <c r="N223" t="str">
        <f t="shared" si="25"/>
        <v/>
      </c>
      <c r="O223" s="54">
        <f>FORECAST!D220</f>
        <v>26</v>
      </c>
      <c r="P223" s="55">
        <f>OBSERVED!D220</f>
        <v>26.5</v>
      </c>
      <c r="Q223" t="str">
        <f t="shared" si="26"/>
        <v/>
      </c>
      <c r="R223" t="str">
        <f t="shared" si="27"/>
        <v/>
      </c>
    </row>
    <row r="224" spans="1:18">
      <c r="A224" s="48">
        <v>44416</v>
      </c>
      <c r="B224" s="49">
        <f>FORECAST!B221</f>
        <v>8</v>
      </c>
      <c r="C224" s="50">
        <f>OBSERVED!B221</f>
        <v>0</v>
      </c>
      <c r="F224" t="str">
        <f t="shared" si="21"/>
        <v/>
      </c>
      <c r="G224" t="str">
        <f t="shared" si="22"/>
        <v/>
      </c>
      <c r="H224" t="str">
        <f t="shared" si="23"/>
        <v/>
      </c>
      <c r="I224" s="52">
        <f>FORECAST!I221</f>
        <v>6</v>
      </c>
      <c r="J224" s="53">
        <f>OBSERVED!J221</f>
        <v>8</v>
      </c>
      <c r="K224" s="54">
        <f>FORECAST!C221</f>
        <v>33</v>
      </c>
      <c r="L224" s="55">
        <f>OBSERVED!C221</f>
        <v>33</v>
      </c>
      <c r="M224" t="str">
        <f t="shared" si="24"/>
        <v/>
      </c>
      <c r="N224" t="str">
        <f t="shared" si="25"/>
        <v/>
      </c>
      <c r="O224" s="54">
        <f>FORECAST!D221</f>
        <v>26</v>
      </c>
      <c r="P224" s="55">
        <f>OBSERVED!D221</f>
        <v>27</v>
      </c>
      <c r="Q224" t="str">
        <f t="shared" si="26"/>
        <v/>
      </c>
      <c r="R224" t="str">
        <f t="shared" si="27"/>
        <v/>
      </c>
    </row>
    <row r="225" spans="1:18">
      <c r="A225" s="48">
        <v>44417</v>
      </c>
      <c r="B225" s="49">
        <f>FORECAST!B222</f>
        <v>11</v>
      </c>
      <c r="C225" s="50">
        <f>OBSERVED!B222</f>
        <v>0</v>
      </c>
      <c r="F225" t="str">
        <f t="shared" si="21"/>
        <v/>
      </c>
      <c r="G225" t="str">
        <f t="shared" si="22"/>
        <v/>
      </c>
      <c r="H225" t="str">
        <f t="shared" si="23"/>
        <v/>
      </c>
      <c r="I225" s="52">
        <f>FORECAST!I222</f>
        <v>5</v>
      </c>
      <c r="J225" s="53">
        <f>OBSERVED!J222</f>
        <v>4</v>
      </c>
      <c r="K225" s="54">
        <f>FORECAST!C222</f>
        <v>33</v>
      </c>
      <c r="L225" s="55">
        <f>OBSERVED!C222</f>
        <v>33</v>
      </c>
      <c r="M225" t="str">
        <f t="shared" si="24"/>
        <v/>
      </c>
      <c r="N225" t="str">
        <f t="shared" si="25"/>
        <v/>
      </c>
      <c r="O225" s="54">
        <f>FORECAST!D222</f>
        <v>26</v>
      </c>
      <c r="P225" s="55">
        <f>OBSERVED!D222</f>
        <v>27</v>
      </c>
      <c r="Q225" t="str">
        <f t="shared" si="26"/>
        <v/>
      </c>
      <c r="R225" t="str">
        <f t="shared" si="27"/>
        <v/>
      </c>
    </row>
    <row r="226" spans="1:18">
      <c r="A226" s="48">
        <v>44418</v>
      </c>
      <c r="B226" s="49">
        <f>FORECAST!B223</f>
        <v>6</v>
      </c>
      <c r="C226" s="50">
        <f>OBSERVED!B223</f>
        <v>0</v>
      </c>
      <c r="F226" t="str">
        <f t="shared" si="21"/>
        <v/>
      </c>
      <c r="G226" t="str">
        <f t="shared" si="22"/>
        <v/>
      </c>
      <c r="H226" t="str">
        <f t="shared" si="23"/>
        <v/>
      </c>
      <c r="I226" s="52">
        <f>FORECAST!I223</f>
        <v>5</v>
      </c>
      <c r="J226" s="53">
        <f>OBSERVED!J223</f>
        <v>5</v>
      </c>
      <c r="K226" s="54">
        <f>FORECAST!C223</f>
        <v>33</v>
      </c>
      <c r="L226" s="55">
        <f>OBSERVED!C223</f>
        <v>34</v>
      </c>
      <c r="M226" t="str">
        <f t="shared" si="24"/>
        <v/>
      </c>
      <c r="N226" t="str">
        <f t="shared" si="25"/>
        <v/>
      </c>
      <c r="O226" s="54">
        <f>FORECAST!D223</f>
        <v>26</v>
      </c>
      <c r="P226" s="55">
        <f>OBSERVED!D223</f>
        <v>26.5</v>
      </c>
      <c r="Q226" t="str">
        <f t="shared" si="26"/>
        <v/>
      </c>
      <c r="R226" t="str">
        <f t="shared" si="27"/>
        <v/>
      </c>
    </row>
    <row r="227" spans="1:18">
      <c r="A227" s="48">
        <v>44419</v>
      </c>
      <c r="B227" s="49">
        <f>FORECAST!B224</f>
        <v>1</v>
      </c>
      <c r="C227" s="50">
        <f>OBSERVED!B224</f>
        <v>0</v>
      </c>
      <c r="F227" t="str">
        <f t="shared" si="21"/>
        <v/>
      </c>
      <c r="G227" t="str">
        <f t="shared" si="22"/>
        <v/>
      </c>
      <c r="H227" t="str">
        <f t="shared" si="23"/>
        <v/>
      </c>
      <c r="I227" s="52">
        <f>FORECAST!I224</f>
        <v>5</v>
      </c>
      <c r="J227" s="53">
        <f>OBSERVED!J224</f>
        <v>6</v>
      </c>
      <c r="K227" s="54">
        <f>FORECAST!C224</f>
        <v>34</v>
      </c>
      <c r="L227" s="55">
        <f>OBSERVED!C224</f>
        <v>34</v>
      </c>
      <c r="M227" t="str">
        <f t="shared" si="24"/>
        <v/>
      </c>
      <c r="N227" t="str">
        <f t="shared" si="25"/>
        <v/>
      </c>
      <c r="O227" s="54">
        <f>FORECAST!D224</f>
        <v>27</v>
      </c>
      <c r="P227" s="55">
        <f>OBSERVED!D224</f>
        <v>26.2</v>
      </c>
      <c r="Q227" t="str">
        <f t="shared" si="26"/>
        <v/>
      </c>
      <c r="R227" t="str">
        <f t="shared" si="27"/>
        <v/>
      </c>
    </row>
    <row r="228" spans="1:18">
      <c r="A228" s="48">
        <v>44420</v>
      </c>
      <c r="B228" s="49">
        <f>FORECAST!B225</f>
        <v>1</v>
      </c>
      <c r="C228" s="50">
        <f>OBSERVED!B225</f>
        <v>0</v>
      </c>
      <c r="F228" t="str">
        <f t="shared" si="21"/>
        <v/>
      </c>
      <c r="G228" t="str">
        <f t="shared" si="22"/>
        <v/>
      </c>
      <c r="H228" t="str">
        <f t="shared" si="23"/>
        <v/>
      </c>
      <c r="I228" s="52">
        <f>FORECAST!I225</f>
        <v>7</v>
      </c>
      <c r="J228" s="53">
        <f>OBSERVED!J225</f>
        <v>5</v>
      </c>
      <c r="K228" s="54">
        <f>FORECAST!C225</f>
        <v>34</v>
      </c>
      <c r="L228" s="55">
        <f>OBSERVED!C225</f>
        <v>32.5</v>
      </c>
      <c r="M228" t="str">
        <f t="shared" si="24"/>
        <v/>
      </c>
      <c r="N228" t="str">
        <f t="shared" si="25"/>
        <v/>
      </c>
      <c r="O228" s="54">
        <f>FORECAST!D225</f>
        <v>27</v>
      </c>
      <c r="P228" s="55">
        <f>OBSERVED!D225</f>
        <v>26.5</v>
      </c>
      <c r="Q228" t="str">
        <f t="shared" si="26"/>
        <v/>
      </c>
      <c r="R228" t="str">
        <f t="shared" si="27"/>
        <v/>
      </c>
    </row>
    <row r="229" spans="1:18">
      <c r="A229" s="48">
        <v>44421</v>
      </c>
      <c r="B229" s="49">
        <f>FORECAST!B226</f>
        <v>2</v>
      </c>
      <c r="C229" s="50">
        <f>OBSERVED!B226</f>
        <v>0</v>
      </c>
      <c r="F229" t="str">
        <f t="shared" si="21"/>
        <v/>
      </c>
      <c r="G229" t="str">
        <f t="shared" si="22"/>
        <v/>
      </c>
      <c r="H229" t="str">
        <f t="shared" si="23"/>
        <v/>
      </c>
      <c r="I229" s="52">
        <f>FORECAST!I226</f>
        <v>8</v>
      </c>
      <c r="J229" s="53">
        <f>OBSERVED!J226</f>
        <v>6</v>
      </c>
      <c r="K229" s="54">
        <f>FORECAST!C226</f>
        <v>33</v>
      </c>
      <c r="L229" s="55">
        <f>OBSERVED!C226</f>
        <v>34</v>
      </c>
      <c r="M229" t="str">
        <f t="shared" si="24"/>
        <v/>
      </c>
      <c r="N229" t="str">
        <f t="shared" si="25"/>
        <v/>
      </c>
      <c r="O229" s="54">
        <f>FORECAST!D226</f>
        <v>27</v>
      </c>
      <c r="P229" s="55">
        <f>OBSERVED!D226</f>
        <v>26.5</v>
      </c>
      <c r="Q229" t="str">
        <f t="shared" si="26"/>
        <v/>
      </c>
      <c r="R229" t="str">
        <f t="shared" si="27"/>
        <v>1</v>
      </c>
    </row>
    <row r="230" spans="1:18">
      <c r="A230" s="48">
        <v>44422</v>
      </c>
      <c r="B230" s="49">
        <f>FORECAST!B227</f>
        <v>2</v>
      </c>
      <c r="C230" s="50">
        <f>OBSERVED!B227</f>
        <v>0</v>
      </c>
      <c r="F230" t="str">
        <f t="shared" si="21"/>
        <v/>
      </c>
      <c r="G230" t="str">
        <f t="shared" si="22"/>
        <v/>
      </c>
      <c r="H230" t="str">
        <f t="shared" si="23"/>
        <v/>
      </c>
      <c r="I230" s="52">
        <f>FORECAST!I227</f>
        <v>7</v>
      </c>
      <c r="J230" s="53">
        <f>OBSERVED!J227</f>
        <v>6</v>
      </c>
      <c r="K230" s="54">
        <f>FORECAST!C227</f>
        <v>34</v>
      </c>
      <c r="L230" s="55">
        <f>OBSERVED!C227</f>
        <v>34</v>
      </c>
      <c r="M230" t="str">
        <f t="shared" si="24"/>
        <v/>
      </c>
      <c r="N230" t="str">
        <f t="shared" si="25"/>
        <v/>
      </c>
      <c r="O230" s="54">
        <f>FORECAST!D227</f>
        <v>26</v>
      </c>
      <c r="P230" s="55">
        <f>OBSERVED!D227</f>
        <v>25.5</v>
      </c>
      <c r="Q230" t="str">
        <f t="shared" si="26"/>
        <v/>
      </c>
      <c r="R230" t="str">
        <f t="shared" si="27"/>
        <v/>
      </c>
    </row>
    <row r="231" spans="1:18">
      <c r="A231" s="48">
        <v>44423</v>
      </c>
      <c r="B231" s="49">
        <f>FORECAST!B228</f>
        <v>2</v>
      </c>
      <c r="C231" s="50">
        <f>OBSERVED!B228</f>
        <v>0</v>
      </c>
      <c r="F231" t="str">
        <f t="shared" si="21"/>
        <v/>
      </c>
      <c r="G231" t="str">
        <f t="shared" si="22"/>
        <v/>
      </c>
      <c r="H231" t="str">
        <f t="shared" si="23"/>
        <v/>
      </c>
      <c r="I231" s="52">
        <f>FORECAST!I228</f>
        <v>7</v>
      </c>
      <c r="J231" s="53">
        <f>OBSERVED!J228</f>
        <v>2</v>
      </c>
      <c r="K231" s="54">
        <f>FORECAST!C228</f>
        <v>34</v>
      </c>
      <c r="L231" s="55">
        <f>OBSERVED!C228</f>
        <v>33.5</v>
      </c>
      <c r="M231" t="str">
        <f t="shared" si="24"/>
        <v/>
      </c>
      <c r="N231" t="str">
        <f t="shared" si="25"/>
        <v/>
      </c>
      <c r="O231" s="54">
        <f>FORECAST!D228</f>
        <v>26</v>
      </c>
      <c r="P231" s="55">
        <f>OBSERVED!D228</f>
        <v>25.5</v>
      </c>
      <c r="Q231" t="str">
        <f t="shared" si="26"/>
        <v>1</v>
      </c>
      <c r="R231" t="str">
        <f t="shared" si="27"/>
        <v/>
      </c>
    </row>
    <row r="232" spans="1:18">
      <c r="A232" s="48">
        <v>44424</v>
      </c>
      <c r="B232" s="49">
        <f>FORECAST!B229</f>
        <v>1</v>
      </c>
      <c r="C232" s="50">
        <f>OBSERVED!B229</f>
        <v>0</v>
      </c>
      <c r="F232" t="str">
        <f t="shared" si="21"/>
        <v/>
      </c>
      <c r="G232" t="str">
        <f t="shared" si="22"/>
        <v/>
      </c>
      <c r="H232" t="str">
        <f t="shared" si="23"/>
        <v/>
      </c>
      <c r="I232" s="52">
        <f>FORECAST!I229</f>
        <v>5</v>
      </c>
      <c r="J232" s="53">
        <f>OBSERVED!J229</f>
        <v>8</v>
      </c>
      <c r="K232" s="54">
        <f>FORECAST!C229</f>
        <v>34</v>
      </c>
      <c r="L232" s="55">
        <f>OBSERVED!C229</f>
        <v>34</v>
      </c>
      <c r="M232" t="str">
        <f t="shared" si="24"/>
        <v/>
      </c>
      <c r="N232" t="str">
        <f t="shared" si="25"/>
        <v/>
      </c>
      <c r="O232" s="54">
        <f>FORECAST!D229</f>
        <v>27</v>
      </c>
      <c r="P232" s="55">
        <f>OBSERVED!D229</f>
        <v>27</v>
      </c>
      <c r="Q232" t="str">
        <f t="shared" si="26"/>
        <v/>
      </c>
      <c r="R232" t="str">
        <f t="shared" si="27"/>
        <v/>
      </c>
    </row>
    <row r="233" spans="1:18">
      <c r="A233" s="48">
        <v>44425</v>
      </c>
      <c r="B233" s="49">
        <f>FORECAST!B230</f>
        <v>1</v>
      </c>
      <c r="C233" s="50">
        <f>OBSERVED!B230</f>
        <v>0</v>
      </c>
      <c r="F233" t="str">
        <f t="shared" si="21"/>
        <v/>
      </c>
      <c r="G233" t="str">
        <f t="shared" si="22"/>
        <v/>
      </c>
      <c r="H233" t="str">
        <f t="shared" si="23"/>
        <v/>
      </c>
      <c r="I233" s="52">
        <f>FORECAST!I230</f>
        <v>6</v>
      </c>
      <c r="J233" s="53">
        <f>OBSERVED!J230</f>
        <v>4</v>
      </c>
      <c r="K233" s="54">
        <f>FORECAST!C230</f>
        <v>34</v>
      </c>
      <c r="L233" s="55">
        <f>OBSERVED!C230</f>
        <v>34.5</v>
      </c>
      <c r="M233" t="str">
        <f t="shared" si="24"/>
        <v/>
      </c>
      <c r="N233" t="str">
        <f t="shared" si="25"/>
        <v/>
      </c>
      <c r="O233" s="54">
        <f>FORECAST!D230</f>
        <v>27</v>
      </c>
      <c r="P233" s="55">
        <f>OBSERVED!D230</f>
        <v>26.5</v>
      </c>
      <c r="Q233" t="str">
        <f t="shared" si="26"/>
        <v/>
      </c>
      <c r="R233" t="str">
        <f t="shared" si="27"/>
        <v/>
      </c>
    </row>
    <row r="234" spans="1:18">
      <c r="A234" s="48">
        <v>44426</v>
      </c>
      <c r="B234" s="49">
        <f>FORECAST!B231</f>
        <v>1</v>
      </c>
      <c r="C234" s="50">
        <f>OBSERVED!B231</f>
        <v>5</v>
      </c>
      <c r="F234" t="str">
        <f t="shared" si="21"/>
        <v/>
      </c>
      <c r="G234" t="str">
        <f t="shared" si="22"/>
        <v/>
      </c>
      <c r="H234" t="str">
        <f t="shared" si="23"/>
        <v/>
      </c>
      <c r="I234" s="52">
        <f>FORECAST!I231</f>
        <v>7</v>
      </c>
      <c r="J234" s="53">
        <f>OBSERVED!J231</f>
        <v>8</v>
      </c>
      <c r="K234" s="54">
        <f>FORECAST!C231</f>
        <v>34</v>
      </c>
      <c r="L234" s="55">
        <f>OBSERVED!C231</f>
        <v>34.5</v>
      </c>
      <c r="M234" t="str">
        <f t="shared" si="24"/>
        <v/>
      </c>
      <c r="N234" t="str">
        <f t="shared" si="25"/>
        <v>1</v>
      </c>
      <c r="O234" s="54">
        <f>FORECAST!D231</f>
        <v>27</v>
      </c>
      <c r="P234" s="55">
        <f>OBSERVED!D231</f>
        <v>26</v>
      </c>
      <c r="Q234" t="str">
        <f t="shared" si="26"/>
        <v/>
      </c>
      <c r="R234" t="str">
        <f t="shared" si="27"/>
        <v/>
      </c>
    </row>
    <row r="235" spans="1:18">
      <c r="A235" s="48">
        <v>44427</v>
      </c>
      <c r="B235" s="49">
        <f>FORECAST!B232</f>
        <v>24</v>
      </c>
      <c r="C235" s="50">
        <f>OBSERVED!B232</f>
        <v>0.6</v>
      </c>
      <c r="F235" t="str">
        <f t="shared" si="21"/>
        <v/>
      </c>
      <c r="G235" t="str">
        <f t="shared" si="22"/>
        <v>2</v>
      </c>
      <c r="H235" t="str">
        <f t="shared" si="23"/>
        <v/>
      </c>
      <c r="I235" s="52">
        <f>FORECAST!I232</f>
        <v>8</v>
      </c>
      <c r="J235" s="53">
        <f>OBSERVED!J232</f>
        <v>8</v>
      </c>
      <c r="K235" s="54">
        <f>FORECAST!C232</f>
        <v>32</v>
      </c>
      <c r="L235" s="55">
        <f>OBSERVED!C232</f>
        <v>30</v>
      </c>
      <c r="M235" t="str">
        <f t="shared" si="24"/>
        <v/>
      </c>
      <c r="N235" t="str">
        <f t="shared" si="25"/>
        <v>1</v>
      </c>
      <c r="O235" s="54">
        <f>FORECAST!D232</f>
        <v>27</v>
      </c>
      <c r="P235" s="55">
        <f>OBSERVED!D232</f>
        <v>26</v>
      </c>
      <c r="Q235" t="str">
        <f t="shared" si="26"/>
        <v/>
      </c>
      <c r="R235" t="str">
        <f t="shared" si="27"/>
        <v>1</v>
      </c>
    </row>
    <row r="236" spans="1:18">
      <c r="A236" s="48">
        <v>44428</v>
      </c>
      <c r="B236" s="49">
        <f>FORECAST!B233</f>
        <v>20</v>
      </c>
      <c r="C236" s="50">
        <f>OBSERVED!B233</f>
        <v>0.8</v>
      </c>
      <c r="F236" t="str">
        <f t="shared" si="21"/>
        <v/>
      </c>
      <c r="G236" t="str">
        <f t="shared" si="22"/>
        <v>2</v>
      </c>
      <c r="H236" t="str">
        <f t="shared" si="23"/>
        <v/>
      </c>
      <c r="I236" s="52">
        <f>FORECAST!I233</f>
        <v>8</v>
      </c>
      <c r="J236" s="53">
        <f>OBSERVED!J233</f>
        <v>8</v>
      </c>
      <c r="K236" s="54">
        <f>FORECAST!C233</f>
        <v>31</v>
      </c>
      <c r="L236" s="55">
        <f>OBSERVED!C233</f>
        <v>29</v>
      </c>
      <c r="M236" t="str">
        <f t="shared" si="24"/>
        <v>1</v>
      </c>
      <c r="N236" t="str">
        <f t="shared" si="25"/>
        <v/>
      </c>
      <c r="O236" s="54">
        <f>FORECAST!D233</f>
        <v>25</v>
      </c>
      <c r="P236" s="55">
        <f>OBSERVED!D233</f>
        <v>25.5</v>
      </c>
      <c r="Q236" t="str">
        <f t="shared" si="26"/>
        <v/>
      </c>
      <c r="R236" t="str">
        <f t="shared" si="27"/>
        <v/>
      </c>
    </row>
    <row r="237" spans="1:18">
      <c r="A237" s="48">
        <v>44429</v>
      </c>
      <c r="B237" s="49">
        <f>FORECAST!B234</f>
        <v>1</v>
      </c>
      <c r="C237" s="50">
        <f>OBSERVED!B234</f>
        <v>0.2</v>
      </c>
      <c r="F237" t="str">
        <f t="shared" si="21"/>
        <v/>
      </c>
      <c r="G237" t="str">
        <f t="shared" si="22"/>
        <v/>
      </c>
      <c r="H237" t="str">
        <f t="shared" si="23"/>
        <v/>
      </c>
      <c r="I237" s="52">
        <f>FORECAST!I234</f>
        <v>8</v>
      </c>
      <c r="J237" s="53">
        <f>OBSERVED!J234</f>
        <v>8</v>
      </c>
      <c r="K237" s="54">
        <f>FORECAST!C234</f>
        <v>32</v>
      </c>
      <c r="L237" s="55">
        <f>OBSERVED!C234</f>
        <v>29.5</v>
      </c>
      <c r="M237" t="str">
        <f t="shared" si="24"/>
        <v/>
      </c>
      <c r="N237" t="str">
        <f t="shared" si="25"/>
        <v/>
      </c>
      <c r="O237" s="54">
        <f>FORECAST!D234</f>
        <v>25</v>
      </c>
      <c r="P237" s="55">
        <f>OBSERVED!D234</f>
        <v>26.2</v>
      </c>
      <c r="Q237" t="str">
        <f t="shared" si="26"/>
        <v/>
      </c>
      <c r="R237" t="str">
        <f t="shared" si="27"/>
        <v>1</v>
      </c>
    </row>
    <row r="238" spans="1:18">
      <c r="A238" s="48">
        <v>44430</v>
      </c>
      <c r="B238" s="49">
        <f>FORECAST!B235</f>
        <v>25</v>
      </c>
      <c r="C238" s="50">
        <f>OBSERVED!B235</f>
        <v>0</v>
      </c>
      <c r="F238" t="str">
        <f t="shared" si="21"/>
        <v/>
      </c>
      <c r="G238" t="str">
        <f t="shared" si="22"/>
        <v/>
      </c>
      <c r="H238" t="str">
        <f t="shared" si="23"/>
        <v/>
      </c>
      <c r="I238" s="52">
        <f>FORECAST!I235</f>
        <v>8</v>
      </c>
      <c r="J238" s="53">
        <f>OBSERVED!J235</f>
        <v>8</v>
      </c>
      <c r="K238" s="54">
        <f>FORECAST!C235</f>
        <v>32</v>
      </c>
      <c r="L238" s="55">
        <f>OBSERVED!C235</f>
        <v>29.5</v>
      </c>
      <c r="M238" t="str">
        <f t="shared" si="24"/>
        <v>1</v>
      </c>
      <c r="N238" t="str">
        <f t="shared" si="25"/>
        <v/>
      </c>
      <c r="O238" s="54">
        <f>FORECAST!D235</f>
        <v>5</v>
      </c>
      <c r="P238" s="55">
        <f>OBSERVED!D235</f>
        <v>26</v>
      </c>
      <c r="Q238" t="str">
        <f t="shared" si="26"/>
        <v/>
      </c>
      <c r="R238" t="str">
        <f t="shared" si="27"/>
        <v/>
      </c>
    </row>
    <row r="239" spans="1:18">
      <c r="A239" s="48">
        <v>44431</v>
      </c>
      <c r="B239" s="49">
        <f>FORECAST!B236</f>
        <v>6</v>
      </c>
      <c r="C239" s="50">
        <f>OBSERVED!B236</f>
        <v>0</v>
      </c>
      <c r="F239" t="str">
        <f t="shared" si="21"/>
        <v/>
      </c>
      <c r="G239" t="str">
        <f t="shared" si="22"/>
        <v/>
      </c>
      <c r="H239" t="str">
        <f t="shared" si="23"/>
        <v/>
      </c>
      <c r="I239" s="52">
        <f>FORECAST!I236</f>
        <v>6</v>
      </c>
      <c r="J239" s="53">
        <f>OBSERVED!J236</f>
        <v>8</v>
      </c>
      <c r="K239" s="54">
        <f>FORECAST!C236</f>
        <v>34</v>
      </c>
      <c r="L239" s="55">
        <f>OBSERVED!C236</f>
        <v>31</v>
      </c>
      <c r="M239" t="str">
        <f t="shared" si="24"/>
        <v/>
      </c>
      <c r="N239" t="str">
        <f t="shared" si="25"/>
        <v/>
      </c>
      <c r="O239" s="54">
        <f>FORECAST!D236</f>
        <v>26</v>
      </c>
      <c r="P239" s="55">
        <f>OBSERVED!D236</f>
        <v>26</v>
      </c>
      <c r="Q239" t="str">
        <f t="shared" si="26"/>
        <v/>
      </c>
      <c r="R239" t="str">
        <f t="shared" si="27"/>
        <v/>
      </c>
    </row>
    <row r="240" spans="1:18">
      <c r="A240" s="48">
        <v>44432</v>
      </c>
      <c r="B240" s="49">
        <f>FORECAST!B237</f>
        <v>0</v>
      </c>
      <c r="C240" s="50">
        <f>OBSERVED!B237</f>
        <v>0</v>
      </c>
      <c r="F240" t="str">
        <f t="shared" si="21"/>
        <v>1</v>
      </c>
      <c r="G240" t="str">
        <f t="shared" si="22"/>
        <v/>
      </c>
      <c r="H240" t="str">
        <f t="shared" si="23"/>
        <v/>
      </c>
      <c r="I240" s="52">
        <f>FORECAST!I237</f>
        <v>3</v>
      </c>
      <c r="J240" s="53">
        <f>OBSERVED!J237</f>
        <v>3</v>
      </c>
      <c r="K240" s="54">
        <f>FORECAST!C237</f>
        <v>33.2</v>
      </c>
      <c r="L240" s="55">
        <f>OBSERVED!C237</f>
        <v>33.2</v>
      </c>
      <c r="M240" t="str">
        <f t="shared" si="24"/>
        <v/>
      </c>
      <c r="N240" t="str">
        <f t="shared" si="25"/>
        <v>1</v>
      </c>
      <c r="O240" s="54">
        <f>FORECAST!D237</f>
        <v>26</v>
      </c>
      <c r="P240" s="55">
        <f>OBSERVED!D237</f>
        <v>26</v>
      </c>
      <c r="Q240" t="str">
        <f t="shared" si="26"/>
        <v/>
      </c>
      <c r="R240" t="str">
        <f t="shared" si="27"/>
        <v/>
      </c>
    </row>
    <row r="241" spans="1:18">
      <c r="A241" s="48">
        <v>44433</v>
      </c>
      <c r="B241" s="49">
        <f>FORECAST!B238</f>
        <v>0</v>
      </c>
      <c r="C241" s="50">
        <f>OBSERVED!B238</f>
        <v>0</v>
      </c>
      <c r="F241" t="str">
        <f t="shared" si="21"/>
        <v>1</v>
      </c>
      <c r="G241" t="str">
        <f t="shared" si="22"/>
        <v/>
      </c>
      <c r="H241" t="str">
        <f t="shared" si="23"/>
        <v/>
      </c>
      <c r="I241" s="52">
        <f>FORECAST!I238</f>
        <v>6</v>
      </c>
      <c r="J241" s="53">
        <f>OBSERVED!J238</f>
        <v>5</v>
      </c>
      <c r="K241" s="54">
        <f>FORECAST!C238</f>
        <v>33</v>
      </c>
      <c r="L241" s="55">
        <f>OBSERVED!C238</f>
        <v>32.5</v>
      </c>
      <c r="M241" t="str">
        <f t="shared" si="24"/>
        <v/>
      </c>
      <c r="N241" t="str">
        <f t="shared" si="25"/>
        <v/>
      </c>
      <c r="O241" s="54">
        <f>FORECAST!D238</f>
        <v>26</v>
      </c>
      <c r="P241" s="55">
        <f>OBSERVED!D238</f>
        <v>26.5</v>
      </c>
      <c r="Q241" t="str">
        <f t="shared" si="26"/>
        <v/>
      </c>
      <c r="R241" t="str">
        <f t="shared" si="27"/>
        <v>1</v>
      </c>
    </row>
    <row r="242" spans="1:18">
      <c r="A242" s="48">
        <v>44434</v>
      </c>
      <c r="B242" s="49">
        <f>FORECAST!B239</f>
        <v>0</v>
      </c>
      <c r="C242" s="50">
        <f>OBSERVED!B239</f>
        <v>0</v>
      </c>
      <c r="F242" t="str">
        <f t="shared" si="21"/>
        <v>1</v>
      </c>
      <c r="G242" t="str">
        <f t="shared" si="22"/>
        <v/>
      </c>
      <c r="H242" t="str">
        <f t="shared" si="23"/>
        <v/>
      </c>
      <c r="I242" s="52">
        <f>FORECAST!I239</f>
        <v>6</v>
      </c>
      <c r="J242" s="53">
        <f>OBSERVED!J239</f>
        <v>4</v>
      </c>
      <c r="K242" s="54">
        <f>FORECAST!C239</f>
        <v>32</v>
      </c>
      <c r="L242" s="55">
        <f>OBSERVED!C239</f>
        <v>33.5</v>
      </c>
      <c r="M242" t="str">
        <f t="shared" si="24"/>
        <v/>
      </c>
      <c r="N242" t="str">
        <f t="shared" si="25"/>
        <v/>
      </c>
      <c r="O242" s="54">
        <f>FORECAST!D239</f>
        <v>25</v>
      </c>
      <c r="P242" s="55">
        <f>OBSERVED!D239</f>
        <v>25.5</v>
      </c>
      <c r="Q242" t="str">
        <f t="shared" si="26"/>
        <v/>
      </c>
      <c r="R242" t="str">
        <f t="shared" si="27"/>
        <v/>
      </c>
    </row>
    <row r="243" spans="1:18">
      <c r="A243" s="48">
        <v>44435</v>
      </c>
      <c r="B243" s="49">
        <f>FORECAST!B240</f>
        <v>0</v>
      </c>
      <c r="C243" s="50">
        <f>OBSERVED!B240</f>
        <v>0</v>
      </c>
      <c r="F243" t="str">
        <f t="shared" si="21"/>
        <v>1</v>
      </c>
      <c r="G243" t="str">
        <f t="shared" si="22"/>
        <v/>
      </c>
      <c r="H243" t="str">
        <f t="shared" si="23"/>
        <v/>
      </c>
      <c r="I243" s="52">
        <f>FORECAST!I240</f>
        <v>6</v>
      </c>
      <c r="J243" s="53">
        <f>OBSERVED!J240</f>
        <v>5</v>
      </c>
      <c r="K243" s="54">
        <f>FORECAST!C240</f>
        <v>32</v>
      </c>
      <c r="L243" s="55">
        <f>OBSERVED!C240</f>
        <v>34</v>
      </c>
      <c r="M243" t="str">
        <f t="shared" si="24"/>
        <v>1</v>
      </c>
      <c r="N243" t="str">
        <f t="shared" si="25"/>
        <v/>
      </c>
      <c r="O243" s="54">
        <f>FORECAST!D240</f>
        <v>25</v>
      </c>
      <c r="P243" s="55">
        <f>OBSERVED!D240</f>
        <v>25.5</v>
      </c>
      <c r="Q243" t="str">
        <f t="shared" si="26"/>
        <v>1</v>
      </c>
      <c r="R243" t="str">
        <f t="shared" si="27"/>
        <v/>
      </c>
    </row>
    <row r="244" spans="1:18">
      <c r="A244" s="48">
        <v>44436</v>
      </c>
      <c r="B244" s="49">
        <f>FORECAST!B241</f>
        <v>0</v>
      </c>
      <c r="C244" s="50">
        <f>OBSERVED!B241</f>
        <v>0</v>
      </c>
      <c r="F244" t="str">
        <f t="shared" si="21"/>
        <v>1</v>
      </c>
      <c r="G244" t="str">
        <f t="shared" si="22"/>
        <v/>
      </c>
      <c r="H244" t="str">
        <f t="shared" si="23"/>
        <v/>
      </c>
      <c r="I244" s="52">
        <f>FORECAST!I241</f>
        <v>7</v>
      </c>
      <c r="J244" s="53">
        <f>OBSERVED!J241</f>
        <v>5</v>
      </c>
      <c r="K244" s="54">
        <f>FORECAST!C241</f>
        <v>35</v>
      </c>
      <c r="L244" s="55">
        <f>OBSERVED!C241</f>
        <v>34.2</v>
      </c>
      <c r="M244" t="str">
        <f t="shared" si="24"/>
        <v/>
      </c>
      <c r="N244" t="str">
        <f t="shared" si="25"/>
        <v/>
      </c>
      <c r="O244" s="54">
        <f>FORECAST!D241</f>
        <v>26</v>
      </c>
      <c r="P244" s="55">
        <f>OBSERVED!D241</f>
        <v>26.5</v>
      </c>
      <c r="Q244" t="str">
        <f t="shared" si="26"/>
        <v/>
      </c>
      <c r="R244" t="str">
        <f t="shared" si="27"/>
        <v/>
      </c>
    </row>
    <row r="245" spans="1:18">
      <c r="A245" s="48">
        <v>44437</v>
      </c>
      <c r="B245" s="49">
        <f>FORECAST!B242</f>
        <v>0</v>
      </c>
      <c r="C245" s="50">
        <f>OBSERVED!B242</f>
        <v>0</v>
      </c>
      <c r="F245" t="str">
        <f t="shared" si="21"/>
        <v>1</v>
      </c>
      <c r="G245" t="str">
        <f t="shared" si="22"/>
        <v/>
      </c>
      <c r="H245" t="str">
        <f t="shared" si="23"/>
        <v/>
      </c>
      <c r="I245" s="52">
        <f>FORECAST!I242</f>
        <v>4</v>
      </c>
      <c r="J245" s="53">
        <f>OBSERVED!J242</f>
        <v>6</v>
      </c>
      <c r="K245" s="54">
        <f>FORECAST!C242</f>
        <v>36</v>
      </c>
      <c r="L245" s="55">
        <f>OBSERVED!C242</f>
        <v>34</v>
      </c>
      <c r="M245" t="str">
        <f t="shared" si="24"/>
        <v/>
      </c>
      <c r="N245" t="str">
        <f t="shared" si="25"/>
        <v/>
      </c>
      <c r="O245" s="54">
        <f>FORECAST!D242</f>
        <v>26</v>
      </c>
      <c r="P245" s="55">
        <f>OBSERVED!D242</f>
        <v>26.5</v>
      </c>
      <c r="Q245" t="str">
        <f t="shared" si="26"/>
        <v/>
      </c>
      <c r="R245" t="str">
        <f t="shared" si="27"/>
        <v/>
      </c>
    </row>
    <row r="246" spans="1:18">
      <c r="A246" s="48">
        <v>44438</v>
      </c>
      <c r="B246" s="49">
        <f>FORECAST!B243</f>
        <v>0</v>
      </c>
      <c r="C246" s="50">
        <f>OBSERVED!B243</f>
        <v>2</v>
      </c>
      <c r="F246" t="str">
        <f t="shared" si="21"/>
        <v/>
      </c>
      <c r="G246" t="str">
        <f t="shared" si="22"/>
        <v/>
      </c>
      <c r="H246" t="str">
        <f t="shared" si="23"/>
        <v/>
      </c>
      <c r="I246" s="52">
        <f>FORECAST!I243</f>
        <v>5</v>
      </c>
      <c r="J246" s="53">
        <f>OBSERVED!J243</f>
        <v>8</v>
      </c>
      <c r="K246" s="54">
        <f>FORECAST!C243</f>
        <v>35</v>
      </c>
      <c r="L246" s="55">
        <f>OBSERVED!C243</f>
        <v>34</v>
      </c>
      <c r="M246" t="str">
        <f t="shared" si="24"/>
        <v/>
      </c>
      <c r="N246" t="str">
        <f t="shared" si="25"/>
        <v>1</v>
      </c>
      <c r="O246" s="54">
        <f>FORECAST!D243</f>
        <v>27</v>
      </c>
      <c r="P246" s="55">
        <f>OBSERVED!D243</f>
        <v>24.5</v>
      </c>
      <c r="Q246" t="str">
        <f t="shared" si="26"/>
        <v/>
      </c>
      <c r="R246" t="str">
        <f t="shared" si="27"/>
        <v/>
      </c>
    </row>
    <row r="247" spans="1:18">
      <c r="A247" s="48">
        <v>44439</v>
      </c>
      <c r="B247" s="49">
        <f>FORECAST!B244</f>
        <v>18</v>
      </c>
      <c r="C247" s="50">
        <f>OBSERVED!B244</f>
        <v>19.6</v>
      </c>
      <c r="F247" t="str">
        <f t="shared" si="21"/>
        <v/>
      </c>
      <c r="G247" t="str">
        <f t="shared" si="22"/>
        <v>2</v>
      </c>
      <c r="H247" t="str">
        <f t="shared" si="23"/>
        <v>3</v>
      </c>
      <c r="I247" s="52">
        <f>FORECAST!I244</f>
        <v>7</v>
      </c>
      <c r="J247" s="53">
        <f>OBSERVED!J244</f>
        <v>8</v>
      </c>
      <c r="K247" s="54">
        <f>FORECAST!C244</f>
        <v>34</v>
      </c>
      <c r="L247" s="55">
        <f>OBSERVED!C244</f>
        <v>33</v>
      </c>
      <c r="M247" t="str">
        <f t="shared" si="24"/>
        <v/>
      </c>
      <c r="N247" t="str">
        <f t="shared" si="25"/>
        <v>1</v>
      </c>
      <c r="O247" s="54">
        <f>FORECAST!D244</f>
        <v>27</v>
      </c>
      <c r="P247" s="55">
        <f>OBSERVED!D244</f>
        <v>26</v>
      </c>
      <c r="Q247" t="str">
        <f t="shared" si="26"/>
        <v/>
      </c>
      <c r="R247" t="str">
        <f t="shared" si="27"/>
        <v>1</v>
      </c>
    </row>
    <row r="248" spans="1:18">
      <c r="A248" s="48">
        <v>44440</v>
      </c>
      <c r="B248" s="49">
        <f>FORECAST!B245</f>
        <v>77</v>
      </c>
      <c r="C248" s="50">
        <f>OBSERVED!B245</f>
        <v>30.2</v>
      </c>
      <c r="F248" t="str">
        <f t="shared" si="21"/>
        <v/>
      </c>
      <c r="G248" t="str">
        <f t="shared" si="22"/>
        <v>2</v>
      </c>
      <c r="H248" t="str">
        <f t="shared" si="23"/>
        <v>3</v>
      </c>
      <c r="I248" s="52">
        <f>FORECAST!I245</f>
        <v>8</v>
      </c>
      <c r="J248" s="53">
        <f>OBSERVED!J245</f>
        <v>8</v>
      </c>
      <c r="K248" s="54">
        <f>FORECAST!C245</f>
        <v>32</v>
      </c>
      <c r="L248" s="55">
        <f>OBSERVED!C245</f>
        <v>32.5</v>
      </c>
      <c r="M248" t="str">
        <f t="shared" si="24"/>
        <v/>
      </c>
      <c r="N248" t="str">
        <f t="shared" si="25"/>
        <v/>
      </c>
      <c r="O248" s="54">
        <f>FORECAST!D245</f>
        <v>26</v>
      </c>
      <c r="P248" s="55">
        <f>OBSERVED!D245</f>
        <v>25</v>
      </c>
      <c r="Q248" t="str">
        <f t="shared" si="26"/>
        <v/>
      </c>
      <c r="R248" t="str">
        <f t="shared" si="27"/>
        <v/>
      </c>
    </row>
    <row r="249" spans="1:18">
      <c r="A249" s="48">
        <v>44441</v>
      </c>
      <c r="B249" s="49">
        <f>FORECAST!B246</f>
        <v>83</v>
      </c>
      <c r="C249" s="50">
        <f>OBSERVED!B246</f>
        <v>31</v>
      </c>
      <c r="F249" t="str">
        <f t="shared" si="21"/>
        <v/>
      </c>
      <c r="G249" t="str">
        <f t="shared" si="22"/>
        <v>2</v>
      </c>
      <c r="H249" t="str">
        <f t="shared" si="23"/>
        <v>3</v>
      </c>
      <c r="I249" s="52">
        <f>FORECAST!I246</f>
        <v>8</v>
      </c>
      <c r="J249" s="53">
        <f>OBSERVED!J246</f>
        <v>8</v>
      </c>
      <c r="K249" s="54">
        <f>FORECAST!C246</f>
        <v>32</v>
      </c>
      <c r="L249" s="55">
        <f>OBSERVED!C246</f>
        <v>31</v>
      </c>
      <c r="M249" t="str">
        <f t="shared" si="24"/>
        <v/>
      </c>
      <c r="N249" t="str">
        <f t="shared" si="25"/>
        <v/>
      </c>
      <c r="O249" s="54">
        <f>FORECAST!D246</f>
        <v>24</v>
      </c>
      <c r="P249" s="55">
        <f>OBSERVED!D246</f>
        <v>25.5</v>
      </c>
      <c r="Q249" t="str">
        <f t="shared" si="26"/>
        <v/>
      </c>
      <c r="R249" t="str">
        <f t="shared" si="27"/>
        <v/>
      </c>
    </row>
    <row r="250" spans="1:18">
      <c r="A250" s="48">
        <v>44442</v>
      </c>
      <c r="B250" s="49">
        <f>FORECAST!B247</f>
        <v>37</v>
      </c>
      <c r="C250" s="50">
        <f>OBSERVED!B247</f>
        <v>3</v>
      </c>
      <c r="F250" t="str">
        <f t="shared" si="21"/>
        <v/>
      </c>
      <c r="G250" t="str">
        <f t="shared" si="22"/>
        <v>2</v>
      </c>
      <c r="H250" t="str">
        <f t="shared" si="23"/>
        <v/>
      </c>
      <c r="I250" s="52">
        <f>FORECAST!I247</f>
        <v>8</v>
      </c>
      <c r="J250" s="53">
        <f>OBSERVED!J247</f>
        <v>6</v>
      </c>
      <c r="K250" s="54">
        <f>FORECAST!C247</f>
        <v>32</v>
      </c>
      <c r="L250" s="55">
        <f>OBSERVED!C247</f>
        <v>32.5</v>
      </c>
      <c r="M250" t="str">
        <f t="shared" si="24"/>
        <v/>
      </c>
      <c r="N250" t="str">
        <f t="shared" si="25"/>
        <v/>
      </c>
      <c r="O250" s="54">
        <f>FORECAST!D247</f>
        <v>24</v>
      </c>
      <c r="P250" s="55">
        <f>OBSERVED!D247</f>
        <v>25.8</v>
      </c>
      <c r="Q250" t="str">
        <f t="shared" si="26"/>
        <v>1</v>
      </c>
      <c r="R250" t="str">
        <f t="shared" si="27"/>
        <v/>
      </c>
    </row>
    <row r="251" spans="1:18">
      <c r="A251" s="48">
        <v>44443</v>
      </c>
      <c r="B251" s="49">
        <f>FORECAST!B248</f>
        <v>5</v>
      </c>
      <c r="C251" s="50">
        <f>OBSERVED!B248</f>
        <v>5.4</v>
      </c>
      <c r="F251" t="str">
        <f t="shared" si="21"/>
        <v/>
      </c>
      <c r="G251" t="str">
        <f t="shared" si="22"/>
        <v/>
      </c>
      <c r="H251" t="str">
        <f t="shared" si="23"/>
        <v/>
      </c>
      <c r="I251" s="52">
        <f>FORECAST!I248</f>
        <v>4</v>
      </c>
      <c r="J251" s="53">
        <f>OBSERVED!J248</f>
        <v>4</v>
      </c>
      <c r="K251" s="54">
        <f>FORECAST!C248</f>
        <v>32</v>
      </c>
      <c r="L251" s="55">
        <f>OBSERVED!C248</f>
        <v>32</v>
      </c>
      <c r="M251" t="str">
        <f t="shared" si="24"/>
        <v/>
      </c>
      <c r="N251" t="str">
        <f t="shared" si="25"/>
        <v/>
      </c>
      <c r="O251" s="54">
        <f>FORECAST!D248</f>
        <v>25</v>
      </c>
      <c r="P251" s="55">
        <f>OBSERVED!D248</f>
        <v>26.2</v>
      </c>
      <c r="Q251" t="str">
        <f t="shared" si="26"/>
        <v/>
      </c>
      <c r="R251" t="str">
        <f t="shared" si="27"/>
        <v/>
      </c>
    </row>
    <row r="252" spans="1:18">
      <c r="A252" s="48">
        <v>44444</v>
      </c>
      <c r="B252" s="49">
        <f>FORECAST!B249</f>
        <v>4</v>
      </c>
      <c r="C252" s="50">
        <f>OBSERVED!B249</f>
        <v>0</v>
      </c>
      <c r="F252" t="str">
        <f t="shared" si="21"/>
        <v/>
      </c>
      <c r="G252" t="str">
        <f t="shared" si="22"/>
        <v/>
      </c>
      <c r="H252" t="str">
        <f t="shared" si="23"/>
        <v/>
      </c>
      <c r="I252" s="52">
        <f>FORECAST!I249</f>
        <v>6</v>
      </c>
      <c r="J252" s="53">
        <f>OBSERVED!J249</f>
        <v>8</v>
      </c>
      <c r="K252" s="54">
        <f>FORECAST!C249</f>
        <v>32</v>
      </c>
      <c r="L252" s="55">
        <f>OBSERVED!C249</f>
        <v>33</v>
      </c>
      <c r="M252" t="str">
        <f t="shared" si="24"/>
        <v/>
      </c>
      <c r="N252" t="str">
        <f t="shared" si="25"/>
        <v/>
      </c>
      <c r="O252" s="54">
        <f>FORECAST!D249</f>
        <v>26</v>
      </c>
      <c r="P252" s="55">
        <f>OBSERVED!D249</f>
        <v>26</v>
      </c>
      <c r="Q252" t="str">
        <f t="shared" si="26"/>
        <v/>
      </c>
      <c r="R252" t="str">
        <f t="shared" si="27"/>
        <v/>
      </c>
    </row>
    <row r="253" spans="1:18">
      <c r="A253" s="48">
        <v>44445</v>
      </c>
      <c r="B253" s="49">
        <f>FORECAST!B250</f>
        <v>1</v>
      </c>
      <c r="C253" s="50">
        <f>OBSERVED!B250</f>
        <v>0</v>
      </c>
      <c r="F253" t="str">
        <f t="shared" si="21"/>
        <v/>
      </c>
      <c r="G253" t="str">
        <f t="shared" si="22"/>
        <v/>
      </c>
      <c r="H253" t="str">
        <f t="shared" si="23"/>
        <v/>
      </c>
      <c r="I253" s="52">
        <f>FORECAST!I250</f>
        <v>7</v>
      </c>
      <c r="J253" s="53">
        <f>OBSERVED!J250</f>
        <v>4</v>
      </c>
      <c r="K253" s="54">
        <f>FORECAST!C250</f>
        <v>33</v>
      </c>
      <c r="L253" s="55">
        <f>OBSERVED!C250</f>
        <v>33</v>
      </c>
      <c r="M253" t="str">
        <f t="shared" si="24"/>
        <v/>
      </c>
      <c r="N253" t="str">
        <f t="shared" si="25"/>
        <v/>
      </c>
      <c r="O253" s="54">
        <f>FORECAST!D250</f>
        <v>26</v>
      </c>
      <c r="P253" s="55">
        <f>OBSERVED!D250</f>
        <v>27.2</v>
      </c>
      <c r="Q253" t="str">
        <f t="shared" si="26"/>
        <v/>
      </c>
      <c r="R253" t="str">
        <f t="shared" si="27"/>
        <v/>
      </c>
    </row>
    <row r="254" spans="1:18">
      <c r="A254" s="48">
        <v>44446</v>
      </c>
      <c r="B254" s="49">
        <f>FORECAST!B251</f>
        <v>1</v>
      </c>
      <c r="C254" s="50">
        <f>OBSERVED!B251</f>
        <v>0</v>
      </c>
      <c r="F254" t="str">
        <f t="shared" si="21"/>
        <v/>
      </c>
      <c r="G254" t="str">
        <f t="shared" si="22"/>
        <v/>
      </c>
      <c r="H254" t="str">
        <f t="shared" si="23"/>
        <v/>
      </c>
      <c r="I254" s="52">
        <f>FORECAST!I251</f>
        <v>8</v>
      </c>
      <c r="J254" s="53">
        <f>OBSERVED!J251</f>
        <v>6</v>
      </c>
      <c r="K254" s="54">
        <f>FORECAST!C251</f>
        <v>33</v>
      </c>
      <c r="L254" s="55">
        <f>OBSERVED!C251</f>
        <v>33.5</v>
      </c>
      <c r="M254" t="str">
        <f t="shared" si="24"/>
        <v/>
      </c>
      <c r="N254" t="str">
        <f t="shared" si="25"/>
        <v/>
      </c>
      <c r="O254" s="54">
        <f>FORECAST!D251</f>
        <v>26</v>
      </c>
      <c r="P254" s="55">
        <f>OBSERVED!D251</f>
        <v>27</v>
      </c>
      <c r="Q254" t="str">
        <f t="shared" si="26"/>
        <v/>
      </c>
      <c r="R254" t="str">
        <f t="shared" si="27"/>
        <v>1</v>
      </c>
    </row>
    <row r="255" spans="1:18">
      <c r="A255" s="48">
        <v>44447</v>
      </c>
      <c r="B255" s="49">
        <f>FORECAST!B252</f>
        <v>55</v>
      </c>
      <c r="C255" s="50">
        <f>OBSERVED!B252</f>
        <v>0</v>
      </c>
      <c r="F255" t="str">
        <f t="shared" si="21"/>
        <v/>
      </c>
      <c r="G255" t="str">
        <f t="shared" si="22"/>
        <v/>
      </c>
      <c r="H255" t="str">
        <f t="shared" si="23"/>
        <v/>
      </c>
      <c r="I255" s="52">
        <f>FORECAST!I252</f>
        <v>8</v>
      </c>
      <c r="J255" s="53">
        <f>OBSERVED!J252</f>
        <v>6</v>
      </c>
      <c r="K255" s="54">
        <f>FORECAST!C252</f>
        <v>33</v>
      </c>
      <c r="L255" s="55">
        <f>OBSERVED!C252</f>
        <v>32</v>
      </c>
      <c r="M255" t="str">
        <f t="shared" si="24"/>
        <v/>
      </c>
      <c r="N255" t="str">
        <f t="shared" si="25"/>
        <v/>
      </c>
      <c r="O255" s="54">
        <f>FORECAST!D252</f>
        <v>25</v>
      </c>
      <c r="P255" s="55">
        <f>OBSERVED!D252</f>
        <v>26</v>
      </c>
      <c r="Q255" t="str">
        <f t="shared" si="26"/>
        <v/>
      </c>
      <c r="R255" t="str">
        <f t="shared" si="27"/>
        <v/>
      </c>
    </row>
    <row r="256" spans="1:18">
      <c r="A256" s="48">
        <v>44448</v>
      </c>
      <c r="B256" s="49">
        <f>FORECAST!B253</f>
        <v>101</v>
      </c>
      <c r="C256" s="50">
        <f>OBSERVED!B253</f>
        <v>5</v>
      </c>
      <c r="F256" t="str">
        <f t="shared" si="21"/>
        <v/>
      </c>
      <c r="G256" t="str">
        <f t="shared" si="22"/>
        <v>2</v>
      </c>
      <c r="H256" t="str">
        <f t="shared" si="23"/>
        <v/>
      </c>
      <c r="I256" s="52">
        <f>FORECAST!I253</f>
        <v>8</v>
      </c>
      <c r="J256" s="53">
        <f>OBSERVED!J253</f>
        <v>8</v>
      </c>
      <c r="K256" s="54">
        <f>FORECAST!C253</f>
        <v>32</v>
      </c>
      <c r="L256" s="55">
        <f>OBSERVED!C253</f>
        <v>33</v>
      </c>
      <c r="M256" t="str">
        <f t="shared" si="24"/>
        <v/>
      </c>
      <c r="N256" t="str">
        <f t="shared" si="25"/>
        <v/>
      </c>
      <c r="O256" s="54">
        <f>FORECAST!D253</f>
        <v>25</v>
      </c>
      <c r="P256" s="55">
        <f>OBSERVED!D253</f>
        <v>26</v>
      </c>
      <c r="Q256" t="str">
        <f t="shared" si="26"/>
        <v/>
      </c>
      <c r="R256" t="str">
        <f t="shared" si="27"/>
        <v/>
      </c>
    </row>
    <row r="257" spans="1:18">
      <c r="A257" s="48">
        <v>44449</v>
      </c>
      <c r="B257" s="49">
        <f>FORECAST!B254</f>
        <v>90</v>
      </c>
      <c r="C257" s="50">
        <f>OBSERVED!B254</f>
        <v>29</v>
      </c>
      <c r="F257" t="str">
        <f t="shared" si="21"/>
        <v/>
      </c>
      <c r="G257" t="str">
        <f t="shared" si="22"/>
        <v>2</v>
      </c>
      <c r="H257" t="str">
        <f t="shared" si="23"/>
        <v>3</v>
      </c>
      <c r="I257" s="52">
        <f>FORECAST!I254</f>
        <v>8</v>
      </c>
      <c r="J257" s="53">
        <f>OBSERVED!J254</f>
        <v>6</v>
      </c>
      <c r="K257" s="54">
        <f>FORECAST!C254</f>
        <v>33</v>
      </c>
      <c r="L257" s="55">
        <f>OBSERVED!C254</f>
        <v>28</v>
      </c>
      <c r="M257" t="str">
        <f t="shared" si="24"/>
        <v/>
      </c>
      <c r="N257" t="str">
        <f t="shared" si="25"/>
        <v/>
      </c>
      <c r="O257" s="54">
        <f>FORECAST!D254</f>
        <v>25</v>
      </c>
      <c r="P257" s="55">
        <f>OBSERVED!D254</f>
        <v>25</v>
      </c>
      <c r="Q257" t="str">
        <f t="shared" si="26"/>
        <v/>
      </c>
      <c r="R257" t="str">
        <f t="shared" si="27"/>
        <v/>
      </c>
    </row>
    <row r="258" spans="1:18">
      <c r="A258" s="48">
        <v>44450</v>
      </c>
      <c r="B258" s="49">
        <f>FORECAST!B255</f>
        <v>101</v>
      </c>
      <c r="C258" s="50">
        <f>OBSERVED!B255</f>
        <v>3.3</v>
      </c>
      <c r="F258" t="str">
        <f t="shared" si="21"/>
        <v/>
      </c>
      <c r="G258" t="str">
        <f t="shared" si="22"/>
        <v>2</v>
      </c>
      <c r="H258" t="str">
        <f t="shared" si="23"/>
        <v/>
      </c>
      <c r="I258" s="52">
        <f>FORECAST!I255</f>
        <v>8</v>
      </c>
      <c r="J258" s="53">
        <f>OBSERVED!J255</f>
        <v>8</v>
      </c>
      <c r="K258" s="54">
        <f>FORECAST!C255</f>
        <v>33</v>
      </c>
      <c r="L258" s="55">
        <f>OBSERVED!C255</f>
        <v>32</v>
      </c>
      <c r="M258" t="str">
        <f t="shared" si="24"/>
        <v/>
      </c>
      <c r="N258" t="str">
        <f t="shared" si="25"/>
        <v/>
      </c>
      <c r="O258" s="54">
        <f>FORECAST!D255</f>
        <v>25</v>
      </c>
      <c r="P258" s="55">
        <f>OBSERVED!D255</f>
        <v>26</v>
      </c>
      <c r="Q258" t="str">
        <f t="shared" si="26"/>
        <v/>
      </c>
      <c r="R258" t="str">
        <f t="shared" si="27"/>
        <v/>
      </c>
    </row>
    <row r="259" spans="1:18">
      <c r="A259" s="48">
        <v>44451</v>
      </c>
      <c r="B259" s="49">
        <f>FORECAST!B256</f>
        <v>73</v>
      </c>
      <c r="C259" s="50">
        <f>OBSERVED!B256</f>
        <v>11.4</v>
      </c>
      <c r="F259" t="str">
        <f t="shared" si="21"/>
        <v/>
      </c>
      <c r="G259" t="str">
        <f t="shared" si="22"/>
        <v>2</v>
      </c>
      <c r="H259" t="str">
        <f t="shared" si="23"/>
        <v>3</v>
      </c>
      <c r="I259" s="52">
        <f>FORECAST!I256</f>
        <v>8</v>
      </c>
      <c r="J259" s="53">
        <f>OBSERVED!J256</f>
        <v>8</v>
      </c>
      <c r="K259" s="54">
        <f>FORECAST!C256</f>
        <v>33</v>
      </c>
      <c r="L259" s="55">
        <f>OBSERVED!C256</f>
        <v>29</v>
      </c>
      <c r="M259" t="str">
        <f t="shared" si="24"/>
        <v>1</v>
      </c>
      <c r="N259" t="str">
        <f t="shared" si="25"/>
        <v/>
      </c>
      <c r="O259" s="54">
        <f>FORECAST!D256</f>
        <v>25</v>
      </c>
      <c r="P259" s="55">
        <f>OBSERVED!D256</f>
        <v>25.5</v>
      </c>
      <c r="Q259" t="str">
        <f t="shared" si="26"/>
        <v>1</v>
      </c>
      <c r="R259" t="str">
        <f t="shared" si="27"/>
        <v/>
      </c>
    </row>
    <row r="260" spans="1:18">
      <c r="A260" s="48">
        <v>44452</v>
      </c>
      <c r="B260" s="49">
        <f>FORECAST!B257</f>
        <v>18</v>
      </c>
      <c r="C260" s="50">
        <f>OBSERVED!B257</f>
        <v>0</v>
      </c>
      <c r="F260" t="str">
        <f t="shared" si="21"/>
        <v/>
      </c>
      <c r="G260" t="str">
        <f t="shared" si="22"/>
        <v/>
      </c>
      <c r="H260" t="str">
        <f t="shared" si="23"/>
        <v/>
      </c>
      <c r="I260" s="52">
        <f>FORECAST!I257</f>
        <v>8</v>
      </c>
      <c r="J260" s="53">
        <f>OBSERVED!J257</f>
        <v>8</v>
      </c>
      <c r="K260" s="54">
        <f>FORECAST!C257</f>
        <v>35</v>
      </c>
      <c r="L260" s="55">
        <f>OBSERVED!C257</f>
        <v>30.5</v>
      </c>
      <c r="M260" t="str">
        <f t="shared" si="24"/>
        <v/>
      </c>
      <c r="N260" t="str">
        <f t="shared" si="25"/>
        <v/>
      </c>
      <c r="O260" s="54">
        <f>FORECAST!D257</f>
        <v>26</v>
      </c>
      <c r="P260" s="55">
        <f>OBSERVED!D257</f>
        <v>26</v>
      </c>
      <c r="Q260" t="str">
        <f t="shared" si="26"/>
        <v>1</v>
      </c>
      <c r="R260" t="str">
        <f t="shared" si="27"/>
        <v/>
      </c>
    </row>
    <row r="261" spans="1:18">
      <c r="A261" s="48">
        <v>44453</v>
      </c>
      <c r="B261" s="49">
        <f>FORECAST!B258</f>
        <v>76</v>
      </c>
      <c r="C261" s="50">
        <f>OBSERVED!B258</f>
        <v>8.6</v>
      </c>
      <c r="F261" t="str">
        <f t="shared" si="21"/>
        <v/>
      </c>
      <c r="G261" t="str">
        <f t="shared" si="22"/>
        <v>2</v>
      </c>
      <c r="H261" t="str">
        <f t="shared" si="23"/>
        <v/>
      </c>
      <c r="I261" s="52">
        <f>FORECAST!I258</f>
        <v>8</v>
      </c>
      <c r="J261" s="53">
        <f>OBSERVED!J258</f>
        <v>8</v>
      </c>
      <c r="K261" s="54">
        <f>FORECAST!C258</f>
        <v>35</v>
      </c>
      <c r="L261" s="55">
        <f>OBSERVED!C258</f>
        <v>32</v>
      </c>
      <c r="M261" t="str">
        <f t="shared" si="24"/>
        <v/>
      </c>
      <c r="N261" t="str">
        <f t="shared" si="25"/>
        <v/>
      </c>
      <c r="O261" s="54">
        <f>FORECAST!D258</f>
        <v>27</v>
      </c>
      <c r="P261" s="55">
        <f>OBSERVED!D258</f>
        <v>26.5</v>
      </c>
      <c r="Q261" t="str">
        <f t="shared" si="26"/>
        <v/>
      </c>
      <c r="R261" t="str">
        <f t="shared" si="27"/>
        <v>1</v>
      </c>
    </row>
    <row r="262" spans="1:18">
      <c r="A262" s="48">
        <v>44454</v>
      </c>
      <c r="B262" s="49">
        <f>FORECAST!B259</f>
        <v>29</v>
      </c>
      <c r="C262" s="50">
        <f>OBSERVED!B259</f>
        <v>0.2</v>
      </c>
      <c r="F262" t="str">
        <f t="shared" ref="F262:F325" si="28">IF(AND(B262=0,C262=0),"1","")</f>
        <v/>
      </c>
      <c r="G262" t="str">
        <f t="shared" ref="G262:G325" si="29">IF(AND(C262&gt;=0.1,B262&gt;=10),"2","")</f>
        <v>2</v>
      </c>
      <c r="H262" t="str">
        <f t="shared" ref="H262:H325" si="30">IF(AND(C262&gt;10.1,B262&gt;10.1),"3","")</f>
        <v/>
      </c>
      <c r="I262" s="52">
        <f>FORECAST!I259</f>
        <v>8</v>
      </c>
      <c r="J262" s="53">
        <f>OBSERVED!J259</f>
        <v>8</v>
      </c>
      <c r="K262" s="54">
        <f>FORECAST!C259</f>
        <v>33</v>
      </c>
      <c r="L262" s="55">
        <f>OBSERVED!C259</f>
        <v>32.5</v>
      </c>
      <c r="M262" t="str">
        <f t="shared" ref="M262:M325" si="31">IF(AND(K262&lt;K263,L262&lt;L263),"1","")</f>
        <v/>
      </c>
      <c r="N262" t="str">
        <f t="shared" ref="N262:N325" si="32">IF(AND(K262&gt;K263,L262&gt;L263),"1","")</f>
        <v>1</v>
      </c>
      <c r="O262" s="54">
        <f>FORECAST!D259</f>
        <v>26</v>
      </c>
      <c r="P262" s="55">
        <f>OBSERVED!D259</f>
        <v>25.8</v>
      </c>
      <c r="Q262" t="str">
        <f t="shared" ref="Q262:Q325" si="33">IF(AND(O262&lt;O263,P262&lt;P263),"1","")</f>
        <v/>
      </c>
      <c r="R262" t="str">
        <f t="shared" ref="R262:R325" si="34">IF(AND(O262&gt;O263,P262&gt;P263),"1","")</f>
        <v/>
      </c>
    </row>
    <row r="263" spans="1:18">
      <c r="A263" s="48">
        <v>44455</v>
      </c>
      <c r="B263" s="49">
        <f>FORECAST!B260</f>
        <v>50</v>
      </c>
      <c r="C263" s="50">
        <f>OBSERVED!B260</f>
        <v>2</v>
      </c>
      <c r="F263" t="str">
        <f t="shared" si="28"/>
        <v/>
      </c>
      <c r="G263" t="str">
        <f t="shared" si="29"/>
        <v>2</v>
      </c>
      <c r="H263" t="str">
        <f t="shared" si="30"/>
        <v/>
      </c>
      <c r="I263" s="52">
        <f>FORECAST!I260</f>
        <v>8</v>
      </c>
      <c r="J263" s="53">
        <f>OBSERVED!J260</f>
        <v>8</v>
      </c>
      <c r="K263" s="54">
        <f>FORECAST!C260</f>
        <v>32</v>
      </c>
      <c r="L263" s="55">
        <f>OBSERVED!C260</f>
        <v>28</v>
      </c>
      <c r="M263" t="str">
        <f t="shared" si="31"/>
        <v/>
      </c>
      <c r="N263" t="str">
        <f t="shared" si="32"/>
        <v/>
      </c>
      <c r="O263" s="54">
        <f>FORECAST!D260</f>
        <v>5</v>
      </c>
      <c r="P263" s="55">
        <f>OBSERVED!D260</f>
        <v>26</v>
      </c>
      <c r="Q263" t="str">
        <f t="shared" si="33"/>
        <v/>
      </c>
      <c r="R263" t="str">
        <f t="shared" si="34"/>
        <v/>
      </c>
    </row>
    <row r="264" spans="1:18">
      <c r="A264" s="48">
        <v>44456</v>
      </c>
      <c r="B264" s="49">
        <f>FORECAST!B261</f>
        <v>65</v>
      </c>
      <c r="C264" s="50">
        <f>OBSERVED!B261</f>
        <v>30.8</v>
      </c>
      <c r="F264" t="str">
        <f t="shared" si="28"/>
        <v/>
      </c>
      <c r="G264" t="str">
        <f t="shared" si="29"/>
        <v>2</v>
      </c>
      <c r="H264" t="str">
        <f t="shared" si="30"/>
        <v>3</v>
      </c>
      <c r="I264" s="52">
        <f>FORECAST!I261</f>
        <v>7</v>
      </c>
      <c r="J264" s="53">
        <f>OBSERVED!J261</f>
        <v>8</v>
      </c>
      <c r="K264" s="54">
        <f>FORECAST!C261</f>
        <v>32</v>
      </c>
      <c r="L264" s="55">
        <f>OBSERVED!C261</f>
        <v>29.5</v>
      </c>
      <c r="M264" t="str">
        <f t="shared" si="31"/>
        <v/>
      </c>
      <c r="N264" t="str">
        <f t="shared" si="32"/>
        <v>1</v>
      </c>
      <c r="O264" s="54">
        <f>FORECAST!D261</f>
        <v>25</v>
      </c>
      <c r="P264" s="55">
        <f>OBSERVED!D261</f>
        <v>25</v>
      </c>
      <c r="Q264" t="str">
        <f t="shared" si="33"/>
        <v/>
      </c>
      <c r="R264" t="str">
        <f t="shared" si="34"/>
        <v/>
      </c>
    </row>
    <row r="265" spans="1:18">
      <c r="A265" s="48">
        <v>44457</v>
      </c>
      <c r="B265" s="49">
        <f>FORECAST!B262</f>
        <v>65</v>
      </c>
      <c r="C265" s="50">
        <f>OBSERVED!B262</f>
        <v>11.4</v>
      </c>
      <c r="F265" t="str">
        <f t="shared" si="28"/>
        <v/>
      </c>
      <c r="G265" t="str">
        <f t="shared" si="29"/>
        <v>2</v>
      </c>
      <c r="H265" t="str">
        <f t="shared" si="30"/>
        <v>3</v>
      </c>
      <c r="I265" s="52">
        <f>FORECAST!I262</f>
        <v>5</v>
      </c>
      <c r="J265" s="53">
        <f>OBSERVED!J262</f>
        <v>8</v>
      </c>
      <c r="K265" s="54">
        <f>FORECAST!C262</f>
        <v>31</v>
      </c>
      <c r="L265" s="55">
        <f>OBSERVED!C262</f>
        <v>27</v>
      </c>
      <c r="M265" t="str">
        <f t="shared" si="31"/>
        <v>1</v>
      </c>
      <c r="N265" t="str">
        <f t="shared" si="32"/>
        <v/>
      </c>
      <c r="O265" s="54">
        <f>FORECAST!D262</f>
        <v>25</v>
      </c>
      <c r="P265" s="55">
        <f>OBSERVED!D262</f>
        <v>25</v>
      </c>
      <c r="Q265" t="str">
        <f t="shared" si="33"/>
        <v/>
      </c>
      <c r="R265" t="str">
        <f t="shared" si="34"/>
        <v/>
      </c>
    </row>
    <row r="266" spans="1:18">
      <c r="A266" s="48">
        <v>44458</v>
      </c>
      <c r="B266" s="49">
        <f>FORECAST!B263</f>
        <v>22</v>
      </c>
      <c r="C266" s="50">
        <f>OBSERVED!B263</f>
        <v>0</v>
      </c>
      <c r="F266" t="str">
        <f t="shared" si="28"/>
        <v/>
      </c>
      <c r="G266" t="str">
        <f t="shared" si="29"/>
        <v/>
      </c>
      <c r="H266" t="str">
        <f t="shared" si="30"/>
        <v/>
      </c>
      <c r="I266" s="52">
        <f>FORECAST!I263</f>
        <v>7</v>
      </c>
      <c r="J266" s="53">
        <f>OBSERVED!J263</f>
        <v>8</v>
      </c>
      <c r="K266" s="54">
        <f>FORECAST!C263</f>
        <v>32</v>
      </c>
      <c r="L266" s="55">
        <f>OBSERVED!C263</f>
        <v>30.5</v>
      </c>
      <c r="M266" t="str">
        <f t="shared" si="31"/>
        <v/>
      </c>
      <c r="N266" t="str">
        <f t="shared" si="32"/>
        <v/>
      </c>
      <c r="O266" s="54">
        <f>FORECAST!D263</f>
        <v>25</v>
      </c>
      <c r="P266" s="55">
        <f>OBSERVED!D263</f>
        <v>26.5</v>
      </c>
      <c r="Q266" t="str">
        <f t="shared" si="33"/>
        <v/>
      </c>
      <c r="R266" t="str">
        <f t="shared" si="34"/>
        <v/>
      </c>
    </row>
    <row r="267" spans="1:18">
      <c r="A267" s="48">
        <v>44459</v>
      </c>
      <c r="B267" s="49">
        <f>FORECAST!B264</f>
        <v>65</v>
      </c>
      <c r="C267" s="50">
        <f>OBSERVED!B264</f>
        <v>6.4</v>
      </c>
      <c r="F267" t="str">
        <f t="shared" si="28"/>
        <v/>
      </c>
      <c r="G267" t="str">
        <f t="shared" si="29"/>
        <v>2</v>
      </c>
      <c r="H267" t="str">
        <f t="shared" si="30"/>
        <v/>
      </c>
      <c r="I267" s="52">
        <f>FORECAST!I264</f>
        <v>8</v>
      </c>
      <c r="J267" s="53">
        <f>OBSERVED!J264</f>
        <v>8</v>
      </c>
      <c r="K267" s="54">
        <f>FORECAST!C264</f>
        <v>32</v>
      </c>
      <c r="L267" s="55">
        <f>OBSERVED!C264</f>
        <v>30.5</v>
      </c>
      <c r="M267" t="str">
        <f t="shared" si="31"/>
        <v/>
      </c>
      <c r="N267" t="str">
        <f t="shared" si="32"/>
        <v>1</v>
      </c>
      <c r="O267" s="54">
        <f>FORECAST!D264</f>
        <v>25</v>
      </c>
      <c r="P267" s="55">
        <f>OBSERVED!D264</f>
        <v>26.5</v>
      </c>
      <c r="Q267" t="str">
        <f t="shared" si="33"/>
        <v/>
      </c>
      <c r="R267" t="str">
        <f t="shared" si="34"/>
        <v/>
      </c>
    </row>
    <row r="268" spans="1:18">
      <c r="A268" s="48">
        <v>44460</v>
      </c>
      <c r="B268" s="49">
        <f>FORECAST!B265</f>
        <v>68</v>
      </c>
      <c r="C268" s="50">
        <f>OBSERVED!B265</f>
        <v>23.4</v>
      </c>
      <c r="F268" t="str">
        <f t="shared" si="28"/>
        <v/>
      </c>
      <c r="G268" t="str">
        <f t="shared" si="29"/>
        <v>2</v>
      </c>
      <c r="H268" t="str">
        <f t="shared" si="30"/>
        <v>3</v>
      </c>
      <c r="I268" s="52">
        <f>FORECAST!I265</f>
        <v>8</v>
      </c>
      <c r="J268" s="53">
        <f>OBSERVED!J265</f>
        <v>8</v>
      </c>
      <c r="K268" s="54">
        <f>FORECAST!C265</f>
        <v>31</v>
      </c>
      <c r="L268" s="55">
        <f>OBSERVED!C265</f>
        <v>29.5</v>
      </c>
      <c r="M268" t="str">
        <f t="shared" si="31"/>
        <v/>
      </c>
      <c r="N268" t="str">
        <f t="shared" si="32"/>
        <v/>
      </c>
      <c r="O268" s="54">
        <f>FORECAST!D265</f>
        <v>25</v>
      </c>
      <c r="P268" s="55">
        <f>OBSERVED!D265</f>
        <v>25</v>
      </c>
      <c r="Q268" t="str">
        <f t="shared" si="33"/>
        <v/>
      </c>
      <c r="R268" t="str">
        <f t="shared" si="34"/>
        <v/>
      </c>
    </row>
    <row r="269" spans="1:18">
      <c r="A269" s="48">
        <v>44461</v>
      </c>
      <c r="B269" s="49">
        <f>FORECAST!B266</f>
        <v>65</v>
      </c>
      <c r="C269" s="50">
        <f>OBSERVED!B266</f>
        <v>17.2</v>
      </c>
      <c r="F269" t="str">
        <f t="shared" si="28"/>
        <v/>
      </c>
      <c r="G269" t="str">
        <f t="shared" si="29"/>
        <v>2</v>
      </c>
      <c r="H269" t="str">
        <f t="shared" si="30"/>
        <v>3</v>
      </c>
      <c r="I269" s="52">
        <f>FORECAST!I266</f>
        <v>8</v>
      </c>
      <c r="J269" s="53">
        <f>OBSERVED!J266</f>
        <v>6</v>
      </c>
      <c r="K269" s="54">
        <f>FORECAST!C266</f>
        <v>29</v>
      </c>
      <c r="L269" s="55">
        <f>OBSERVED!C266</f>
        <v>30</v>
      </c>
      <c r="M269" t="str">
        <f t="shared" si="31"/>
        <v>1</v>
      </c>
      <c r="N269" t="str">
        <f t="shared" si="32"/>
        <v/>
      </c>
      <c r="O269" s="54">
        <f>FORECAST!D266</f>
        <v>25</v>
      </c>
      <c r="P269" s="55">
        <f>OBSERVED!D266</f>
        <v>25.8</v>
      </c>
      <c r="Q269" t="str">
        <f t="shared" si="33"/>
        <v/>
      </c>
      <c r="R269" t="str">
        <f t="shared" si="34"/>
        <v/>
      </c>
    </row>
    <row r="270" spans="1:18">
      <c r="A270" s="48">
        <v>44462</v>
      </c>
      <c r="B270" s="49">
        <f>FORECAST!B267</f>
        <v>24</v>
      </c>
      <c r="C270" s="50">
        <f>OBSERVED!B267</f>
        <v>0</v>
      </c>
      <c r="F270" t="str">
        <f t="shared" si="28"/>
        <v/>
      </c>
      <c r="G270" t="str">
        <f t="shared" si="29"/>
        <v/>
      </c>
      <c r="H270" t="str">
        <f t="shared" si="30"/>
        <v/>
      </c>
      <c r="I270" s="52">
        <f>FORECAST!I267</f>
        <v>8</v>
      </c>
      <c r="J270" s="53">
        <f>OBSERVED!J267</f>
        <v>4</v>
      </c>
      <c r="K270" s="54">
        <f>FORECAST!C267</f>
        <v>31</v>
      </c>
      <c r="L270" s="55">
        <f>OBSERVED!C267</f>
        <v>31.5</v>
      </c>
      <c r="M270" t="str">
        <f t="shared" si="31"/>
        <v>1</v>
      </c>
      <c r="N270" t="str">
        <f t="shared" si="32"/>
        <v/>
      </c>
      <c r="O270" s="54">
        <f>FORECAST!D267</f>
        <v>25</v>
      </c>
      <c r="P270" s="55">
        <f>OBSERVED!D267</f>
        <v>26</v>
      </c>
      <c r="Q270" t="str">
        <f t="shared" si="33"/>
        <v/>
      </c>
      <c r="R270" t="str">
        <f t="shared" si="34"/>
        <v/>
      </c>
    </row>
    <row r="271" spans="1:18">
      <c r="A271" s="48">
        <v>44463</v>
      </c>
      <c r="B271" s="49">
        <f>FORECAST!B268</f>
        <v>13</v>
      </c>
      <c r="C271" s="50">
        <f>OBSERVED!B268</f>
        <v>0.2</v>
      </c>
      <c r="F271" t="str">
        <f t="shared" si="28"/>
        <v/>
      </c>
      <c r="G271" t="str">
        <f t="shared" si="29"/>
        <v>2</v>
      </c>
      <c r="H271" t="str">
        <f t="shared" si="30"/>
        <v/>
      </c>
      <c r="I271" s="52">
        <f>FORECAST!I268</f>
        <v>7</v>
      </c>
      <c r="J271" s="53">
        <f>OBSERVED!J268</f>
        <v>8</v>
      </c>
      <c r="K271" s="54">
        <f>FORECAST!C268</f>
        <v>32</v>
      </c>
      <c r="L271" s="55">
        <f>OBSERVED!C268</f>
        <v>32.2</v>
      </c>
      <c r="M271" t="str">
        <f t="shared" si="31"/>
        <v>1</v>
      </c>
      <c r="N271" t="str">
        <f t="shared" si="32"/>
        <v/>
      </c>
      <c r="O271" s="54">
        <f>FORECAST!D268</f>
        <v>25</v>
      </c>
      <c r="P271" s="55">
        <f>OBSERVED!D268</f>
        <v>26</v>
      </c>
      <c r="Q271" t="str">
        <f t="shared" si="33"/>
        <v/>
      </c>
      <c r="R271" t="str">
        <f t="shared" si="34"/>
        <v/>
      </c>
    </row>
    <row r="272" spans="1:18">
      <c r="A272" s="48">
        <v>44464</v>
      </c>
      <c r="B272" s="49">
        <f>FORECAST!B269</f>
        <v>11</v>
      </c>
      <c r="C272" s="50">
        <f>OBSERVED!B269</f>
        <v>0</v>
      </c>
      <c r="F272" t="str">
        <f t="shared" si="28"/>
        <v/>
      </c>
      <c r="G272" t="str">
        <f t="shared" si="29"/>
        <v/>
      </c>
      <c r="H272" t="str">
        <f t="shared" si="30"/>
        <v/>
      </c>
      <c r="I272" s="52">
        <f>FORECAST!I269</f>
        <v>6</v>
      </c>
      <c r="J272" s="53">
        <f>OBSERVED!J269</f>
        <v>6</v>
      </c>
      <c r="K272" s="54">
        <f>FORECAST!C269</f>
        <v>33</v>
      </c>
      <c r="L272" s="55">
        <f>OBSERVED!C269</f>
        <v>33.2</v>
      </c>
      <c r="M272" t="str">
        <f t="shared" si="31"/>
        <v/>
      </c>
      <c r="N272" t="str">
        <f t="shared" si="32"/>
        <v/>
      </c>
      <c r="O272" s="54">
        <f>FORECAST!D269</f>
        <v>25</v>
      </c>
      <c r="P272" s="55">
        <f>OBSERVED!D269</f>
        <v>26</v>
      </c>
      <c r="Q272" t="str">
        <f t="shared" si="33"/>
        <v/>
      </c>
      <c r="R272" t="str">
        <f t="shared" si="34"/>
        <v/>
      </c>
    </row>
    <row r="273" spans="1:18">
      <c r="A273" s="48">
        <v>44465</v>
      </c>
      <c r="B273" s="49">
        <f>FORECAST!B270</f>
        <v>65</v>
      </c>
      <c r="C273" s="50">
        <f>OBSERVED!B270</f>
        <v>0</v>
      </c>
      <c r="F273" t="str">
        <f t="shared" si="28"/>
        <v/>
      </c>
      <c r="G273" t="str">
        <f t="shared" si="29"/>
        <v/>
      </c>
      <c r="H273" t="str">
        <f t="shared" si="30"/>
        <v/>
      </c>
      <c r="I273" s="52">
        <f>FORECAST!I270</f>
        <v>7</v>
      </c>
      <c r="J273" s="53">
        <f>OBSERVED!J270</f>
        <v>6</v>
      </c>
      <c r="K273" s="54">
        <f>FORECAST!C270</f>
        <v>33</v>
      </c>
      <c r="L273" s="55">
        <f>OBSERVED!C270</f>
        <v>32.5</v>
      </c>
      <c r="M273" t="str">
        <f t="shared" si="31"/>
        <v/>
      </c>
      <c r="N273" t="str">
        <f t="shared" si="32"/>
        <v>1</v>
      </c>
      <c r="O273" s="54">
        <f>FORECAST!D270</f>
        <v>25</v>
      </c>
      <c r="P273" s="55">
        <f>OBSERVED!D270</f>
        <v>26.5</v>
      </c>
      <c r="Q273" t="str">
        <f t="shared" si="33"/>
        <v/>
      </c>
      <c r="R273" t="str">
        <f t="shared" si="34"/>
        <v>1</v>
      </c>
    </row>
    <row r="274" spans="1:18">
      <c r="A274" s="48">
        <v>44466</v>
      </c>
      <c r="B274" s="49">
        <f>FORECAST!B271</f>
        <v>60</v>
      </c>
      <c r="C274" s="50">
        <f>OBSERVED!B271</f>
        <v>25.4</v>
      </c>
      <c r="F274" t="str">
        <f t="shared" si="28"/>
        <v/>
      </c>
      <c r="G274" t="str">
        <f t="shared" si="29"/>
        <v>2</v>
      </c>
      <c r="H274" t="str">
        <f t="shared" si="30"/>
        <v>3</v>
      </c>
      <c r="I274" s="52">
        <f>FORECAST!I271</f>
        <v>8</v>
      </c>
      <c r="J274" s="53">
        <f>OBSERVED!J271</f>
        <v>8</v>
      </c>
      <c r="K274" s="54">
        <f>FORECAST!C271</f>
        <v>32</v>
      </c>
      <c r="L274" s="55">
        <f>OBSERVED!C271</f>
        <v>31.5</v>
      </c>
      <c r="M274" t="str">
        <f t="shared" si="31"/>
        <v>1</v>
      </c>
      <c r="N274" t="str">
        <f t="shared" si="32"/>
        <v/>
      </c>
      <c r="O274" s="54">
        <f>FORECAST!D271</f>
        <v>24</v>
      </c>
      <c r="P274" s="55">
        <f>OBSERVED!D271</f>
        <v>24.5</v>
      </c>
      <c r="Q274" t="str">
        <f t="shared" si="33"/>
        <v/>
      </c>
      <c r="R274" t="str">
        <f t="shared" si="34"/>
        <v/>
      </c>
    </row>
    <row r="275" spans="1:18">
      <c r="A275" s="48">
        <v>44467</v>
      </c>
      <c r="B275" s="49">
        <f>FORECAST!B272</f>
        <v>65</v>
      </c>
      <c r="C275" s="50">
        <f>OBSERVED!B272</f>
        <v>3.6</v>
      </c>
      <c r="F275" t="str">
        <f t="shared" si="28"/>
        <v/>
      </c>
      <c r="G275" t="str">
        <f t="shared" si="29"/>
        <v>2</v>
      </c>
      <c r="H275" t="str">
        <f t="shared" si="30"/>
        <v/>
      </c>
      <c r="I275" s="52">
        <f>FORECAST!I272</f>
        <v>7</v>
      </c>
      <c r="J275" s="53">
        <f>OBSERVED!J272</f>
        <v>8</v>
      </c>
      <c r="K275" s="54">
        <f>FORECAST!C272</f>
        <v>33</v>
      </c>
      <c r="L275" s="55">
        <f>OBSERVED!C272</f>
        <v>32</v>
      </c>
      <c r="M275" t="str">
        <f t="shared" si="31"/>
        <v/>
      </c>
      <c r="N275" t="str">
        <f t="shared" si="32"/>
        <v/>
      </c>
      <c r="O275" s="54">
        <f>FORECAST!D272</f>
        <v>24</v>
      </c>
      <c r="P275" s="55">
        <f>OBSERVED!D272</f>
        <v>25.2</v>
      </c>
      <c r="Q275" t="str">
        <f t="shared" si="33"/>
        <v/>
      </c>
      <c r="R275" t="str">
        <f t="shared" si="34"/>
        <v/>
      </c>
    </row>
    <row r="276" spans="1:18">
      <c r="A276" s="48">
        <v>44468</v>
      </c>
      <c r="B276" s="49">
        <f>FORECAST!B273</f>
        <v>60</v>
      </c>
      <c r="C276" s="50">
        <f>OBSERVED!B273</f>
        <v>26.4</v>
      </c>
      <c r="F276" t="str">
        <f t="shared" si="28"/>
        <v/>
      </c>
      <c r="G276" t="str">
        <f t="shared" si="29"/>
        <v>2</v>
      </c>
      <c r="H276" t="str">
        <f t="shared" si="30"/>
        <v>3</v>
      </c>
      <c r="I276" s="52">
        <f>FORECAST!I273</f>
        <v>7</v>
      </c>
      <c r="J276" s="53">
        <f>OBSERVED!J273</f>
        <v>8</v>
      </c>
      <c r="K276" s="54">
        <f>FORECAST!C273</f>
        <v>32</v>
      </c>
      <c r="L276" s="55">
        <f>OBSERVED!C273</f>
        <v>33</v>
      </c>
      <c r="M276" t="str">
        <f t="shared" si="31"/>
        <v/>
      </c>
      <c r="N276" t="str">
        <f t="shared" si="32"/>
        <v>1</v>
      </c>
      <c r="O276" s="54">
        <f>FORECAST!D273</f>
        <v>25</v>
      </c>
      <c r="P276" s="55">
        <f>OBSERVED!D273</f>
        <v>25</v>
      </c>
      <c r="Q276" t="str">
        <f t="shared" si="33"/>
        <v/>
      </c>
      <c r="R276" t="str">
        <f t="shared" si="34"/>
        <v/>
      </c>
    </row>
    <row r="277" spans="1:18">
      <c r="A277" s="48">
        <v>44469</v>
      </c>
      <c r="B277" s="49">
        <f>FORECAST!B274</f>
        <v>95</v>
      </c>
      <c r="C277" s="50">
        <f>OBSERVED!B274</f>
        <v>16.4</v>
      </c>
      <c r="F277" t="str">
        <f t="shared" si="28"/>
        <v/>
      </c>
      <c r="G277" t="str">
        <f t="shared" si="29"/>
        <v>2</v>
      </c>
      <c r="H277" t="str">
        <f t="shared" si="30"/>
        <v>3</v>
      </c>
      <c r="I277" s="52">
        <f>FORECAST!I274</f>
        <v>8</v>
      </c>
      <c r="J277" s="53">
        <f>OBSERVED!J274</f>
        <v>3</v>
      </c>
      <c r="K277" s="54">
        <f>FORECAST!C274</f>
        <v>31</v>
      </c>
      <c r="L277" s="55">
        <f>OBSERVED!C274</f>
        <v>27.5</v>
      </c>
      <c r="M277" t="str">
        <f t="shared" si="31"/>
        <v/>
      </c>
      <c r="N277" t="str">
        <f t="shared" si="32"/>
        <v/>
      </c>
      <c r="O277" s="54">
        <f>FORECAST!D274</f>
        <v>25</v>
      </c>
      <c r="P277" s="55">
        <f>OBSERVED!D274</f>
        <v>25</v>
      </c>
      <c r="Q277" t="str">
        <f t="shared" si="33"/>
        <v/>
      </c>
      <c r="R277" t="str">
        <f t="shared" si="34"/>
        <v/>
      </c>
    </row>
    <row r="278" spans="1:18">
      <c r="A278" s="48">
        <v>44470</v>
      </c>
      <c r="B278" s="49">
        <f>FORECAST!B275</f>
        <v>4</v>
      </c>
      <c r="C278" s="50">
        <f>OBSERVED!B275</f>
        <v>0</v>
      </c>
      <c r="F278" t="str">
        <f t="shared" si="28"/>
        <v/>
      </c>
      <c r="G278" t="str">
        <f t="shared" si="29"/>
        <v/>
      </c>
      <c r="H278" t="str">
        <f t="shared" si="30"/>
        <v/>
      </c>
      <c r="I278" s="52">
        <f>FORECAST!I275</f>
        <v>5</v>
      </c>
      <c r="J278" s="53">
        <f>OBSERVED!J275</f>
        <v>8</v>
      </c>
      <c r="K278" s="54">
        <f>FORECAST!C275</f>
        <v>29</v>
      </c>
      <c r="L278" s="55">
        <f>OBSERVED!C275</f>
        <v>32.2</v>
      </c>
      <c r="M278" t="str">
        <f t="shared" si="31"/>
        <v/>
      </c>
      <c r="N278" t="str">
        <f t="shared" si="32"/>
        <v/>
      </c>
      <c r="O278" s="54">
        <f>FORECAST!D275</f>
        <v>22</v>
      </c>
      <c r="P278" s="55">
        <f>OBSERVED!D275</f>
        <v>25.5</v>
      </c>
      <c r="Q278" t="str">
        <f t="shared" si="33"/>
        <v/>
      </c>
      <c r="R278" t="str">
        <f t="shared" si="34"/>
        <v/>
      </c>
    </row>
    <row r="279" spans="1:18">
      <c r="A279" s="48">
        <v>44471</v>
      </c>
      <c r="B279" s="49">
        <f>FORECAST!B276</f>
        <v>9</v>
      </c>
      <c r="C279" s="50">
        <f>OBSERVED!B276</f>
        <v>0</v>
      </c>
      <c r="F279" t="str">
        <f t="shared" si="28"/>
        <v/>
      </c>
      <c r="G279" t="str">
        <f t="shared" si="29"/>
        <v/>
      </c>
      <c r="H279" t="str">
        <f t="shared" si="30"/>
        <v/>
      </c>
      <c r="I279" s="52">
        <f>FORECAST!I276</f>
        <v>5</v>
      </c>
      <c r="J279" s="53">
        <f>OBSERVED!J276</f>
        <v>3</v>
      </c>
      <c r="K279" s="54">
        <f>FORECAST!C276</f>
        <v>29</v>
      </c>
      <c r="L279" s="55">
        <f>OBSERVED!C276</f>
        <v>33</v>
      </c>
      <c r="M279" t="str">
        <f t="shared" si="31"/>
        <v>1</v>
      </c>
      <c r="N279" t="str">
        <f t="shared" si="32"/>
        <v/>
      </c>
      <c r="O279" s="54">
        <f>FORECAST!D276</f>
        <v>22</v>
      </c>
      <c r="P279" s="55">
        <f>OBSERVED!D276</f>
        <v>26</v>
      </c>
      <c r="Q279" t="str">
        <f t="shared" si="33"/>
        <v/>
      </c>
      <c r="R279" t="str">
        <f t="shared" si="34"/>
        <v/>
      </c>
    </row>
    <row r="280" spans="1:18">
      <c r="A280" s="48">
        <v>44472</v>
      </c>
      <c r="B280" s="49">
        <f>FORECAST!B277</f>
        <v>0</v>
      </c>
      <c r="C280" s="50">
        <f>OBSERVED!B277</f>
        <v>10.2</v>
      </c>
      <c r="F280" t="str">
        <f t="shared" si="28"/>
        <v/>
      </c>
      <c r="G280" t="str">
        <f t="shared" si="29"/>
        <v/>
      </c>
      <c r="H280" t="str">
        <f t="shared" si="30"/>
        <v/>
      </c>
      <c r="I280" s="52">
        <f>FORECAST!I277</f>
        <v>7</v>
      </c>
      <c r="J280" s="53">
        <f>OBSERVED!J277</f>
        <v>6</v>
      </c>
      <c r="K280" s="54">
        <f>FORECAST!C277</f>
        <v>33</v>
      </c>
      <c r="L280" s="55">
        <f>OBSERVED!C277</f>
        <v>33.2</v>
      </c>
      <c r="M280" t="str">
        <f t="shared" si="31"/>
        <v>1</v>
      </c>
      <c r="N280" t="str">
        <f t="shared" si="32"/>
        <v/>
      </c>
      <c r="O280" s="54">
        <f>FORECAST!D277</f>
        <v>25</v>
      </c>
      <c r="P280" s="55">
        <f>OBSERVED!D277</f>
        <v>25.8</v>
      </c>
      <c r="Q280" t="str">
        <f t="shared" si="33"/>
        <v/>
      </c>
      <c r="R280" t="str">
        <f t="shared" si="34"/>
        <v/>
      </c>
    </row>
    <row r="281" spans="1:18">
      <c r="A281" s="48">
        <v>44473</v>
      </c>
      <c r="B281" s="49">
        <f>FORECAST!B278</f>
        <v>4</v>
      </c>
      <c r="C281" s="50">
        <f>OBSERVED!B278</f>
        <v>0</v>
      </c>
      <c r="F281" t="str">
        <f t="shared" si="28"/>
        <v/>
      </c>
      <c r="G281" t="str">
        <f t="shared" si="29"/>
        <v/>
      </c>
      <c r="H281" t="str">
        <f t="shared" si="30"/>
        <v/>
      </c>
      <c r="I281" s="52">
        <f>FORECAST!I278</f>
        <v>7</v>
      </c>
      <c r="J281" s="53">
        <f>OBSERVED!J278</f>
        <v>4</v>
      </c>
      <c r="K281" s="54">
        <f>FORECAST!C278</f>
        <v>34</v>
      </c>
      <c r="L281" s="55">
        <f>OBSERVED!C278</f>
        <v>33.5</v>
      </c>
      <c r="M281" t="str">
        <f t="shared" si="31"/>
        <v/>
      </c>
      <c r="N281" t="str">
        <f t="shared" si="32"/>
        <v/>
      </c>
      <c r="O281" s="54">
        <f>FORECAST!D278</f>
        <v>26</v>
      </c>
      <c r="P281" s="55">
        <f>OBSERVED!D278</f>
        <v>25.5</v>
      </c>
      <c r="Q281" t="str">
        <f t="shared" si="33"/>
        <v/>
      </c>
      <c r="R281" t="str">
        <f t="shared" si="34"/>
        <v/>
      </c>
    </row>
    <row r="282" spans="1:18">
      <c r="A282" s="48">
        <v>44474</v>
      </c>
      <c r="B282" s="49">
        <f>FORECAST!B279</f>
        <v>4</v>
      </c>
      <c r="C282" s="50">
        <f>OBSERVED!B279</f>
        <v>0</v>
      </c>
      <c r="F282" t="str">
        <f t="shared" si="28"/>
        <v/>
      </c>
      <c r="G282" t="str">
        <f t="shared" si="29"/>
        <v/>
      </c>
      <c r="H282" t="str">
        <f t="shared" si="30"/>
        <v/>
      </c>
      <c r="I282" s="52">
        <f>FORECAST!I279</f>
        <v>7</v>
      </c>
      <c r="J282" s="53">
        <f>OBSERVED!J279</f>
        <v>5</v>
      </c>
      <c r="K282" s="54">
        <f>FORECAST!C279</f>
        <v>34</v>
      </c>
      <c r="L282" s="55">
        <f>OBSERVED!C279</f>
        <v>33.5</v>
      </c>
      <c r="M282" t="str">
        <f t="shared" si="31"/>
        <v/>
      </c>
      <c r="N282" t="str">
        <f t="shared" si="32"/>
        <v/>
      </c>
      <c r="O282" s="54">
        <f>FORECAST!D279</f>
        <v>26</v>
      </c>
      <c r="P282" s="55">
        <f>OBSERVED!D279</f>
        <v>26.2</v>
      </c>
      <c r="Q282" t="str">
        <f t="shared" si="33"/>
        <v/>
      </c>
      <c r="R282" t="str">
        <f t="shared" si="34"/>
        <v/>
      </c>
    </row>
    <row r="283" spans="1:18">
      <c r="A283" s="48">
        <v>44475</v>
      </c>
      <c r="B283" s="49">
        <f>FORECAST!B280</f>
        <v>0</v>
      </c>
      <c r="C283" s="50">
        <f>OBSERVED!B280</f>
        <v>0</v>
      </c>
      <c r="F283" t="str">
        <f t="shared" si="28"/>
        <v>1</v>
      </c>
      <c r="G283" t="str">
        <f t="shared" si="29"/>
        <v/>
      </c>
      <c r="H283" t="str">
        <f t="shared" si="30"/>
        <v/>
      </c>
      <c r="I283" s="52">
        <f>FORECAST!I280</f>
        <v>3</v>
      </c>
      <c r="J283" s="53">
        <f>OBSERVED!J280</f>
        <v>3</v>
      </c>
      <c r="K283" s="54">
        <f>FORECAST!C280</f>
        <v>34</v>
      </c>
      <c r="L283" s="55">
        <f>OBSERVED!C280</f>
        <v>34</v>
      </c>
      <c r="M283" t="str">
        <f t="shared" si="31"/>
        <v>1</v>
      </c>
      <c r="N283" t="str">
        <f t="shared" si="32"/>
        <v/>
      </c>
      <c r="O283" s="54">
        <f>FORECAST!D280</f>
        <v>26.2</v>
      </c>
      <c r="P283" s="55">
        <f>OBSERVED!D280</f>
        <v>26.2</v>
      </c>
      <c r="Q283" t="str">
        <f t="shared" si="33"/>
        <v/>
      </c>
      <c r="R283" t="str">
        <f t="shared" si="34"/>
        <v>1</v>
      </c>
    </row>
    <row r="284" spans="1:18">
      <c r="A284" s="48">
        <v>44476</v>
      </c>
      <c r="B284" s="49">
        <f>FORECAST!B281</f>
        <v>7.8</v>
      </c>
      <c r="C284" s="50">
        <f>OBSERVED!B281</f>
        <v>7.8</v>
      </c>
      <c r="F284" t="str">
        <f t="shared" si="28"/>
        <v/>
      </c>
      <c r="G284" t="str">
        <f t="shared" si="29"/>
        <v/>
      </c>
      <c r="H284" t="str">
        <f t="shared" si="30"/>
        <v/>
      </c>
      <c r="I284" s="52">
        <f>FORECAST!I281</f>
        <v>2</v>
      </c>
      <c r="J284" s="53">
        <f>OBSERVED!J281</f>
        <v>2</v>
      </c>
      <c r="K284" s="54">
        <f>FORECAST!C281</f>
        <v>35.5</v>
      </c>
      <c r="L284" s="55">
        <f>OBSERVED!C281</f>
        <v>35.5</v>
      </c>
      <c r="M284" t="str">
        <f t="shared" si="31"/>
        <v>1</v>
      </c>
      <c r="N284" t="str">
        <f t="shared" si="32"/>
        <v/>
      </c>
      <c r="O284" s="54">
        <f>FORECAST!D281</f>
        <v>26</v>
      </c>
      <c r="P284" s="55">
        <f>OBSERVED!D281</f>
        <v>26</v>
      </c>
      <c r="Q284" t="str">
        <f t="shared" si="33"/>
        <v>1</v>
      </c>
      <c r="R284" t="str">
        <f t="shared" si="34"/>
        <v/>
      </c>
    </row>
    <row r="285" spans="1:18">
      <c r="A285" s="48">
        <v>44477</v>
      </c>
      <c r="B285" s="49">
        <f>FORECAST!B282</f>
        <v>0</v>
      </c>
      <c r="C285" s="50">
        <f>OBSERVED!B282</f>
        <v>0</v>
      </c>
      <c r="F285" t="str">
        <f t="shared" si="28"/>
        <v>1</v>
      </c>
      <c r="G285" t="str">
        <f t="shared" si="29"/>
        <v/>
      </c>
      <c r="H285" t="str">
        <f t="shared" si="30"/>
        <v/>
      </c>
      <c r="I285" s="52">
        <f>FORECAST!I282</f>
        <v>2</v>
      </c>
      <c r="J285" s="53">
        <f>OBSERVED!J282</f>
        <v>2</v>
      </c>
      <c r="K285" s="54">
        <f>FORECAST!C282</f>
        <v>36.2</v>
      </c>
      <c r="L285" s="55">
        <f>OBSERVED!C282</f>
        <v>36.2</v>
      </c>
      <c r="M285" t="str">
        <f t="shared" si="31"/>
        <v/>
      </c>
      <c r="N285" t="str">
        <f t="shared" si="32"/>
        <v/>
      </c>
      <c r="O285" s="54">
        <f>FORECAST!D282</f>
        <v>27</v>
      </c>
      <c r="P285" s="55">
        <f>OBSERVED!D282</f>
        <v>27</v>
      </c>
      <c r="Q285" t="str">
        <f t="shared" si="33"/>
        <v/>
      </c>
      <c r="R285" t="str">
        <f t="shared" si="34"/>
        <v/>
      </c>
    </row>
    <row r="286" spans="1:18">
      <c r="A286" s="48">
        <v>44478</v>
      </c>
      <c r="B286" s="49">
        <f>FORECAST!B283</f>
        <v>0</v>
      </c>
      <c r="C286" s="50">
        <f>OBSERVED!B283</f>
        <v>0</v>
      </c>
      <c r="F286" t="str">
        <f t="shared" si="28"/>
        <v>1</v>
      </c>
      <c r="G286" t="str">
        <f t="shared" si="29"/>
        <v/>
      </c>
      <c r="H286" t="str">
        <f t="shared" si="30"/>
        <v/>
      </c>
      <c r="I286" s="52">
        <f>FORECAST!I283</f>
        <v>5</v>
      </c>
      <c r="J286" s="53">
        <f>OBSERVED!J283</f>
        <v>6</v>
      </c>
      <c r="K286" s="54">
        <f>FORECAST!C283</f>
        <v>37</v>
      </c>
      <c r="L286" s="55">
        <f>OBSERVED!C283</f>
        <v>35.5</v>
      </c>
      <c r="M286" t="str">
        <f t="shared" si="31"/>
        <v/>
      </c>
      <c r="N286" t="str">
        <f t="shared" si="32"/>
        <v/>
      </c>
      <c r="O286" s="54">
        <f>FORECAST!D283</f>
        <v>27</v>
      </c>
      <c r="P286" s="55">
        <f>OBSERVED!D283</f>
        <v>26.2</v>
      </c>
      <c r="Q286" t="str">
        <f t="shared" si="33"/>
        <v/>
      </c>
      <c r="R286" t="str">
        <f t="shared" si="34"/>
        <v>1</v>
      </c>
    </row>
    <row r="287" spans="1:18">
      <c r="A287" s="48">
        <v>44479</v>
      </c>
      <c r="B287" s="49">
        <f>FORECAST!B284</f>
        <v>0</v>
      </c>
      <c r="C287" s="50">
        <f>OBSERVED!B284</f>
        <v>0</v>
      </c>
      <c r="F287" t="str">
        <f t="shared" si="28"/>
        <v>1</v>
      </c>
      <c r="G287" t="str">
        <f t="shared" si="29"/>
        <v/>
      </c>
      <c r="H287" t="str">
        <f t="shared" si="30"/>
        <v/>
      </c>
      <c r="I287" s="52">
        <f>FORECAST!I284</f>
        <v>8</v>
      </c>
      <c r="J287" s="53">
        <f>OBSERVED!J284</f>
        <v>6</v>
      </c>
      <c r="K287" s="54">
        <f>FORECAST!C284</f>
        <v>37</v>
      </c>
      <c r="L287" s="55">
        <f>OBSERVED!C284</f>
        <v>34</v>
      </c>
      <c r="M287" t="str">
        <f t="shared" si="31"/>
        <v/>
      </c>
      <c r="N287" t="str">
        <f t="shared" si="32"/>
        <v/>
      </c>
      <c r="O287" s="54">
        <f>FORECAST!D284</f>
        <v>25</v>
      </c>
      <c r="P287" s="55">
        <f>OBSERVED!D284</f>
        <v>26</v>
      </c>
      <c r="Q287" t="str">
        <f t="shared" si="33"/>
        <v/>
      </c>
      <c r="R287" t="str">
        <f t="shared" si="34"/>
        <v/>
      </c>
    </row>
    <row r="288" spans="1:18">
      <c r="A288" s="48">
        <v>44480</v>
      </c>
      <c r="B288" s="49">
        <f>FORECAST!B285</f>
        <v>0</v>
      </c>
      <c r="C288" s="50">
        <f>OBSERVED!B285</f>
        <v>0</v>
      </c>
      <c r="F288" t="str">
        <f t="shared" si="28"/>
        <v>1</v>
      </c>
      <c r="G288" t="str">
        <f t="shared" si="29"/>
        <v/>
      </c>
      <c r="H288" t="str">
        <f t="shared" si="30"/>
        <v/>
      </c>
      <c r="I288" s="52">
        <f>FORECAST!I285</f>
        <v>6</v>
      </c>
      <c r="J288" s="53">
        <f>OBSERVED!J285</f>
        <v>4</v>
      </c>
      <c r="K288" s="54">
        <f>FORECAST!C285</f>
        <v>37</v>
      </c>
      <c r="L288" s="55">
        <f>OBSERVED!C285</f>
        <v>34.5</v>
      </c>
      <c r="M288" t="str">
        <f t="shared" si="31"/>
        <v/>
      </c>
      <c r="N288" t="str">
        <f t="shared" si="32"/>
        <v/>
      </c>
      <c r="O288" s="54">
        <f>FORECAST!D285</f>
        <v>25</v>
      </c>
      <c r="P288" s="55">
        <f>OBSERVED!D285</f>
        <v>26</v>
      </c>
      <c r="Q288" t="str">
        <f t="shared" si="33"/>
        <v/>
      </c>
      <c r="R288" t="str">
        <f t="shared" si="34"/>
        <v/>
      </c>
    </row>
    <row r="289" spans="1:18">
      <c r="A289" s="48">
        <v>44481</v>
      </c>
      <c r="B289" s="49">
        <f>FORECAST!B286</f>
        <v>0</v>
      </c>
      <c r="C289" s="50">
        <f>OBSERVED!B286</f>
        <v>0.4</v>
      </c>
      <c r="F289" t="str">
        <f t="shared" si="28"/>
        <v/>
      </c>
      <c r="G289" t="str">
        <f t="shared" si="29"/>
        <v/>
      </c>
      <c r="H289" t="str">
        <f t="shared" si="30"/>
        <v/>
      </c>
      <c r="I289" s="52">
        <f>FORECAST!I286</f>
        <v>6</v>
      </c>
      <c r="J289" s="53">
        <f>OBSERVED!J286</f>
        <v>4</v>
      </c>
      <c r="K289" s="54">
        <f>FORECAST!C286</f>
        <v>37</v>
      </c>
      <c r="L289" s="55">
        <f>OBSERVED!C286</f>
        <v>34.5</v>
      </c>
      <c r="M289" t="str">
        <f t="shared" si="31"/>
        <v/>
      </c>
      <c r="N289" t="str">
        <f t="shared" si="32"/>
        <v/>
      </c>
      <c r="O289" s="54">
        <f>FORECAST!D286</f>
        <v>25</v>
      </c>
      <c r="P289" s="55">
        <f>OBSERVED!D286</f>
        <v>26.2</v>
      </c>
      <c r="Q289" t="str">
        <f t="shared" si="33"/>
        <v/>
      </c>
      <c r="R289" t="str">
        <f t="shared" si="34"/>
        <v/>
      </c>
    </row>
    <row r="290" spans="1:18">
      <c r="A290" s="48">
        <v>44482</v>
      </c>
      <c r="B290" s="49">
        <f>FORECAST!B287</f>
        <v>5</v>
      </c>
      <c r="C290" s="50">
        <f>OBSERVED!B287</f>
        <v>0</v>
      </c>
      <c r="F290" t="str">
        <f t="shared" si="28"/>
        <v/>
      </c>
      <c r="G290" t="str">
        <f t="shared" si="29"/>
        <v/>
      </c>
      <c r="H290" t="str">
        <f t="shared" si="30"/>
        <v/>
      </c>
      <c r="I290" s="52">
        <f>FORECAST!I287</f>
        <v>4</v>
      </c>
      <c r="J290" s="53">
        <f>OBSERVED!J287</f>
        <v>3</v>
      </c>
      <c r="K290" s="54">
        <f>FORECAST!C287</f>
        <v>35</v>
      </c>
      <c r="L290" s="55">
        <f>OBSERVED!C287</f>
        <v>34.5</v>
      </c>
      <c r="M290" t="str">
        <f t="shared" si="31"/>
        <v>1</v>
      </c>
      <c r="N290" t="str">
        <f t="shared" si="32"/>
        <v/>
      </c>
      <c r="O290" s="54">
        <f>FORECAST!D287</f>
        <v>26</v>
      </c>
      <c r="P290" s="55">
        <f>OBSERVED!D287</f>
        <v>24.5</v>
      </c>
      <c r="Q290" t="str">
        <f t="shared" si="33"/>
        <v/>
      </c>
      <c r="R290" t="str">
        <f t="shared" si="34"/>
        <v/>
      </c>
    </row>
    <row r="291" spans="1:18">
      <c r="A291" s="48">
        <v>44483</v>
      </c>
      <c r="B291" s="49">
        <f>FORECAST!B288</f>
        <v>0</v>
      </c>
      <c r="C291" s="50">
        <f>OBSERVED!B288</f>
        <v>0</v>
      </c>
      <c r="F291" t="str">
        <f t="shared" si="28"/>
        <v>1</v>
      </c>
      <c r="G291" t="str">
        <f t="shared" si="29"/>
        <v/>
      </c>
      <c r="H291" t="str">
        <f t="shared" si="30"/>
        <v/>
      </c>
      <c r="I291" s="52">
        <f>FORECAST!I288</f>
        <v>0</v>
      </c>
      <c r="J291" s="53">
        <f>OBSERVED!J288</f>
        <v>0</v>
      </c>
      <c r="K291" s="54">
        <f>FORECAST!C288</f>
        <v>36</v>
      </c>
      <c r="L291" s="55">
        <f>OBSERVED!C288</f>
        <v>35.5</v>
      </c>
      <c r="M291" t="str">
        <f t="shared" si="31"/>
        <v/>
      </c>
      <c r="N291" t="str">
        <f t="shared" si="32"/>
        <v/>
      </c>
      <c r="O291" s="54">
        <f>FORECAST!D288</f>
        <v>25</v>
      </c>
      <c r="P291" s="55">
        <f>OBSERVED!D288</f>
        <v>25</v>
      </c>
      <c r="Q291" t="str">
        <f t="shared" si="33"/>
        <v/>
      </c>
      <c r="R291" t="str">
        <f t="shared" si="34"/>
        <v>1</v>
      </c>
    </row>
    <row r="292" spans="1:18">
      <c r="A292" s="48">
        <v>44484</v>
      </c>
      <c r="B292" s="49">
        <f>FORECAST!B289</f>
        <v>0</v>
      </c>
      <c r="C292" s="50">
        <f>OBSERVED!B289</f>
        <v>0</v>
      </c>
      <c r="F292" t="str">
        <f t="shared" si="28"/>
        <v>1</v>
      </c>
      <c r="G292" t="str">
        <f t="shared" si="29"/>
        <v/>
      </c>
      <c r="H292" t="str">
        <f t="shared" si="30"/>
        <v/>
      </c>
      <c r="I292" s="52">
        <f>FORECAST!I289</f>
        <v>0</v>
      </c>
      <c r="J292" s="53">
        <f>OBSERVED!J289</f>
        <v>0</v>
      </c>
      <c r="K292" s="54">
        <f>FORECAST!C289</f>
        <v>36</v>
      </c>
      <c r="L292" s="55">
        <f>OBSERVED!C289</f>
        <v>36</v>
      </c>
      <c r="M292" t="str">
        <f t="shared" si="31"/>
        <v/>
      </c>
      <c r="N292" t="str">
        <f t="shared" si="32"/>
        <v>1</v>
      </c>
      <c r="O292" s="54">
        <f>FORECAST!D289</f>
        <v>24</v>
      </c>
      <c r="P292" s="55">
        <f>OBSERVED!D289</f>
        <v>21.5</v>
      </c>
      <c r="Q292" t="str">
        <f t="shared" si="33"/>
        <v/>
      </c>
      <c r="R292" t="str">
        <f t="shared" si="34"/>
        <v>1</v>
      </c>
    </row>
    <row r="293" spans="1:18">
      <c r="A293" s="48">
        <v>44485</v>
      </c>
      <c r="B293" s="49">
        <f>FORECAST!B290</f>
        <v>0</v>
      </c>
      <c r="C293" s="50">
        <f>OBSERVED!B290</f>
        <v>0</v>
      </c>
      <c r="F293" t="str">
        <f t="shared" si="28"/>
        <v>1</v>
      </c>
      <c r="G293" t="str">
        <f t="shared" si="29"/>
        <v/>
      </c>
      <c r="H293" t="str">
        <f t="shared" si="30"/>
        <v/>
      </c>
      <c r="I293" s="52">
        <f>FORECAST!I290</f>
        <v>0</v>
      </c>
      <c r="J293" s="53">
        <f>OBSERVED!J290</f>
        <v>0</v>
      </c>
      <c r="K293" s="54">
        <f>FORECAST!C290</f>
        <v>35</v>
      </c>
      <c r="L293" s="55">
        <f>OBSERVED!C290</f>
        <v>35.2</v>
      </c>
      <c r="M293" t="str">
        <f t="shared" si="31"/>
        <v/>
      </c>
      <c r="N293" t="str">
        <f t="shared" si="32"/>
        <v>1</v>
      </c>
      <c r="O293" s="54">
        <f>FORECAST!D290</f>
        <v>23</v>
      </c>
      <c r="P293" s="55">
        <f>OBSERVED!D290</f>
        <v>19.2</v>
      </c>
      <c r="Q293" t="str">
        <f t="shared" si="33"/>
        <v>1</v>
      </c>
      <c r="R293" t="str">
        <f t="shared" si="34"/>
        <v/>
      </c>
    </row>
    <row r="294" spans="1:18">
      <c r="A294" s="48">
        <v>44486</v>
      </c>
      <c r="B294" s="49">
        <f>FORECAST!B291</f>
        <v>0</v>
      </c>
      <c r="C294" s="50">
        <f>OBSERVED!B291</f>
        <v>0</v>
      </c>
      <c r="F294" t="str">
        <f t="shared" si="28"/>
        <v>1</v>
      </c>
      <c r="G294" t="str">
        <f t="shared" si="29"/>
        <v/>
      </c>
      <c r="H294" t="str">
        <f t="shared" si="30"/>
        <v/>
      </c>
      <c r="I294" s="52">
        <f>FORECAST!I291</f>
        <v>0</v>
      </c>
      <c r="J294" s="53">
        <f>OBSERVED!J291</f>
        <v>4</v>
      </c>
      <c r="K294" s="54">
        <f>FORECAST!C291</f>
        <v>34</v>
      </c>
      <c r="L294" s="55">
        <f>OBSERVED!C291</f>
        <v>35</v>
      </c>
      <c r="M294" t="str">
        <f t="shared" si="31"/>
        <v/>
      </c>
      <c r="N294" t="str">
        <f t="shared" si="32"/>
        <v/>
      </c>
      <c r="O294" s="54">
        <f>FORECAST!D291</f>
        <v>24</v>
      </c>
      <c r="P294" s="55">
        <f>OBSERVED!D291</f>
        <v>23</v>
      </c>
      <c r="Q294" t="str">
        <f t="shared" si="33"/>
        <v/>
      </c>
      <c r="R294" t="str">
        <f t="shared" si="34"/>
        <v/>
      </c>
    </row>
    <row r="295" spans="1:18">
      <c r="A295" s="48">
        <v>44487</v>
      </c>
      <c r="B295" s="49">
        <f>FORECAST!B292</f>
        <v>0</v>
      </c>
      <c r="C295" s="50">
        <f>OBSERVED!B292</f>
        <v>0</v>
      </c>
      <c r="F295" t="str">
        <f t="shared" si="28"/>
        <v>1</v>
      </c>
      <c r="G295" t="str">
        <f t="shared" si="29"/>
        <v/>
      </c>
      <c r="H295" t="str">
        <f t="shared" si="30"/>
        <v/>
      </c>
      <c r="I295" s="52">
        <f>FORECAST!I292</f>
        <v>2</v>
      </c>
      <c r="J295" s="53">
        <f>OBSERVED!J292</f>
        <v>3</v>
      </c>
      <c r="K295" s="54">
        <f>FORECAST!C292</f>
        <v>34</v>
      </c>
      <c r="L295" s="55">
        <f>OBSERVED!C292</f>
        <v>34</v>
      </c>
      <c r="M295" t="str">
        <f t="shared" si="31"/>
        <v>1</v>
      </c>
      <c r="N295" t="str">
        <f t="shared" si="32"/>
        <v/>
      </c>
      <c r="O295" s="54">
        <f>FORECAST!D292</f>
        <v>23</v>
      </c>
      <c r="P295" s="55">
        <f>OBSERVED!D292</f>
        <v>23.8</v>
      </c>
      <c r="Q295" t="str">
        <f t="shared" si="33"/>
        <v/>
      </c>
      <c r="R295" t="str">
        <f t="shared" si="34"/>
        <v>1</v>
      </c>
    </row>
    <row r="296" spans="1:18">
      <c r="A296" s="48">
        <v>44488</v>
      </c>
      <c r="B296" s="49">
        <f>FORECAST!B293</f>
        <v>0</v>
      </c>
      <c r="C296" s="50">
        <f>OBSERVED!B293</f>
        <v>0</v>
      </c>
      <c r="F296" t="str">
        <f t="shared" si="28"/>
        <v>1</v>
      </c>
      <c r="G296" t="str">
        <f t="shared" si="29"/>
        <v/>
      </c>
      <c r="H296" t="str">
        <f t="shared" si="30"/>
        <v/>
      </c>
      <c r="I296" s="52">
        <f>FORECAST!I293</f>
        <v>0</v>
      </c>
      <c r="J296" s="53">
        <f>OBSERVED!J293</f>
        <v>0</v>
      </c>
      <c r="K296" s="54">
        <f>FORECAST!C293</f>
        <v>34.5</v>
      </c>
      <c r="L296" s="55">
        <f>OBSERVED!C293</f>
        <v>34.5</v>
      </c>
      <c r="M296" t="str">
        <f t="shared" si="31"/>
        <v/>
      </c>
      <c r="N296" t="str">
        <f t="shared" si="32"/>
        <v>1</v>
      </c>
      <c r="O296" s="54">
        <f>FORECAST!D293</f>
        <v>22.2</v>
      </c>
      <c r="P296" s="55">
        <f>OBSERVED!D293</f>
        <v>22.2</v>
      </c>
      <c r="Q296" t="str">
        <f t="shared" si="33"/>
        <v/>
      </c>
      <c r="R296" t="str">
        <f t="shared" si="34"/>
        <v>1</v>
      </c>
    </row>
    <row r="297" spans="1:18">
      <c r="A297" s="48">
        <v>44489</v>
      </c>
      <c r="B297" s="49">
        <f>FORECAST!B294</f>
        <v>0</v>
      </c>
      <c r="C297" s="50">
        <f>OBSERVED!B294</f>
        <v>0</v>
      </c>
      <c r="F297" t="str">
        <f t="shared" si="28"/>
        <v>1</v>
      </c>
      <c r="G297" t="str">
        <f t="shared" si="29"/>
        <v/>
      </c>
      <c r="H297" t="str">
        <f t="shared" si="30"/>
        <v/>
      </c>
      <c r="I297" s="52">
        <f>FORECAST!I294</f>
        <v>0</v>
      </c>
      <c r="J297" s="53">
        <f>OBSERVED!J294</f>
        <v>0</v>
      </c>
      <c r="K297" s="54">
        <f>FORECAST!C294</f>
        <v>34</v>
      </c>
      <c r="L297" s="55">
        <f>OBSERVED!C294</f>
        <v>34</v>
      </c>
      <c r="M297" t="str">
        <f t="shared" si="31"/>
        <v/>
      </c>
      <c r="N297" t="str">
        <f t="shared" si="32"/>
        <v/>
      </c>
      <c r="O297" s="54">
        <f>FORECAST!D294</f>
        <v>21.3</v>
      </c>
      <c r="P297" s="55">
        <f>OBSERVED!D294</f>
        <v>21.3</v>
      </c>
      <c r="Q297" t="str">
        <f t="shared" si="33"/>
        <v/>
      </c>
      <c r="R297" t="str">
        <f t="shared" si="34"/>
        <v>1</v>
      </c>
    </row>
    <row r="298" spans="1:18">
      <c r="A298" s="48">
        <v>44490</v>
      </c>
      <c r="B298" s="49">
        <f>FORECAST!B295</f>
        <v>0</v>
      </c>
      <c r="C298" s="50">
        <f>OBSERVED!B295</f>
        <v>0</v>
      </c>
      <c r="F298" t="str">
        <f t="shared" si="28"/>
        <v>1</v>
      </c>
      <c r="G298" t="str">
        <f t="shared" si="29"/>
        <v/>
      </c>
      <c r="H298" t="str">
        <f t="shared" si="30"/>
        <v/>
      </c>
      <c r="I298" s="52">
        <f>FORECAST!I295</f>
        <v>0</v>
      </c>
      <c r="J298" s="53">
        <f>OBSERVED!J295</f>
        <v>0</v>
      </c>
      <c r="K298" s="54">
        <f>FORECAST!C295</f>
        <v>34</v>
      </c>
      <c r="L298" s="55">
        <f>OBSERVED!C295</f>
        <v>34</v>
      </c>
      <c r="M298" t="str">
        <f t="shared" si="31"/>
        <v>1</v>
      </c>
      <c r="N298" t="str">
        <f t="shared" si="32"/>
        <v/>
      </c>
      <c r="O298" s="54">
        <f>FORECAST!D295</f>
        <v>20.5</v>
      </c>
      <c r="P298" s="55">
        <f>OBSERVED!D295</f>
        <v>20.5</v>
      </c>
      <c r="Q298" t="str">
        <f t="shared" si="33"/>
        <v>1</v>
      </c>
      <c r="R298" t="str">
        <f t="shared" si="34"/>
        <v/>
      </c>
    </row>
    <row r="299" spans="1:18">
      <c r="A299" s="48">
        <v>44491</v>
      </c>
      <c r="B299" s="49">
        <f>FORECAST!B296</f>
        <v>0</v>
      </c>
      <c r="C299" s="50">
        <f>OBSERVED!B296</f>
        <v>0</v>
      </c>
      <c r="F299" t="str">
        <f t="shared" si="28"/>
        <v>1</v>
      </c>
      <c r="G299" t="str">
        <f t="shared" si="29"/>
        <v/>
      </c>
      <c r="H299" t="str">
        <f t="shared" si="30"/>
        <v/>
      </c>
      <c r="I299" s="52">
        <f>FORECAST!I296</f>
        <v>0</v>
      </c>
      <c r="J299" s="53">
        <f>OBSERVED!J296</f>
        <v>0</v>
      </c>
      <c r="K299" s="54">
        <f>FORECAST!C296</f>
        <v>34.5</v>
      </c>
      <c r="L299" s="55">
        <f>OBSERVED!C296</f>
        <v>34.5</v>
      </c>
      <c r="M299" t="str">
        <f t="shared" si="31"/>
        <v/>
      </c>
      <c r="N299" t="str">
        <f t="shared" si="32"/>
        <v>1</v>
      </c>
      <c r="O299" s="54">
        <f>FORECAST!D296</f>
        <v>21.7</v>
      </c>
      <c r="P299" s="55">
        <f>OBSERVED!D296</f>
        <v>21.7</v>
      </c>
      <c r="Q299" t="str">
        <f t="shared" si="33"/>
        <v/>
      </c>
      <c r="R299" t="str">
        <f t="shared" si="34"/>
        <v>1</v>
      </c>
    </row>
    <row r="300" spans="1:18">
      <c r="A300" s="48">
        <v>44492</v>
      </c>
      <c r="B300" s="49">
        <f>FORECAST!B297</f>
        <v>0</v>
      </c>
      <c r="C300" s="50">
        <f>OBSERVED!B297</f>
        <v>0</v>
      </c>
      <c r="F300" t="str">
        <f t="shared" si="28"/>
        <v>1</v>
      </c>
      <c r="G300" t="str">
        <f t="shared" si="29"/>
        <v/>
      </c>
      <c r="H300" t="str">
        <f t="shared" si="30"/>
        <v/>
      </c>
      <c r="I300" s="52">
        <f>FORECAST!I297</f>
        <v>0</v>
      </c>
      <c r="J300" s="53">
        <f>OBSERVED!J297</f>
        <v>0</v>
      </c>
      <c r="K300" s="54">
        <f>FORECAST!C297</f>
        <v>34</v>
      </c>
      <c r="L300" s="55">
        <f>OBSERVED!C297</f>
        <v>33</v>
      </c>
      <c r="M300" t="str">
        <f t="shared" si="31"/>
        <v/>
      </c>
      <c r="N300" t="str">
        <f t="shared" si="32"/>
        <v/>
      </c>
      <c r="O300" s="54">
        <f>FORECAST!D297</f>
        <v>20</v>
      </c>
      <c r="P300" s="55">
        <f>OBSERVED!D297</f>
        <v>20.5</v>
      </c>
      <c r="Q300" t="str">
        <f t="shared" si="33"/>
        <v/>
      </c>
      <c r="R300" t="str">
        <f t="shared" si="34"/>
        <v/>
      </c>
    </row>
    <row r="301" spans="1:18">
      <c r="A301" s="48">
        <v>44493</v>
      </c>
      <c r="B301" s="49">
        <f>FORECAST!B298</f>
        <v>0</v>
      </c>
      <c r="C301" s="50">
        <f>OBSERVED!B298</f>
        <v>0</v>
      </c>
      <c r="F301" t="str">
        <f t="shared" si="28"/>
        <v>1</v>
      </c>
      <c r="G301" t="str">
        <f t="shared" si="29"/>
        <v/>
      </c>
      <c r="H301" t="str">
        <f t="shared" si="30"/>
        <v/>
      </c>
      <c r="I301" s="52">
        <f>FORECAST!I298</f>
        <v>0</v>
      </c>
      <c r="J301" s="53">
        <f>OBSERVED!J298</f>
        <v>4</v>
      </c>
      <c r="K301" s="54">
        <f>FORECAST!C298</f>
        <v>34</v>
      </c>
      <c r="L301" s="55">
        <f>OBSERVED!C298</f>
        <v>32</v>
      </c>
      <c r="M301" t="str">
        <f t="shared" si="31"/>
        <v/>
      </c>
      <c r="N301" t="str">
        <f t="shared" si="32"/>
        <v/>
      </c>
      <c r="O301" s="54">
        <f>FORECAST!D298</f>
        <v>20</v>
      </c>
      <c r="P301" s="55">
        <f>OBSERVED!D298</f>
        <v>22</v>
      </c>
      <c r="Q301" t="str">
        <f t="shared" si="33"/>
        <v/>
      </c>
      <c r="R301" t="str">
        <f t="shared" si="34"/>
        <v/>
      </c>
    </row>
    <row r="302" spans="1:18">
      <c r="A302" s="48">
        <v>44494</v>
      </c>
      <c r="B302" s="49">
        <f>FORECAST!B299</f>
        <v>0</v>
      </c>
      <c r="C302" s="50">
        <f>OBSERVED!B299</f>
        <v>0</v>
      </c>
      <c r="F302" t="str">
        <f t="shared" si="28"/>
        <v>1</v>
      </c>
      <c r="G302" t="str">
        <f t="shared" si="29"/>
        <v/>
      </c>
      <c r="H302" t="str">
        <f t="shared" si="30"/>
        <v/>
      </c>
      <c r="I302" s="52">
        <f>FORECAST!I299</f>
        <v>0</v>
      </c>
      <c r="J302" s="53">
        <f>OBSERVED!J299</f>
        <v>0</v>
      </c>
      <c r="K302" s="54">
        <f>FORECAST!C299</f>
        <v>33</v>
      </c>
      <c r="L302" s="55">
        <f>OBSERVED!C299</f>
        <v>32.2</v>
      </c>
      <c r="M302" t="str">
        <f t="shared" si="31"/>
        <v>1</v>
      </c>
      <c r="N302" t="str">
        <f t="shared" si="32"/>
        <v/>
      </c>
      <c r="O302" s="54">
        <f>FORECAST!D299</f>
        <v>20</v>
      </c>
      <c r="P302" s="55">
        <f>OBSERVED!D299</f>
        <v>21.2</v>
      </c>
      <c r="Q302" t="str">
        <f t="shared" si="33"/>
        <v/>
      </c>
      <c r="R302" t="str">
        <f t="shared" si="34"/>
        <v/>
      </c>
    </row>
    <row r="303" spans="1:18">
      <c r="A303" s="48">
        <v>44495</v>
      </c>
      <c r="B303" s="49">
        <f>FORECAST!B300</f>
        <v>0</v>
      </c>
      <c r="C303" s="50">
        <f>OBSERVED!B300</f>
        <v>0</v>
      </c>
      <c r="F303" t="str">
        <f t="shared" si="28"/>
        <v>1</v>
      </c>
      <c r="G303" t="str">
        <f t="shared" si="29"/>
        <v/>
      </c>
      <c r="H303" t="str">
        <f t="shared" si="30"/>
        <v/>
      </c>
      <c r="I303" s="52">
        <f>FORECAST!I300</f>
        <v>0</v>
      </c>
      <c r="J303" s="53">
        <f>OBSERVED!J300</f>
        <v>0</v>
      </c>
      <c r="K303" s="54">
        <f>FORECAST!C300</f>
        <v>34</v>
      </c>
      <c r="L303" s="55">
        <f>OBSERVED!C300</f>
        <v>33</v>
      </c>
      <c r="M303" t="str">
        <f t="shared" si="31"/>
        <v/>
      </c>
      <c r="N303" t="str">
        <f t="shared" si="32"/>
        <v/>
      </c>
      <c r="O303" s="54">
        <f>FORECAST!D300</f>
        <v>21</v>
      </c>
      <c r="P303" s="55">
        <f>OBSERVED!D300</f>
        <v>21</v>
      </c>
      <c r="Q303" t="str">
        <f t="shared" si="33"/>
        <v/>
      </c>
      <c r="R303" t="str">
        <f t="shared" si="34"/>
        <v/>
      </c>
    </row>
    <row r="304" spans="1:18">
      <c r="A304" s="48">
        <v>44496</v>
      </c>
      <c r="B304" s="49">
        <f>FORECAST!B301</f>
        <v>0</v>
      </c>
      <c r="C304" s="50">
        <f>OBSERVED!B301</f>
        <v>0</v>
      </c>
      <c r="F304" t="str">
        <f t="shared" si="28"/>
        <v>1</v>
      </c>
      <c r="G304" t="str">
        <f t="shared" si="29"/>
        <v/>
      </c>
      <c r="H304" t="str">
        <f t="shared" si="30"/>
        <v/>
      </c>
      <c r="I304" s="52">
        <f>FORECAST!I301</f>
        <v>2</v>
      </c>
      <c r="J304" s="53">
        <f>OBSERVED!J301</f>
        <v>0</v>
      </c>
      <c r="K304" s="54">
        <f>FORECAST!C301</f>
        <v>34</v>
      </c>
      <c r="L304" s="55">
        <f>OBSERVED!C301</f>
        <v>33.5</v>
      </c>
      <c r="M304" t="str">
        <f t="shared" si="31"/>
        <v/>
      </c>
      <c r="N304" t="str">
        <f t="shared" si="32"/>
        <v/>
      </c>
      <c r="O304" s="54">
        <f>FORECAST!D301</f>
        <v>21</v>
      </c>
      <c r="P304" s="55">
        <f>OBSERVED!D301</f>
        <v>21</v>
      </c>
      <c r="Q304" t="str">
        <f t="shared" si="33"/>
        <v/>
      </c>
      <c r="R304" t="str">
        <f t="shared" si="34"/>
        <v/>
      </c>
    </row>
    <row r="305" spans="1:18">
      <c r="A305" s="48">
        <v>44497</v>
      </c>
      <c r="B305" s="49">
        <f>FORECAST!B302</f>
        <v>0</v>
      </c>
      <c r="C305" s="50">
        <f>OBSERVED!B302</f>
        <v>0</v>
      </c>
      <c r="F305" t="str">
        <f t="shared" si="28"/>
        <v>1</v>
      </c>
      <c r="G305" t="str">
        <f t="shared" si="29"/>
        <v/>
      </c>
      <c r="H305" t="str">
        <f t="shared" si="30"/>
        <v/>
      </c>
      <c r="I305" s="52">
        <f>FORECAST!I302</f>
        <v>1</v>
      </c>
      <c r="J305" s="53">
        <f>OBSERVED!J302</f>
        <v>3</v>
      </c>
      <c r="K305" s="54">
        <f>FORECAST!C302</f>
        <v>34</v>
      </c>
      <c r="L305" s="55">
        <f>OBSERVED!C302</f>
        <v>33.2</v>
      </c>
      <c r="M305" t="str">
        <f t="shared" si="31"/>
        <v/>
      </c>
      <c r="N305" t="str">
        <f t="shared" si="32"/>
        <v/>
      </c>
      <c r="O305" s="54">
        <f>FORECAST!D302</f>
        <v>20</v>
      </c>
      <c r="P305" s="55">
        <f>OBSERVED!D302</f>
        <v>21</v>
      </c>
      <c r="Q305" t="str">
        <f t="shared" si="33"/>
        <v/>
      </c>
      <c r="R305" t="str">
        <f t="shared" si="34"/>
        <v>1</v>
      </c>
    </row>
    <row r="306" spans="1:18">
      <c r="A306" s="48">
        <v>44498</v>
      </c>
      <c r="B306" s="49">
        <f>FORECAST!B303</f>
        <v>0</v>
      </c>
      <c r="C306" s="50">
        <f>OBSERVED!B303</f>
        <v>0</v>
      </c>
      <c r="F306" t="str">
        <f t="shared" si="28"/>
        <v>1</v>
      </c>
      <c r="G306" t="str">
        <f t="shared" si="29"/>
        <v/>
      </c>
      <c r="H306" t="str">
        <f t="shared" si="30"/>
        <v/>
      </c>
      <c r="I306" s="52">
        <f>FORECAST!I303</f>
        <v>1</v>
      </c>
      <c r="J306" s="53">
        <f>OBSERVED!J303</f>
        <v>0</v>
      </c>
      <c r="K306" s="54">
        <f>FORECAST!C303</f>
        <v>34</v>
      </c>
      <c r="L306" s="55">
        <f>OBSERVED!C303</f>
        <v>33</v>
      </c>
      <c r="M306" t="str">
        <f t="shared" si="31"/>
        <v/>
      </c>
      <c r="N306" t="str">
        <f t="shared" si="32"/>
        <v/>
      </c>
      <c r="O306" s="54">
        <f>FORECAST!D303</f>
        <v>19</v>
      </c>
      <c r="P306" s="55">
        <f>OBSERVED!D303</f>
        <v>16.8</v>
      </c>
      <c r="Q306" t="str">
        <f t="shared" si="33"/>
        <v/>
      </c>
      <c r="R306" t="str">
        <f t="shared" si="34"/>
        <v/>
      </c>
    </row>
    <row r="307" spans="1:18">
      <c r="A307" s="48">
        <v>44499</v>
      </c>
      <c r="B307" s="49">
        <f>FORECAST!B304</f>
        <v>0</v>
      </c>
      <c r="C307" s="50">
        <f>OBSERVED!B304</f>
        <v>0</v>
      </c>
      <c r="F307" t="str">
        <f t="shared" si="28"/>
        <v>1</v>
      </c>
      <c r="G307" t="str">
        <f t="shared" si="29"/>
        <v/>
      </c>
      <c r="H307" t="str">
        <f t="shared" si="30"/>
        <v/>
      </c>
      <c r="I307" s="52">
        <f>FORECAST!I304</f>
        <v>1</v>
      </c>
      <c r="J307" s="53">
        <f>OBSERVED!J304</f>
        <v>3</v>
      </c>
      <c r="K307" s="54">
        <f>FORECAST!C304</f>
        <v>32</v>
      </c>
      <c r="L307" s="55">
        <f>OBSERVED!C304</f>
        <v>33</v>
      </c>
      <c r="M307" t="str">
        <f t="shared" si="31"/>
        <v/>
      </c>
      <c r="N307" t="str">
        <f t="shared" si="32"/>
        <v/>
      </c>
      <c r="O307" s="54">
        <f>FORECAST!D304</f>
        <v>19</v>
      </c>
      <c r="P307" s="55">
        <f>OBSERVED!D304</f>
        <v>16.2</v>
      </c>
      <c r="Q307" t="str">
        <f t="shared" si="33"/>
        <v/>
      </c>
      <c r="R307" t="str">
        <f t="shared" si="34"/>
        <v/>
      </c>
    </row>
    <row r="308" spans="1:18">
      <c r="A308" s="48">
        <v>44500</v>
      </c>
      <c r="B308" s="49">
        <f>FORECAST!B305</f>
        <v>0</v>
      </c>
      <c r="C308" s="50">
        <f>OBSERVED!B305</f>
        <v>0</v>
      </c>
      <c r="F308" t="str">
        <f t="shared" si="28"/>
        <v>1</v>
      </c>
      <c r="G308" t="str">
        <f t="shared" si="29"/>
        <v/>
      </c>
      <c r="H308" t="str">
        <f t="shared" si="30"/>
        <v/>
      </c>
      <c r="I308" s="52">
        <f>FORECAST!I305</f>
        <v>3</v>
      </c>
      <c r="J308" s="53">
        <f>OBSERVED!J305</f>
        <v>0</v>
      </c>
      <c r="K308" s="54">
        <f>FORECAST!C305</f>
        <v>32</v>
      </c>
      <c r="L308" s="55">
        <f>OBSERVED!C305</f>
        <v>32</v>
      </c>
      <c r="M308" t="str">
        <f t="shared" si="31"/>
        <v/>
      </c>
      <c r="N308" t="str">
        <f t="shared" si="32"/>
        <v/>
      </c>
      <c r="O308" s="54">
        <f>FORECAST!D305</f>
        <v>19</v>
      </c>
      <c r="P308" s="55">
        <f>OBSERVED!D305</f>
        <v>15.5</v>
      </c>
      <c r="Q308" t="str">
        <f t="shared" si="33"/>
        <v/>
      </c>
      <c r="R308" t="str">
        <f t="shared" si="34"/>
        <v/>
      </c>
    </row>
    <row r="309" spans="1:18">
      <c r="A309" s="48">
        <v>44501</v>
      </c>
      <c r="B309" s="49">
        <f>FORECAST!B306</f>
        <v>0</v>
      </c>
      <c r="C309" s="50">
        <f>OBSERVED!B306</f>
        <v>0</v>
      </c>
      <c r="F309" t="str">
        <f t="shared" si="28"/>
        <v>1</v>
      </c>
      <c r="G309" t="str">
        <f t="shared" si="29"/>
        <v/>
      </c>
      <c r="H309" t="str">
        <f t="shared" si="30"/>
        <v/>
      </c>
      <c r="I309" s="52">
        <f>FORECAST!I306</f>
        <v>1</v>
      </c>
      <c r="J309" s="53">
        <f>OBSERVED!J306</f>
        <v>0</v>
      </c>
      <c r="K309" s="54">
        <f>FORECAST!C306</f>
        <v>32</v>
      </c>
      <c r="L309" s="55">
        <f>OBSERVED!C306</f>
        <v>33</v>
      </c>
      <c r="M309" t="str">
        <f t="shared" si="31"/>
        <v>1</v>
      </c>
      <c r="N309" t="str">
        <f t="shared" si="32"/>
        <v/>
      </c>
      <c r="O309" s="54">
        <f>FORECAST!D306</f>
        <v>19</v>
      </c>
      <c r="P309" s="55">
        <f>OBSERVED!D306</f>
        <v>16</v>
      </c>
      <c r="Q309" t="str">
        <f t="shared" si="33"/>
        <v>1</v>
      </c>
      <c r="R309" t="str">
        <f t="shared" si="34"/>
        <v/>
      </c>
    </row>
    <row r="310" spans="1:18">
      <c r="A310" s="48">
        <v>44502</v>
      </c>
      <c r="B310" s="49">
        <f>FORECAST!B307</f>
        <v>0</v>
      </c>
      <c r="C310" s="50">
        <f>OBSERVED!B307</f>
        <v>0</v>
      </c>
      <c r="F310" t="str">
        <f t="shared" si="28"/>
        <v>1</v>
      </c>
      <c r="G310" t="str">
        <f t="shared" si="29"/>
        <v/>
      </c>
      <c r="H310" t="str">
        <f t="shared" si="30"/>
        <v/>
      </c>
      <c r="I310" s="52">
        <f>FORECAST!I307</f>
        <v>0</v>
      </c>
      <c r="J310" s="53">
        <f>OBSERVED!J307</f>
        <v>0</v>
      </c>
      <c r="K310" s="54">
        <f>FORECAST!C307</f>
        <v>33</v>
      </c>
      <c r="L310" s="55">
        <f>OBSERVED!C307</f>
        <v>33.5</v>
      </c>
      <c r="M310" t="str">
        <f t="shared" si="31"/>
        <v>1</v>
      </c>
      <c r="N310" t="str">
        <f t="shared" si="32"/>
        <v/>
      </c>
      <c r="O310" s="54">
        <f>FORECAST!D307</f>
        <v>20</v>
      </c>
      <c r="P310" s="55">
        <f>OBSERVED!D307</f>
        <v>16.8</v>
      </c>
      <c r="Q310" t="str">
        <f t="shared" si="33"/>
        <v/>
      </c>
      <c r="R310" t="str">
        <f t="shared" si="34"/>
        <v/>
      </c>
    </row>
    <row r="311" spans="1:18">
      <c r="A311" s="48">
        <v>44503</v>
      </c>
      <c r="B311" s="49">
        <f>FORECAST!B308</f>
        <v>0</v>
      </c>
      <c r="C311" s="50">
        <f>OBSERVED!B308</f>
        <v>0</v>
      </c>
      <c r="F311" t="str">
        <f t="shared" si="28"/>
        <v>1</v>
      </c>
      <c r="G311" t="str">
        <f t="shared" si="29"/>
        <v/>
      </c>
      <c r="H311" t="str">
        <f t="shared" si="30"/>
        <v/>
      </c>
      <c r="I311" s="52">
        <f>FORECAST!I308</f>
        <v>2</v>
      </c>
      <c r="J311" s="53">
        <f>OBSERVED!J308</f>
        <v>0</v>
      </c>
      <c r="K311" s="54">
        <f>FORECAST!C308</f>
        <v>34</v>
      </c>
      <c r="L311" s="55">
        <f>OBSERVED!C308</f>
        <v>34</v>
      </c>
      <c r="M311" t="str">
        <f t="shared" si="31"/>
        <v/>
      </c>
      <c r="N311" t="str">
        <f t="shared" si="32"/>
        <v/>
      </c>
      <c r="O311" s="54">
        <f>FORECAST!D308</f>
        <v>16</v>
      </c>
      <c r="P311" s="55">
        <f>OBSERVED!D308</f>
        <v>17.5</v>
      </c>
      <c r="Q311" t="str">
        <f t="shared" si="33"/>
        <v>1</v>
      </c>
      <c r="R311" t="str">
        <f t="shared" si="34"/>
        <v/>
      </c>
    </row>
    <row r="312" spans="1:18">
      <c r="A312" s="48">
        <v>44504</v>
      </c>
      <c r="B312" s="49">
        <f>FORECAST!B309</f>
        <v>0</v>
      </c>
      <c r="C312" s="50">
        <f>OBSERVED!B309</f>
        <v>0</v>
      </c>
      <c r="F312" t="str">
        <f t="shared" si="28"/>
        <v>1</v>
      </c>
      <c r="G312" t="str">
        <f t="shared" si="29"/>
        <v/>
      </c>
      <c r="H312" t="str">
        <f t="shared" si="30"/>
        <v/>
      </c>
      <c r="I312" s="52">
        <f>FORECAST!I309</f>
        <v>4</v>
      </c>
      <c r="J312" s="53">
        <f>OBSERVED!J309</f>
        <v>3</v>
      </c>
      <c r="K312" s="54">
        <f>FORECAST!C309</f>
        <v>34</v>
      </c>
      <c r="L312" s="55">
        <f>OBSERVED!C309</f>
        <v>33.5</v>
      </c>
      <c r="M312" t="str">
        <f t="shared" si="31"/>
        <v/>
      </c>
      <c r="N312" t="str">
        <f t="shared" si="32"/>
        <v/>
      </c>
      <c r="O312" s="54">
        <f>FORECAST!D309</f>
        <v>17</v>
      </c>
      <c r="P312" s="55">
        <f>OBSERVED!D309</f>
        <v>18</v>
      </c>
      <c r="Q312" t="str">
        <f t="shared" si="33"/>
        <v/>
      </c>
      <c r="R312" t="str">
        <f t="shared" si="34"/>
        <v/>
      </c>
    </row>
    <row r="313" spans="1:18">
      <c r="A313" s="48">
        <v>44505</v>
      </c>
      <c r="B313" s="49">
        <f>FORECAST!B310</f>
        <v>0</v>
      </c>
      <c r="C313" s="50">
        <f>OBSERVED!B310</f>
        <v>0</v>
      </c>
      <c r="F313" t="str">
        <f t="shared" si="28"/>
        <v>1</v>
      </c>
      <c r="G313" t="str">
        <f t="shared" si="29"/>
        <v/>
      </c>
      <c r="H313" t="str">
        <f t="shared" si="30"/>
        <v/>
      </c>
      <c r="I313" s="52">
        <f>FORECAST!I310</f>
        <v>8</v>
      </c>
      <c r="J313" s="53">
        <f>OBSERVED!J310</f>
        <v>3</v>
      </c>
      <c r="K313" s="54">
        <f>FORECAST!C310</f>
        <v>34</v>
      </c>
      <c r="L313" s="55">
        <f>OBSERVED!C310</f>
        <v>33</v>
      </c>
      <c r="M313" t="str">
        <f t="shared" si="31"/>
        <v/>
      </c>
      <c r="N313" t="str">
        <f t="shared" si="32"/>
        <v/>
      </c>
      <c r="O313" s="54">
        <f>FORECAST!D310</f>
        <v>17</v>
      </c>
      <c r="P313" s="55">
        <f>OBSERVED!D310</f>
        <v>18.5</v>
      </c>
      <c r="Q313" t="str">
        <f t="shared" si="33"/>
        <v/>
      </c>
      <c r="R313" t="str">
        <f t="shared" si="34"/>
        <v/>
      </c>
    </row>
    <row r="314" spans="1:18">
      <c r="A314" s="48">
        <v>44506</v>
      </c>
      <c r="B314" s="49">
        <f>FORECAST!B311</f>
        <v>0</v>
      </c>
      <c r="C314" s="50">
        <f>OBSERVED!B311</f>
        <v>0</v>
      </c>
      <c r="F314" t="str">
        <f t="shared" si="28"/>
        <v>1</v>
      </c>
      <c r="G314" t="str">
        <f t="shared" si="29"/>
        <v/>
      </c>
      <c r="H314" t="str">
        <f t="shared" si="30"/>
        <v/>
      </c>
      <c r="I314" s="52">
        <f>FORECAST!I311</f>
        <v>7</v>
      </c>
      <c r="J314" s="53">
        <f>OBSERVED!J311</f>
        <v>4</v>
      </c>
      <c r="K314" s="54">
        <f>FORECAST!C311</f>
        <v>34</v>
      </c>
      <c r="L314" s="55">
        <f>OBSERVED!C311</f>
        <v>33</v>
      </c>
      <c r="M314" t="str">
        <f t="shared" si="31"/>
        <v/>
      </c>
      <c r="N314" t="str">
        <f t="shared" si="32"/>
        <v/>
      </c>
      <c r="O314" s="54">
        <f>FORECAST!D311</f>
        <v>17</v>
      </c>
      <c r="P314" s="55">
        <f>OBSERVED!D311</f>
        <v>17.5</v>
      </c>
      <c r="Q314" t="str">
        <f t="shared" si="33"/>
        <v/>
      </c>
      <c r="R314" t="str">
        <f t="shared" si="34"/>
        <v/>
      </c>
    </row>
    <row r="315" spans="1:18">
      <c r="A315" s="48">
        <v>44507</v>
      </c>
      <c r="B315" s="49">
        <f>FORECAST!B312</f>
        <v>0</v>
      </c>
      <c r="C315" s="50">
        <f>OBSERVED!B312</f>
        <v>0</v>
      </c>
      <c r="F315" t="str">
        <f t="shared" si="28"/>
        <v>1</v>
      </c>
      <c r="G315" t="str">
        <f t="shared" si="29"/>
        <v/>
      </c>
      <c r="H315" t="str">
        <f t="shared" si="30"/>
        <v/>
      </c>
      <c r="I315" s="52">
        <f>FORECAST!I312</f>
        <v>5</v>
      </c>
      <c r="J315" s="53">
        <f>OBSERVED!J312</f>
        <v>6</v>
      </c>
      <c r="K315" s="54">
        <f>FORECAST!C312</f>
        <v>34</v>
      </c>
      <c r="L315" s="55">
        <f>OBSERVED!C312</f>
        <v>31.5</v>
      </c>
      <c r="M315" t="str">
        <f t="shared" si="31"/>
        <v/>
      </c>
      <c r="N315" t="str">
        <f t="shared" si="32"/>
        <v/>
      </c>
      <c r="O315" s="54">
        <f>FORECAST!D312</f>
        <v>17</v>
      </c>
      <c r="P315" s="55">
        <f>OBSERVED!D312</f>
        <v>17.5</v>
      </c>
      <c r="Q315" t="str">
        <f t="shared" si="33"/>
        <v/>
      </c>
      <c r="R315" t="str">
        <f t="shared" si="34"/>
        <v/>
      </c>
    </row>
    <row r="316" spans="1:18">
      <c r="A316" s="48">
        <v>44508</v>
      </c>
      <c r="B316" s="49">
        <f>FORECAST!B313</f>
        <v>0</v>
      </c>
      <c r="C316" s="50">
        <f>OBSERVED!B313</f>
        <v>0</v>
      </c>
      <c r="F316" t="str">
        <f t="shared" si="28"/>
        <v>1</v>
      </c>
      <c r="G316" t="str">
        <f t="shared" si="29"/>
        <v/>
      </c>
      <c r="H316" t="str">
        <f t="shared" si="30"/>
        <v/>
      </c>
      <c r="I316" s="52">
        <f>FORECAST!I313</f>
        <v>6</v>
      </c>
      <c r="J316" s="53">
        <f>OBSERVED!J313</f>
        <v>3</v>
      </c>
      <c r="K316" s="54">
        <f>FORECAST!C313</f>
        <v>32</v>
      </c>
      <c r="L316" s="55">
        <f>OBSERVED!C313</f>
        <v>33</v>
      </c>
      <c r="M316" t="str">
        <f t="shared" si="31"/>
        <v/>
      </c>
      <c r="N316" t="str">
        <f t="shared" si="32"/>
        <v/>
      </c>
      <c r="O316" s="54">
        <f>FORECAST!D313</f>
        <v>18</v>
      </c>
      <c r="P316" s="55">
        <f>OBSERVED!D313</f>
        <v>17.5</v>
      </c>
      <c r="Q316" t="str">
        <f t="shared" si="33"/>
        <v/>
      </c>
      <c r="R316" t="str">
        <f t="shared" si="34"/>
        <v/>
      </c>
    </row>
    <row r="317" spans="1:18">
      <c r="A317" s="48">
        <v>44509</v>
      </c>
      <c r="B317" s="49">
        <f>FORECAST!B314</f>
        <v>0</v>
      </c>
      <c r="C317" s="50">
        <f>OBSERVED!B314</f>
        <v>0</v>
      </c>
      <c r="F317" t="str">
        <f t="shared" si="28"/>
        <v>1</v>
      </c>
      <c r="G317" t="str">
        <f t="shared" si="29"/>
        <v/>
      </c>
      <c r="H317" t="str">
        <f t="shared" si="30"/>
        <v/>
      </c>
      <c r="I317" s="52">
        <f>FORECAST!I314</f>
        <v>8</v>
      </c>
      <c r="J317" s="53">
        <f>OBSERVED!J314</f>
        <v>3</v>
      </c>
      <c r="K317" s="54">
        <f>FORECAST!C314</f>
        <v>33</v>
      </c>
      <c r="L317" s="55">
        <f>OBSERVED!C314</f>
        <v>33</v>
      </c>
      <c r="M317" t="str">
        <f t="shared" si="31"/>
        <v/>
      </c>
      <c r="N317" t="str">
        <f t="shared" si="32"/>
        <v/>
      </c>
      <c r="O317" s="54">
        <f>FORECAST!D314</f>
        <v>18</v>
      </c>
      <c r="P317" s="55">
        <f>OBSERVED!D314</f>
        <v>18</v>
      </c>
      <c r="Q317" t="str">
        <f t="shared" si="33"/>
        <v/>
      </c>
      <c r="R317" t="str">
        <f t="shared" si="34"/>
        <v/>
      </c>
    </row>
    <row r="318" spans="1:18">
      <c r="A318" s="48">
        <v>44510</v>
      </c>
      <c r="B318" s="49">
        <f>FORECAST!B315</f>
        <v>0</v>
      </c>
      <c r="C318" s="50">
        <f>OBSERVED!B315</f>
        <v>0</v>
      </c>
      <c r="F318" t="str">
        <f t="shared" si="28"/>
        <v>1</v>
      </c>
      <c r="G318" t="str">
        <f t="shared" si="29"/>
        <v/>
      </c>
      <c r="H318" t="str">
        <f t="shared" si="30"/>
        <v/>
      </c>
      <c r="I318" s="52">
        <f>FORECAST!I315</f>
        <v>2</v>
      </c>
      <c r="J318" s="53">
        <f>OBSERVED!J315</f>
        <v>0</v>
      </c>
      <c r="K318" s="54">
        <f>FORECAST!C315</f>
        <v>33</v>
      </c>
      <c r="L318" s="55">
        <f>OBSERVED!C315</f>
        <v>33</v>
      </c>
      <c r="M318" t="str">
        <f t="shared" si="31"/>
        <v/>
      </c>
      <c r="N318" t="str">
        <f t="shared" si="32"/>
        <v/>
      </c>
      <c r="O318" s="54">
        <f>FORECAST!D315</f>
        <v>19</v>
      </c>
      <c r="P318" s="55">
        <f>OBSERVED!D315</f>
        <v>15.5</v>
      </c>
      <c r="Q318" t="str">
        <f t="shared" si="33"/>
        <v/>
      </c>
      <c r="R318" t="str">
        <f t="shared" si="34"/>
        <v/>
      </c>
    </row>
    <row r="319" spans="1:18">
      <c r="A319" s="48">
        <v>44511</v>
      </c>
      <c r="B319" s="49">
        <f>FORECAST!B316</f>
        <v>0</v>
      </c>
      <c r="C319" s="50">
        <f>OBSERVED!B316</f>
        <v>0</v>
      </c>
      <c r="F319" t="str">
        <f t="shared" si="28"/>
        <v>1</v>
      </c>
      <c r="G319" t="str">
        <f t="shared" si="29"/>
        <v/>
      </c>
      <c r="H319" t="str">
        <f t="shared" si="30"/>
        <v/>
      </c>
      <c r="I319" s="52">
        <f>FORECAST!I316</f>
        <v>3</v>
      </c>
      <c r="J319" s="53">
        <f>OBSERVED!J316</f>
        <v>0</v>
      </c>
      <c r="K319" s="54">
        <f>FORECAST!C316</f>
        <v>33</v>
      </c>
      <c r="L319" s="55">
        <f>OBSERVED!C316</f>
        <v>33.4</v>
      </c>
      <c r="M319" t="str">
        <f t="shared" si="31"/>
        <v/>
      </c>
      <c r="N319" t="str">
        <f t="shared" si="32"/>
        <v/>
      </c>
      <c r="O319" s="54">
        <f>FORECAST!D316</f>
        <v>19</v>
      </c>
      <c r="P319" s="55">
        <f>OBSERVED!D316</f>
        <v>14.8</v>
      </c>
      <c r="Q319" t="str">
        <f t="shared" si="33"/>
        <v/>
      </c>
      <c r="R319" t="str">
        <f t="shared" si="34"/>
        <v/>
      </c>
    </row>
    <row r="320" spans="1:18">
      <c r="A320" s="48">
        <v>44512</v>
      </c>
      <c r="B320" s="49">
        <f>FORECAST!B317</f>
        <v>0</v>
      </c>
      <c r="C320" s="50">
        <f>OBSERVED!B317</f>
        <v>0</v>
      </c>
      <c r="F320" t="str">
        <f t="shared" si="28"/>
        <v>1</v>
      </c>
      <c r="G320" t="str">
        <f t="shared" si="29"/>
        <v/>
      </c>
      <c r="H320" t="str">
        <f t="shared" si="30"/>
        <v/>
      </c>
      <c r="I320" s="52">
        <f>FORECAST!I317</f>
        <v>8</v>
      </c>
      <c r="J320" s="53">
        <f>OBSERVED!J317</f>
        <v>2</v>
      </c>
      <c r="K320" s="54">
        <f>FORECAST!C317</f>
        <v>33</v>
      </c>
      <c r="L320" s="55">
        <f>OBSERVED!C317</f>
        <v>32.8</v>
      </c>
      <c r="M320" t="str">
        <f t="shared" si="31"/>
        <v/>
      </c>
      <c r="N320" t="str">
        <f t="shared" si="32"/>
        <v/>
      </c>
      <c r="O320" s="54">
        <f>FORECAST!D317</f>
        <v>19</v>
      </c>
      <c r="P320" s="55">
        <f>OBSERVED!D317</f>
        <v>15.4</v>
      </c>
      <c r="Q320" t="str">
        <f t="shared" si="33"/>
        <v/>
      </c>
      <c r="R320" t="str">
        <f t="shared" si="34"/>
        <v>1</v>
      </c>
    </row>
    <row r="321" spans="1:18">
      <c r="A321" s="48">
        <v>44513</v>
      </c>
      <c r="B321" s="49">
        <f>FORECAST!B318</f>
        <v>0</v>
      </c>
      <c r="C321" s="50">
        <f>OBSERVED!B318</f>
        <v>0</v>
      </c>
      <c r="F321" t="str">
        <f t="shared" si="28"/>
        <v>1</v>
      </c>
      <c r="G321" t="str">
        <f t="shared" si="29"/>
        <v/>
      </c>
      <c r="H321" t="str">
        <f t="shared" si="30"/>
        <v/>
      </c>
      <c r="I321" s="52">
        <f>FORECAST!I318</f>
        <v>4</v>
      </c>
      <c r="J321" s="53">
        <f>OBSERVED!J318</f>
        <v>0</v>
      </c>
      <c r="K321" s="54">
        <f>FORECAST!C318</f>
        <v>33</v>
      </c>
      <c r="L321" s="55">
        <f>OBSERVED!C318</f>
        <v>31.8</v>
      </c>
      <c r="M321" t="str">
        <f t="shared" si="31"/>
        <v/>
      </c>
      <c r="N321" t="str">
        <f t="shared" si="32"/>
        <v/>
      </c>
      <c r="O321" s="54">
        <f>FORECAST!D318</f>
        <v>16</v>
      </c>
      <c r="P321" s="55">
        <f>OBSERVED!D318</f>
        <v>15.1</v>
      </c>
      <c r="Q321" t="str">
        <f t="shared" si="33"/>
        <v/>
      </c>
      <c r="R321" t="str">
        <f t="shared" si="34"/>
        <v/>
      </c>
    </row>
    <row r="322" spans="1:18">
      <c r="A322" s="48">
        <v>44514</v>
      </c>
      <c r="B322" s="49">
        <f>FORECAST!B319</f>
        <v>0</v>
      </c>
      <c r="C322" s="50">
        <f>OBSERVED!B319</f>
        <v>0</v>
      </c>
      <c r="F322" t="str">
        <f t="shared" si="28"/>
        <v>1</v>
      </c>
      <c r="G322" t="str">
        <f t="shared" si="29"/>
        <v/>
      </c>
      <c r="H322" t="str">
        <f t="shared" si="30"/>
        <v/>
      </c>
      <c r="I322" s="52">
        <f>FORECAST!I319</f>
        <v>2</v>
      </c>
      <c r="J322" s="53">
        <f>OBSERVED!J319</f>
        <v>3</v>
      </c>
      <c r="K322" s="54">
        <f>FORECAST!C319</f>
        <v>34</v>
      </c>
      <c r="L322" s="55">
        <f>OBSERVED!C319</f>
        <v>31.5</v>
      </c>
      <c r="M322" t="str">
        <f t="shared" si="31"/>
        <v/>
      </c>
      <c r="N322" t="str">
        <f t="shared" si="32"/>
        <v/>
      </c>
      <c r="O322" s="54">
        <f>FORECAST!D319</f>
        <v>16</v>
      </c>
      <c r="P322" s="55">
        <f>OBSERVED!D319</f>
        <v>17</v>
      </c>
      <c r="Q322" t="str">
        <f t="shared" si="33"/>
        <v/>
      </c>
      <c r="R322" t="str">
        <f t="shared" si="34"/>
        <v/>
      </c>
    </row>
    <row r="323" spans="1:18">
      <c r="A323" s="48">
        <v>44515</v>
      </c>
      <c r="B323" s="49">
        <f>FORECAST!B320</f>
        <v>0</v>
      </c>
      <c r="C323" s="50">
        <f>OBSERVED!B320</f>
        <v>0</v>
      </c>
      <c r="F323" t="str">
        <f t="shared" si="28"/>
        <v>1</v>
      </c>
      <c r="G323" t="str">
        <f t="shared" si="29"/>
        <v/>
      </c>
      <c r="H323" t="str">
        <f t="shared" si="30"/>
        <v/>
      </c>
      <c r="I323" s="52">
        <f>FORECAST!I320</f>
        <v>1</v>
      </c>
      <c r="J323" s="53">
        <f>OBSERVED!J320</f>
        <v>3</v>
      </c>
      <c r="K323" s="54">
        <f>FORECAST!C320</f>
        <v>34</v>
      </c>
      <c r="L323" s="55">
        <f>OBSERVED!C320</f>
        <v>32</v>
      </c>
      <c r="M323" t="str">
        <f t="shared" si="31"/>
        <v/>
      </c>
      <c r="N323" t="str">
        <f t="shared" si="32"/>
        <v>1</v>
      </c>
      <c r="O323" s="54">
        <f>FORECAST!D320</f>
        <v>16</v>
      </c>
      <c r="P323" s="55">
        <f>OBSERVED!D320</f>
        <v>18.2</v>
      </c>
      <c r="Q323" t="str">
        <f t="shared" si="33"/>
        <v/>
      </c>
      <c r="R323" t="str">
        <f t="shared" si="34"/>
        <v/>
      </c>
    </row>
    <row r="324" spans="1:18">
      <c r="A324" s="48">
        <v>44516</v>
      </c>
      <c r="B324" s="49">
        <f>FORECAST!B321</f>
        <v>0</v>
      </c>
      <c r="C324" s="50">
        <f>OBSERVED!B321</f>
        <v>0</v>
      </c>
      <c r="F324" t="str">
        <f t="shared" si="28"/>
        <v>1</v>
      </c>
      <c r="G324" t="str">
        <f t="shared" si="29"/>
        <v/>
      </c>
      <c r="H324" t="str">
        <f t="shared" si="30"/>
        <v/>
      </c>
      <c r="I324" s="52">
        <f>FORECAST!I321</f>
        <v>3</v>
      </c>
      <c r="J324" s="53">
        <f>OBSERVED!J321</f>
        <v>4</v>
      </c>
      <c r="K324" s="54">
        <f>FORECAST!C321</f>
        <v>33</v>
      </c>
      <c r="L324" s="55">
        <f>OBSERVED!C321</f>
        <v>31</v>
      </c>
      <c r="M324" t="str">
        <f t="shared" si="31"/>
        <v/>
      </c>
      <c r="N324" t="str">
        <f t="shared" si="32"/>
        <v/>
      </c>
      <c r="O324" s="54">
        <f>FORECAST!D321</f>
        <v>15</v>
      </c>
      <c r="P324" s="55">
        <f>OBSERVED!D321</f>
        <v>19</v>
      </c>
      <c r="Q324" t="str">
        <f t="shared" si="33"/>
        <v/>
      </c>
      <c r="R324" t="str">
        <f t="shared" si="34"/>
        <v/>
      </c>
    </row>
    <row r="325" spans="1:18">
      <c r="A325" s="48">
        <v>44517</v>
      </c>
      <c r="B325" s="49">
        <f>FORECAST!B322</f>
        <v>0</v>
      </c>
      <c r="C325" s="50">
        <f>OBSERVED!B322</f>
        <v>0</v>
      </c>
      <c r="F325" t="str">
        <f t="shared" si="28"/>
        <v>1</v>
      </c>
      <c r="G325" t="str">
        <f t="shared" si="29"/>
        <v/>
      </c>
      <c r="H325" t="str">
        <f t="shared" si="30"/>
        <v/>
      </c>
      <c r="I325" s="52">
        <f>FORECAST!I322</f>
        <v>1</v>
      </c>
      <c r="J325" s="53">
        <f>OBSERVED!J322</f>
        <v>4</v>
      </c>
      <c r="K325" s="54">
        <f>FORECAST!C322</f>
        <v>33</v>
      </c>
      <c r="L325" s="55">
        <f>OBSERVED!C322</f>
        <v>31</v>
      </c>
      <c r="M325" t="str">
        <f t="shared" si="31"/>
        <v/>
      </c>
      <c r="N325" t="str">
        <f t="shared" si="32"/>
        <v>1</v>
      </c>
      <c r="O325" s="54">
        <f>FORECAST!D322</f>
        <v>16</v>
      </c>
      <c r="P325" s="55">
        <f>OBSERVED!D322</f>
        <v>18.5</v>
      </c>
      <c r="Q325" t="str">
        <f t="shared" si="33"/>
        <v>1</v>
      </c>
      <c r="R325" t="str">
        <f t="shared" si="34"/>
        <v/>
      </c>
    </row>
    <row r="326" spans="1:18">
      <c r="A326" s="48">
        <v>44518</v>
      </c>
      <c r="B326" s="49">
        <f>FORECAST!B323</f>
        <v>15</v>
      </c>
      <c r="C326" s="50">
        <f>OBSERVED!B323</f>
        <v>0</v>
      </c>
      <c r="F326" t="str">
        <f t="shared" ref="F326:F369" si="35">IF(AND(B326=0,C326=0),"1","")</f>
        <v/>
      </c>
      <c r="G326" t="str">
        <f t="shared" ref="G326:G369" si="36">IF(AND(C326&gt;=0.1,B326&gt;=10),"2","")</f>
        <v/>
      </c>
      <c r="H326" t="str">
        <f t="shared" ref="H326:H369" si="37">IF(AND(C326&gt;10.1,B326&gt;10.1),"3","")</f>
        <v/>
      </c>
      <c r="I326" s="52">
        <f>FORECAST!I323</f>
        <v>8</v>
      </c>
      <c r="J326" s="53">
        <f>OBSERVED!J323</f>
        <v>8</v>
      </c>
      <c r="K326" s="54">
        <f>FORECAST!C323</f>
        <v>31</v>
      </c>
      <c r="L326" s="55">
        <f>OBSERVED!C323</f>
        <v>28.5</v>
      </c>
      <c r="M326" t="str">
        <f t="shared" ref="M326:M369" si="38">IF(AND(K326&lt;K327,L326&lt;L327),"1","")</f>
        <v/>
      </c>
      <c r="N326" t="str">
        <f t="shared" ref="N326:N369" si="39">IF(AND(K326&gt;K327,L326&gt;L327),"1","")</f>
        <v>1</v>
      </c>
      <c r="O326" s="54">
        <f>FORECAST!D323</f>
        <v>19</v>
      </c>
      <c r="P326" s="55">
        <f>OBSERVED!D323</f>
        <v>23</v>
      </c>
      <c r="Q326" t="str">
        <f t="shared" ref="Q326:Q369" si="40">IF(AND(O326&lt;O327,P326&lt;P327),"1","")</f>
        <v/>
      </c>
      <c r="R326" t="str">
        <f t="shared" ref="R326:R369" si="41">IF(AND(O326&gt;O327,P326&gt;P327),"1","")</f>
        <v/>
      </c>
    </row>
    <row r="327" spans="1:18">
      <c r="A327" s="48">
        <v>44519</v>
      </c>
      <c r="B327" s="49">
        <f>FORECAST!B324</f>
        <v>15</v>
      </c>
      <c r="C327" s="50">
        <f>OBSERVED!B324</f>
        <v>0</v>
      </c>
      <c r="F327" t="str">
        <f t="shared" si="35"/>
        <v/>
      </c>
      <c r="G327" t="str">
        <f t="shared" si="36"/>
        <v/>
      </c>
      <c r="H327" t="str">
        <f t="shared" si="37"/>
        <v/>
      </c>
      <c r="I327" s="52">
        <f>FORECAST!I324</f>
        <v>7</v>
      </c>
      <c r="J327" s="53">
        <f>OBSERVED!J324</f>
        <v>6</v>
      </c>
      <c r="K327" s="54">
        <f>FORECAST!C324</f>
        <v>30</v>
      </c>
      <c r="L327" s="55">
        <f>OBSERVED!C324</f>
        <v>28</v>
      </c>
      <c r="M327" t="str">
        <f t="shared" si="38"/>
        <v>1</v>
      </c>
      <c r="N327" t="str">
        <f t="shared" si="39"/>
        <v/>
      </c>
      <c r="O327" s="54">
        <f>FORECAST!D324</f>
        <v>22</v>
      </c>
      <c r="P327" s="55">
        <f>OBSERVED!D324</f>
        <v>20.7</v>
      </c>
      <c r="Q327" t="str">
        <f t="shared" si="40"/>
        <v/>
      </c>
      <c r="R327" t="str">
        <f t="shared" si="41"/>
        <v/>
      </c>
    </row>
    <row r="328" spans="1:18">
      <c r="A328" s="48">
        <v>44520</v>
      </c>
      <c r="B328" s="49">
        <f>FORECAST!B325</f>
        <v>10</v>
      </c>
      <c r="C328" s="50">
        <f>OBSERVED!B325</f>
        <v>0</v>
      </c>
      <c r="F328" t="str">
        <f t="shared" si="35"/>
        <v/>
      </c>
      <c r="G328" t="str">
        <f t="shared" si="36"/>
        <v/>
      </c>
      <c r="H328" t="str">
        <f t="shared" si="37"/>
        <v/>
      </c>
      <c r="I328" s="52">
        <f>FORECAST!I325</f>
        <v>5</v>
      </c>
      <c r="J328" s="53">
        <f>OBSERVED!J325</f>
        <v>6</v>
      </c>
      <c r="K328" s="54">
        <f>FORECAST!C325</f>
        <v>31</v>
      </c>
      <c r="L328" s="55">
        <f>OBSERVED!C325</f>
        <v>31</v>
      </c>
      <c r="M328" t="str">
        <f t="shared" si="38"/>
        <v/>
      </c>
      <c r="N328" t="str">
        <f t="shared" si="39"/>
        <v/>
      </c>
      <c r="O328" s="54">
        <f>FORECAST!D325</f>
        <v>22</v>
      </c>
      <c r="P328" s="55">
        <f>OBSERVED!D325</f>
        <v>22.2</v>
      </c>
      <c r="Q328" t="str">
        <f t="shared" si="40"/>
        <v>1</v>
      </c>
      <c r="R328" t="str">
        <f t="shared" si="41"/>
        <v/>
      </c>
    </row>
    <row r="329" spans="1:18">
      <c r="A329" s="48">
        <v>44521</v>
      </c>
      <c r="B329" s="49">
        <f>FORECAST!B326</f>
        <v>0</v>
      </c>
      <c r="C329" s="50">
        <f>OBSERVED!B326</f>
        <v>0</v>
      </c>
      <c r="F329" t="str">
        <f t="shared" si="35"/>
        <v>1</v>
      </c>
      <c r="G329" t="str">
        <f t="shared" si="36"/>
        <v/>
      </c>
      <c r="H329" t="str">
        <f t="shared" si="37"/>
        <v/>
      </c>
      <c r="I329" s="52">
        <f>FORECAST!I326</f>
        <v>4</v>
      </c>
      <c r="J329" s="53">
        <f>OBSERVED!J326</f>
        <v>6</v>
      </c>
      <c r="K329" s="54">
        <f>FORECAST!C326</f>
        <v>31</v>
      </c>
      <c r="L329" s="55">
        <f>OBSERVED!C326</f>
        <v>31</v>
      </c>
      <c r="M329" t="str">
        <f t="shared" si="38"/>
        <v>1</v>
      </c>
      <c r="N329" t="str">
        <f t="shared" si="39"/>
        <v/>
      </c>
      <c r="O329" s="54">
        <f>FORECAST!D326</f>
        <v>23</v>
      </c>
      <c r="P329" s="55">
        <f>OBSERVED!D326</f>
        <v>23.2</v>
      </c>
      <c r="Q329" t="str">
        <f t="shared" si="40"/>
        <v>1</v>
      </c>
      <c r="R329" t="str">
        <f t="shared" si="41"/>
        <v/>
      </c>
    </row>
    <row r="330" spans="1:18">
      <c r="A330" s="48">
        <v>44522</v>
      </c>
      <c r="B330" s="49">
        <f>FORECAST!B327</f>
        <v>0</v>
      </c>
      <c r="C330" s="50">
        <f>OBSERVED!B327</f>
        <v>0</v>
      </c>
      <c r="F330" t="str">
        <f t="shared" si="35"/>
        <v>1</v>
      </c>
      <c r="G330" t="str">
        <f t="shared" si="36"/>
        <v/>
      </c>
      <c r="H330" t="str">
        <f t="shared" si="37"/>
        <v/>
      </c>
      <c r="I330" s="52">
        <f>FORECAST!I327</f>
        <v>5</v>
      </c>
      <c r="J330" s="53">
        <f>OBSERVED!J327</f>
        <v>5</v>
      </c>
      <c r="K330" s="54">
        <f>FORECAST!C327</f>
        <v>32</v>
      </c>
      <c r="L330" s="55">
        <f>OBSERVED!C327</f>
        <v>32</v>
      </c>
      <c r="M330" t="str">
        <f t="shared" si="38"/>
        <v/>
      </c>
      <c r="N330" t="str">
        <f t="shared" si="39"/>
        <v/>
      </c>
      <c r="O330" s="54">
        <f>FORECAST!D327</f>
        <v>24</v>
      </c>
      <c r="P330" s="55">
        <f>OBSERVED!D327</f>
        <v>23.4</v>
      </c>
      <c r="Q330" t="str">
        <f t="shared" si="40"/>
        <v/>
      </c>
      <c r="R330" t="str">
        <f t="shared" si="41"/>
        <v/>
      </c>
    </row>
    <row r="331" spans="1:18">
      <c r="A331" s="48">
        <v>44523</v>
      </c>
      <c r="B331" s="49">
        <f>FORECAST!B328</f>
        <v>0</v>
      </c>
      <c r="C331" s="50">
        <f>OBSERVED!B328</f>
        <v>0</v>
      </c>
      <c r="F331" t="str">
        <f t="shared" si="35"/>
        <v>1</v>
      </c>
      <c r="G331" t="str">
        <f t="shared" si="36"/>
        <v/>
      </c>
      <c r="H331" t="str">
        <f t="shared" si="37"/>
        <v/>
      </c>
      <c r="I331" s="52">
        <f>FORECAST!I328</f>
        <v>4</v>
      </c>
      <c r="J331" s="53">
        <f>OBSERVED!J328</f>
        <v>4</v>
      </c>
      <c r="K331" s="54">
        <f>FORECAST!C328</f>
        <v>32</v>
      </c>
      <c r="L331" s="55">
        <f>OBSERVED!C328</f>
        <v>33.2</v>
      </c>
      <c r="M331" t="str">
        <f t="shared" si="38"/>
        <v>1</v>
      </c>
      <c r="N331" t="str">
        <f t="shared" si="39"/>
        <v/>
      </c>
      <c r="O331" s="54">
        <f>FORECAST!D328</f>
        <v>24</v>
      </c>
      <c r="P331" s="55">
        <f>OBSERVED!D328</f>
        <v>21.7</v>
      </c>
      <c r="Q331" t="str">
        <f t="shared" si="40"/>
        <v/>
      </c>
      <c r="R331" t="str">
        <f t="shared" si="41"/>
        <v>1</v>
      </c>
    </row>
    <row r="332" spans="1:18">
      <c r="A332" s="48">
        <v>44524</v>
      </c>
      <c r="B332" s="49">
        <f>FORECAST!B329</f>
        <v>0</v>
      </c>
      <c r="C332" s="50">
        <f>OBSERVED!B329</f>
        <v>0</v>
      </c>
      <c r="F332" t="str">
        <f t="shared" si="35"/>
        <v>1</v>
      </c>
      <c r="G332" t="str">
        <f t="shared" si="36"/>
        <v/>
      </c>
      <c r="H332" t="str">
        <f t="shared" si="37"/>
        <v/>
      </c>
      <c r="I332" s="52">
        <f>FORECAST!I329</f>
        <v>2</v>
      </c>
      <c r="J332" s="53">
        <f>OBSERVED!J329</f>
        <v>0</v>
      </c>
      <c r="K332" s="54">
        <f>FORECAST!C329</f>
        <v>34</v>
      </c>
      <c r="L332" s="55">
        <f>OBSERVED!C329</f>
        <v>33.5</v>
      </c>
      <c r="M332" t="str">
        <f t="shared" si="38"/>
        <v/>
      </c>
      <c r="N332" t="str">
        <f t="shared" si="39"/>
        <v/>
      </c>
      <c r="O332" s="54">
        <f>FORECAST!D329</f>
        <v>22</v>
      </c>
      <c r="P332" s="55">
        <f>OBSERVED!D329</f>
        <v>17.8</v>
      </c>
      <c r="Q332" t="str">
        <f t="shared" si="40"/>
        <v/>
      </c>
      <c r="R332" t="str">
        <f t="shared" si="41"/>
        <v>1</v>
      </c>
    </row>
    <row r="333" spans="1:18">
      <c r="A333" s="48">
        <v>44525</v>
      </c>
      <c r="B333" s="49">
        <f>FORECAST!B330</f>
        <v>0</v>
      </c>
      <c r="C333" s="50">
        <f>OBSERVED!B330</f>
        <v>0</v>
      </c>
      <c r="F333" t="str">
        <f t="shared" si="35"/>
        <v>1</v>
      </c>
      <c r="G333" t="str">
        <f t="shared" si="36"/>
        <v/>
      </c>
      <c r="H333" t="str">
        <f t="shared" si="37"/>
        <v/>
      </c>
      <c r="I333" s="52">
        <f>FORECAST!I330</f>
        <v>1</v>
      </c>
      <c r="J333" s="53">
        <f>OBSERVED!J330</f>
        <v>0</v>
      </c>
      <c r="K333" s="54">
        <f>FORECAST!C330</f>
        <v>34</v>
      </c>
      <c r="L333" s="55">
        <f>OBSERVED!C330</f>
        <v>33</v>
      </c>
      <c r="M333" t="str">
        <f t="shared" si="38"/>
        <v/>
      </c>
      <c r="N333" t="str">
        <f t="shared" si="39"/>
        <v/>
      </c>
      <c r="O333" s="54">
        <f>FORECAST!D330</f>
        <v>20</v>
      </c>
      <c r="P333" s="55">
        <f>OBSERVED!D330</f>
        <v>15.7</v>
      </c>
      <c r="Q333" t="str">
        <f t="shared" si="40"/>
        <v>1</v>
      </c>
      <c r="R333" t="str">
        <f t="shared" si="41"/>
        <v/>
      </c>
    </row>
    <row r="334" spans="1:18">
      <c r="A334" s="48">
        <v>44526</v>
      </c>
      <c r="B334" s="49">
        <f>FORECAST!B331</f>
        <v>0</v>
      </c>
      <c r="C334" s="50">
        <f>OBSERVED!B331</f>
        <v>0</v>
      </c>
      <c r="F334" t="str">
        <f t="shared" si="35"/>
        <v>1</v>
      </c>
      <c r="G334" t="str">
        <f t="shared" si="36"/>
        <v/>
      </c>
      <c r="H334" t="str">
        <f t="shared" si="37"/>
        <v/>
      </c>
      <c r="I334" s="52">
        <f>FORECAST!I331</f>
        <v>1</v>
      </c>
      <c r="J334" s="53">
        <f>OBSERVED!J331</f>
        <v>0</v>
      </c>
      <c r="K334" s="54">
        <f>FORECAST!C331</f>
        <v>35</v>
      </c>
      <c r="L334" s="55">
        <f>OBSERVED!C331</f>
        <v>32</v>
      </c>
      <c r="M334" t="str">
        <f t="shared" si="38"/>
        <v/>
      </c>
      <c r="N334" t="str">
        <f t="shared" si="39"/>
        <v/>
      </c>
      <c r="O334" s="54">
        <f>FORECAST!D331</f>
        <v>21</v>
      </c>
      <c r="P334" s="55">
        <f>OBSERVED!D331</f>
        <v>16</v>
      </c>
      <c r="Q334" t="str">
        <f t="shared" si="40"/>
        <v/>
      </c>
      <c r="R334" t="str">
        <f t="shared" si="41"/>
        <v>1</v>
      </c>
    </row>
    <row r="335" spans="1:18">
      <c r="A335" s="48">
        <v>44527</v>
      </c>
      <c r="B335" s="49">
        <f>FORECAST!B332</f>
        <v>0</v>
      </c>
      <c r="C335" s="50">
        <f>OBSERVED!B332</f>
        <v>0</v>
      </c>
      <c r="F335" t="str">
        <f t="shared" si="35"/>
        <v>1</v>
      </c>
      <c r="G335" t="str">
        <f t="shared" si="36"/>
        <v/>
      </c>
      <c r="H335" t="str">
        <f t="shared" si="37"/>
        <v/>
      </c>
      <c r="I335" s="52">
        <f>FORECAST!I332</f>
        <v>0</v>
      </c>
      <c r="J335" s="53">
        <f>OBSERVED!J332</f>
        <v>0</v>
      </c>
      <c r="K335" s="54">
        <f>FORECAST!C332</f>
        <v>32.5</v>
      </c>
      <c r="L335" s="55">
        <f>OBSERVED!C332</f>
        <v>33.5</v>
      </c>
      <c r="M335" t="str">
        <f t="shared" si="38"/>
        <v>1</v>
      </c>
      <c r="N335" t="str">
        <f t="shared" si="39"/>
        <v/>
      </c>
      <c r="O335" s="54">
        <f>FORECAST!D332</f>
        <v>17.1</v>
      </c>
      <c r="P335" s="55">
        <f>OBSERVED!D332</f>
        <v>15.8</v>
      </c>
      <c r="Q335" t="str">
        <f t="shared" si="40"/>
        <v/>
      </c>
      <c r="R335" t="str">
        <f t="shared" si="41"/>
        <v/>
      </c>
    </row>
    <row r="336" spans="1:18">
      <c r="A336" s="48">
        <v>44528</v>
      </c>
      <c r="B336" s="49">
        <f>FORECAST!B333</f>
        <v>0</v>
      </c>
      <c r="C336" s="50">
        <f>OBSERVED!B333</f>
        <v>0</v>
      </c>
      <c r="F336" t="str">
        <f t="shared" si="35"/>
        <v>1</v>
      </c>
      <c r="G336" t="str">
        <f t="shared" si="36"/>
        <v/>
      </c>
      <c r="H336" t="str">
        <f t="shared" si="37"/>
        <v/>
      </c>
      <c r="I336" s="52">
        <f>FORECAST!I333</f>
        <v>1</v>
      </c>
      <c r="J336" s="53">
        <f>OBSERVED!J333</f>
        <v>2</v>
      </c>
      <c r="K336" s="54">
        <f>FORECAST!C333</f>
        <v>32.7</v>
      </c>
      <c r="L336" s="55">
        <f>OBSERVED!C333</f>
        <v>34</v>
      </c>
      <c r="M336" t="str">
        <f t="shared" si="38"/>
        <v/>
      </c>
      <c r="N336" t="str">
        <f t="shared" si="39"/>
        <v>1</v>
      </c>
      <c r="O336" s="54">
        <f>FORECAST!D333</f>
        <v>17.1</v>
      </c>
      <c r="P336" s="55">
        <f>OBSERVED!D333</f>
        <v>15</v>
      </c>
      <c r="Q336" t="str">
        <f t="shared" si="40"/>
        <v>1</v>
      </c>
      <c r="R336" t="str">
        <f t="shared" si="41"/>
        <v/>
      </c>
    </row>
    <row r="337" spans="1:18">
      <c r="A337" s="48">
        <v>44529</v>
      </c>
      <c r="B337" s="49">
        <f>FORECAST!B334</f>
        <v>0</v>
      </c>
      <c r="C337" s="50">
        <f>OBSERVED!B334</f>
        <v>0</v>
      </c>
      <c r="F337" t="str">
        <f t="shared" si="35"/>
        <v>1</v>
      </c>
      <c r="G337" t="str">
        <f t="shared" si="36"/>
        <v/>
      </c>
      <c r="H337" t="str">
        <f t="shared" si="37"/>
        <v/>
      </c>
      <c r="I337" s="52">
        <f>FORECAST!I334</f>
        <v>2</v>
      </c>
      <c r="J337" s="53">
        <f>OBSERVED!J334</f>
        <v>4</v>
      </c>
      <c r="K337" s="54">
        <f>FORECAST!C334</f>
        <v>31.9</v>
      </c>
      <c r="L337" s="55">
        <f>OBSERVED!C334</f>
        <v>32.5</v>
      </c>
      <c r="M337" t="str">
        <f t="shared" si="38"/>
        <v/>
      </c>
      <c r="N337" t="str">
        <f t="shared" si="39"/>
        <v/>
      </c>
      <c r="O337" s="54">
        <f>FORECAST!D334</f>
        <v>17.5</v>
      </c>
      <c r="P337" s="55">
        <f>OBSERVED!D334</f>
        <v>16</v>
      </c>
      <c r="Q337" t="str">
        <f t="shared" si="40"/>
        <v/>
      </c>
      <c r="R337" t="str">
        <f t="shared" si="41"/>
        <v/>
      </c>
    </row>
    <row r="338" spans="1:18">
      <c r="A338" s="48">
        <v>44530</v>
      </c>
      <c r="B338" s="49">
        <f>FORECAST!B335</f>
        <v>0</v>
      </c>
      <c r="C338" s="50">
        <f>OBSERVED!B335</f>
        <v>0</v>
      </c>
      <c r="F338" t="str">
        <f t="shared" si="35"/>
        <v>1</v>
      </c>
      <c r="G338" t="str">
        <f t="shared" si="36"/>
        <v/>
      </c>
      <c r="H338" t="str">
        <f t="shared" si="37"/>
        <v/>
      </c>
      <c r="I338" s="52">
        <f>FORECAST!I335</f>
        <v>6</v>
      </c>
      <c r="J338" s="53">
        <f>OBSERVED!J335</f>
        <v>6</v>
      </c>
      <c r="K338" s="54">
        <f>FORECAST!C335</f>
        <v>32</v>
      </c>
      <c r="L338" s="55">
        <f>OBSERVED!C335</f>
        <v>31</v>
      </c>
      <c r="M338" t="str">
        <f t="shared" si="38"/>
        <v/>
      </c>
      <c r="N338" t="str">
        <f t="shared" si="39"/>
        <v>1</v>
      </c>
      <c r="O338" s="54">
        <f>FORECAST!D335</f>
        <v>17.3</v>
      </c>
      <c r="P338" s="55">
        <f>OBSERVED!D335</f>
        <v>17.7</v>
      </c>
      <c r="Q338" t="str">
        <f t="shared" si="40"/>
        <v/>
      </c>
      <c r="R338" t="str">
        <f t="shared" si="41"/>
        <v/>
      </c>
    </row>
    <row r="339" spans="1:18">
      <c r="A339" s="48">
        <v>44531</v>
      </c>
      <c r="B339" s="49">
        <f>FORECAST!B336</f>
        <v>4</v>
      </c>
      <c r="C339" s="50">
        <f>OBSERVED!B336</f>
        <v>4.8</v>
      </c>
      <c r="F339" t="str">
        <f t="shared" si="35"/>
        <v/>
      </c>
      <c r="G339" t="str">
        <f t="shared" si="36"/>
        <v/>
      </c>
      <c r="H339" t="str">
        <f t="shared" si="37"/>
        <v/>
      </c>
      <c r="I339" s="52">
        <f>FORECAST!I336</f>
        <v>8</v>
      </c>
      <c r="J339" s="53">
        <f>OBSERVED!J336</f>
        <v>8</v>
      </c>
      <c r="K339" s="54">
        <f>FORECAST!C336</f>
        <v>30</v>
      </c>
      <c r="L339" s="55">
        <f>OBSERVED!C336</f>
        <v>30</v>
      </c>
      <c r="M339" t="str">
        <f t="shared" si="38"/>
        <v/>
      </c>
      <c r="N339" t="str">
        <f t="shared" si="39"/>
        <v>1</v>
      </c>
      <c r="O339" s="54">
        <f>FORECAST!D336</f>
        <v>17</v>
      </c>
      <c r="P339" s="55">
        <f>OBSERVED!D336</f>
        <v>18</v>
      </c>
      <c r="Q339" t="str">
        <f t="shared" si="40"/>
        <v/>
      </c>
      <c r="R339" t="str">
        <f t="shared" si="41"/>
        <v>1</v>
      </c>
    </row>
    <row r="340" spans="1:18">
      <c r="A340" s="48">
        <v>44532</v>
      </c>
      <c r="B340" s="49">
        <f>FORECAST!B337</f>
        <v>67</v>
      </c>
      <c r="C340" s="50">
        <f>OBSERVED!B337</f>
        <v>6.4</v>
      </c>
      <c r="F340" t="str">
        <f t="shared" si="35"/>
        <v/>
      </c>
      <c r="G340" t="str">
        <f t="shared" si="36"/>
        <v>2</v>
      </c>
      <c r="H340" t="str">
        <f t="shared" si="37"/>
        <v/>
      </c>
      <c r="I340" s="52">
        <f>FORECAST!I337</f>
        <v>8</v>
      </c>
      <c r="J340" s="53">
        <f>OBSERVED!J337</f>
        <v>8</v>
      </c>
      <c r="K340" s="54">
        <f>FORECAST!C337</f>
        <v>27</v>
      </c>
      <c r="L340" s="55">
        <f>OBSERVED!C337</f>
        <v>21</v>
      </c>
      <c r="M340" t="str">
        <f t="shared" si="38"/>
        <v/>
      </c>
      <c r="N340" t="str">
        <f t="shared" si="39"/>
        <v/>
      </c>
      <c r="O340" s="54">
        <f>FORECAST!D337</f>
        <v>16</v>
      </c>
      <c r="P340" s="55">
        <f>OBSERVED!D337</f>
        <v>16.2</v>
      </c>
      <c r="Q340" t="str">
        <f t="shared" si="40"/>
        <v/>
      </c>
      <c r="R340" t="str">
        <f t="shared" si="41"/>
        <v>1</v>
      </c>
    </row>
    <row r="341" spans="1:18">
      <c r="A341" s="48">
        <v>44533</v>
      </c>
      <c r="B341" s="49">
        <f>FORECAST!B338</f>
        <v>25</v>
      </c>
      <c r="C341" s="50">
        <f>OBSERVED!B338</f>
        <v>2.2</v>
      </c>
      <c r="F341" t="str">
        <f t="shared" si="35"/>
        <v/>
      </c>
      <c r="G341" t="str">
        <f t="shared" si="36"/>
        <v>2</v>
      </c>
      <c r="H341" t="str">
        <f t="shared" si="37"/>
        <v/>
      </c>
      <c r="I341" s="52">
        <f>FORECAST!I338</f>
        <v>4</v>
      </c>
      <c r="J341" s="53">
        <f>OBSERVED!J338</f>
        <v>6</v>
      </c>
      <c r="K341" s="54">
        <f>FORECAST!C338</f>
        <v>28</v>
      </c>
      <c r="L341" s="55">
        <f>OBSERVED!C338</f>
        <v>17.5</v>
      </c>
      <c r="M341" t="str">
        <f t="shared" si="38"/>
        <v>1</v>
      </c>
      <c r="N341" t="str">
        <f t="shared" si="39"/>
        <v/>
      </c>
      <c r="O341" s="54">
        <f>FORECAST!D338</f>
        <v>15</v>
      </c>
      <c r="P341" s="55">
        <f>OBSERVED!D338</f>
        <v>15.5</v>
      </c>
      <c r="Q341" t="str">
        <f t="shared" si="40"/>
        <v>1</v>
      </c>
      <c r="R341" t="str">
        <f t="shared" si="41"/>
        <v/>
      </c>
    </row>
    <row r="342" spans="1:18">
      <c r="A342" s="48">
        <v>44534</v>
      </c>
      <c r="B342" s="49">
        <f>FORECAST!B339</f>
        <v>0</v>
      </c>
      <c r="C342" s="50">
        <f>OBSERVED!B339</f>
        <v>0</v>
      </c>
      <c r="F342" t="str">
        <f t="shared" si="35"/>
        <v>1</v>
      </c>
      <c r="G342" t="str">
        <f t="shared" si="36"/>
        <v/>
      </c>
      <c r="H342" t="str">
        <f t="shared" si="37"/>
        <v/>
      </c>
      <c r="I342" s="52">
        <f>FORECAST!I339</f>
        <v>0</v>
      </c>
      <c r="J342" s="53">
        <f>OBSERVED!J339</f>
        <v>4</v>
      </c>
      <c r="K342" s="54">
        <f>FORECAST!C339</f>
        <v>29</v>
      </c>
      <c r="L342" s="55">
        <f>OBSERVED!C339</f>
        <v>25.5</v>
      </c>
      <c r="M342" t="str">
        <f t="shared" si="38"/>
        <v/>
      </c>
      <c r="N342" t="str">
        <f t="shared" si="39"/>
        <v>1</v>
      </c>
      <c r="O342" s="54">
        <f>FORECAST!D339</f>
        <v>16</v>
      </c>
      <c r="P342" s="55">
        <f>OBSERVED!D339</f>
        <v>17.5</v>
      </c>
      <c r="Q342" t="str">
        <f t="shared" si="40"/>
        <v>1</v>
      </c>
      <c r="R342" t="str">
        <f t="shared" si="41"/>
        <v/>
      </c>
    </row>
    <row r="343" spans="1:18">
      <c r="A343" s="48">
        <v>44535</v>
      </c>
      <c r="B343" s="49">
        <f>FORECAST!B340</f>
        <v>0</v>
      </c>
      <c r="C343" s="50">
        <f>OBSERVED!B340</f>
        <v>0</v>
      </c>
      <c r="F343" t="str">
        <f t="shared" si="35"/>
        <v>1</v>
      </c>
      <c r="G343" t="str">
        <f t="shared" si="36"/>
        <v/>
      </c>
      <c r="H343" t="str">
        <f t="shared" si="37"/>
        <v/>
      </c>
      <c r="I343" s="52">
        <f>FORECAST!I340</f>
        <v>0</v>
      </c>
      <c r="J343" s="53">
        <f>OBSERVED!J340</f>
        <v>6</v>
      </c>
      <c r="K343" s="54">
        <f>FORECAST!C340</f>
        <v>27</v>
      </c>
      <c r="L343" s="55">
        <f>OBSERVED!C340</f>
        <v>25</v>
      </c>
      <c r="M343" t="str">
        <f t="shared" si="38"/>
        <v>1</v>
      </c>
      <c r="N343" t="str">
        <f t="shared" si="39"/>
        <v/>
      </c>
      <c r="O343" s="54">
        <f>FORECAST!D340</f>
        <v>18</v>
      </c>
      <c r="P343" s="55">
        <f>OBSERVED!D340</f>
        <v>18.2</v>
      </c>
      <c r="Q343" t="str">
        <f t="shared" si="40"/>
        <v/>
      </c>
      <c r="R343" t="str">
        <f t="shared" si="41"/>
        <v/>
      </c>
    </row>
    <row r="344" spans="1:18">
      <c r="A344" s="48">
        <v>44536</v>
      </c>
      <c r="B344" s="49">
        <f>FORECAST!B341</f>
        <v>0</v>
      </c>
      <c r="C344" s="50">
        <f>OBSERVED!B341</f>
        <v>0</v>
      </c>
      <c r="F344" t="str">
        <f t="shared" si="35"/>
        <v>1</v>
      </c>
      <c r="G344" t="str">
        <f t="shared" si="36"/>
        <v/>
      </c>
      <c r="H344" t="str">
        <f t="shared" si="37"/>
        <v/>
      </c>
      <c r="I344" s="52">
        <f>FORECAST!I341</f>
        <v>0</v>
      </c>
      <c r="J344" s="53">
        <f>OBSERVED!J341</f>
        <v>4</v>
      </c>
      <c r="K344" s="54">
        <f>FORECAST!C341</f>
        <v>28</v>
      </c>
      <c r="L344" s="55">
        <f>OBSERVED!C341</f>
        <v>29</v>
      </c>
      <c r="M344" t="str">
        <f t="shared" si="38"/>
        <v/>
      </c>
      <c r="N344" t="str">
        <f t="shared" si="39"/>
        <v/>
      </c>
      <c r="O344" s="54">
        <f>FORECAST!D341</f>
        <v>18</v>
      </c>
      <c r="P344" s="55">
        <f>OBSERVED!D341</f>
        <v>18</v>
      </c>
      <c r="Q344" t="str">
        <f t="shared" si="40"/>
        <v/>
      </c>
      <c r="R344" t="str">
        <f t="shared" si="41"/>
        <v/>
      </c>
    </row>
    <row r="345" spans="1:18">
      <c r="A345" s="48">
        <v>44537</v>
      </c>
      <c r="B345" s="49">
        <f>FORECAST!B342</f>
        <v>0</v>
      </c>
      <c r="C345" s="50">
        <f>OBSERVED!B342</f>
        <v>0</v>
      </c>
      <c r="F345" t="str">
        <f t="shared" si="35"/>
        <v>1</v>
      </c>
      <c r="G345" t="str">
        <f t="shared" si="36"/>
        <v/>
      </c>
      <c r="H345" t="str">
        <f t="shared" si="37"/>
        <v/>
      </c>
      <c r="I345" s="52">
        <f>FORECAST!I342</f>
        <v>0</v>
      </c>
      <c r="J345" s="53">
        <f>OBSERVED!J342</f>
        <v>4</v>
      </c>
      <c r="K345" s="54">
        <f>FORECAST!C342</f>
        <v>28</v>
      </c>
      <c r="L345" s="55">
        <f>OBSERVED!C342</f>
        <v>29.2</v>
      </c>
      <c r="M345" t="str">
        <f t="shared" si="38"/>
        <v/>
      </c>
      <c r="N345" t="str">
        <f t="shared" si="39"/>
        <v/>
      </c>
      <c r="O345" s="54">
        <f>FORECAST!D342</f>
        <v>18</v>
      </c>
      <c r="P345" s="55">
        <f>OBSERVED!D342</f>
        <v>18.5</v>
      </c>
      <c r="Q345" t="str">
        <f t="shared" si="40"/>
        <v/>
      </c>
      <c r="R345" t="str">
        <f t="shared" si="41"/>
        <v>1</v>
      </c>
    </row>
    <row r="346" spans="1:18">
      <c r="A346" s="48">
        <v>44538</v>
      </c>
      <c r="B346" s="49">
        <f>FORECAST!B343</f>
        <v>0</v>
      </c>
      <c r="C346" s="50">
        <f>OBSERVED!B343</f>
        <v>0</v>
      </c>
      <c r="F346" t="str">
        <f t="shared" si="35"/>
        <v>1</v>
      </c>
      <c r="G346" t="str">
        <f t="shared" si="36"/>
        <v/>
      </c>
      <c r="H346" t="str">
        <f t="shared" si="37"/>
        <v/>
      </c>
      <c r="I346" s="52">
        <f>FORECAST!I343</f>
        <v>0</v>
      </c>
      <c r="J346" s="53">
        <f>OBSERVED!J343</f>
        <v>4</v>
      </c>
      <c r="K346" s="54">
        <f>FORECAST!C343</f>
        <v>29</v>
      </c>
      <c r="L346" s="55">
        <f>OBSERVED!C343</f>
        <v>28.5</v>
      </c>
      <c r="M346" t="str">
        <f t="shared" si="38"/>
        <v/>
      </c>
      <c r="N346" t="str">
        <f t="shared" si="39"/>
        <v/>
      </c>
      <c r="O346" s="54">
        <f>FORECAST!D343</f>
        <v>17</v>
      </c>
      <c r="P346" s="55">
        <f>OBSERVED!D343</f>
        <v>17.5</v>
      </c>
      <c r="Q346" t="str">
        <f t="shared" si="40"/>
        <v>1</v>
      </c>
      <c r="R346" t="str">
        <f t="shared" si="41"/>
        <v/>
      </c>
    </row>
    <row r="347" spans="1:18">
      <c r="A347" s="48">
        <v>44539</v>
      </c>
      <c r="B347" s="49">
        <f>FORECAST!B344</f>
        <v>0</v>
      </c>
      <c r="C347" s="50">
        <f>OBSERVED!B344</f>
        <v>0</v>
      </c>
      <c r="F347" t="str">
        <f t="shared" si="35"/>
        <v>1</v>
      </c>
      <c r="G347" t="str">
        <f t="shared" si="36"/>
        <v/>
      </c>
      <c r="H347" t="str">
        <f t="shared" si="37"/>
        <v/>
      </c>
      <c r="I347" s="52">
        <f>FORECAST!I344</f>
        <v>0</v>
      </c>
      <c r="J347" s="53">
        <f>OBSERVED!J344</f>
        <v>4</v>
      </c>
      <c r="K347" s="54">
        <f>FORECAST!C344</f>
        <v>29</v>
      </c>
      <c r="L347" s="55">
        <f>OBSERVED!C344</f>
        <v>28</v>
      </c>
      <c r="M347" t="str">
        <f t="shared" si="38"/>
        <v/>
      </c>
      <c r="N347" t="str">
        <f t="shared" si="39"/>
        <v/>
      </c>
      <c r="O347" s="54">
        <f>FORECAST!D344</f>
        <v>18</v>
      </c>
      <c r="P347" s="55">
        <f>OBSERVED!D344</f>
        <v>18</v>
      </c>
      <c r="Q347" t="str">
        <f t="shared" si="40"/>
        <v/>
      </c>
      <c r="R347" t="str">
        <f t="shared" si="41"/>
        <v>1</v>
      </c>
    </row>
    <row r="348" spans="1:18">
      <c r="A348" s="48">
        <v>44540</v>
      </c>
      <c r="B348" s="49">
        <f>FORECAST!B345</f>
        <v>0</v>
      </c>
      <c r="C348" s="50">
        <f>OBSERVED!B345</f>
        <v>0</v>
      </c>
      <c r="F348" t="str">
        <f t="shared" si="35"/>
        <v>1</v>
      </c>
      <c r="G348" t="str">
        <f t="shared" si="36"/>
        <v/>
      </c>
      <c r="H348" t="str">
        <f t="shared" si="37"/>
        <v/>
      </c>
      <c r="I348" s="52">
        <f>FORECAST!I345</f>
        <v>0</v>
      </c>
      <c r="J348" s="53">
        <f>OBSERVED!J345</f>
        <v>3</v>
      </c>
      <c r="K348" s="54">
        <f>FORECAST!C345</f>
        <v>29</v>
      </c>
      <c r="L348" s="55">
        <f>OBSERVED!C345</f>
        <v>27.5</v>
      </c>
      <c r="M348" t="str">
        <f t="shared" si="38"/>
        <v/>
      </c>
      <c r="N348" t="str">
        <f t="shared" si="39"/>
        <v/>
      </c>
      <c r="O348" s="54">
        <f>FORECAST!D345</f>
        <v>17</v>
      </c>
      <c r="P348" s="55">
        <f>OBSERVED!D345</f>
        <v>17</v>
      </c>
      <c r="Q348" t="str">
        <f t="shared" si="40"/>
        <v/>
      </c>
      <c r="R348" t="str">
        <f t="shared" si="41"/>
        <v/>
      </c>
    </row>
    <row r="349" spans="1:18">
      <c r="A349" s="48">
        <v>44541</v>
      </c>
      <c r="B349" s="49">
        <f>FORECAST!B346</f>
        <v>0</v>
      </c>
      <c r="C349" s="50">
        <f>OBSERVED!B346</f>
        <v>0</v>
      </c>
      <c r="F349" t="str">
        <f t="shared" si="35"/>
        <v>1</v>
      </c>
      <c r="G349" t="str">
        <f t="shared" si="36"/>
        <v/>
      </c>
      <c r="H349" t="str">
        <f t="shared" si="37"/>
        <v/>
      </c>
      <c r="I349" s="52">
        <f>FORECAST!I346</f>
        <v>0</v>
      </c>
      <c r="J349" s="53">
        <f>OBSERVED!J346</f>
        <v>3</v>
      </c>
      <c r="K349" s="54">
        <f>FORECAST!C346</f>
        <v>28</v>
      </c>
      <c r="L349" s="55">
        <f>OBSERVED!C346</f>
        <v>28</v>
      </c>
      <c r="M349" t="str">
        <f t="shared" si="38"/>
        <v/>
      </c>
      <c r="N349" t="str">
        <f t="shared" si="39"/>
        <v/>
      </c>
      <c r="O349" s="54">
        <f>FORECAST!D346</f>
        <v>18</v>
      </c>
      <c r="P349" s="55">
        <f>OBSERVED!D346</f>
        <v>16.5</v>
      </c>
      <c r="Q349" t="str">
        <f t="shared" si="40"/>
        <v/>
      </c>
      <c r="R349" t="str">
        <f t="shared" si="41"/>
        <v/>
      </c>
    </row>
    <row r="350" spans="1:18">
      <c r="A350" s="48">
        <v>44542</v>
      </c>
      <c r="B350" s="49">
        <f>FORECAST!B347</f>
        <v>0</v>
      </c>
      <c r="C350" s="50">
        <f>OBSERVED!B347</f>
        <v>0</v>
      </c>
      <c r="F350" t="str">
        <f t="shared" si="35"/>
        <v>1</v>
      </c>
      <c r="G350" t="str">
        <f t="shared" si="36"/>
        <v/>
      </c>
      <c r="H350" t="str">
        <f t="shared" si="37"/>
        <v/>
      </c>
      <c r="I350" s="52">
        <f>FORECAST!I347</f>
        <v>0</v>
      </c>
      <c r="J350" s="53">
        <f>OBSERVED!J347</f>
        <v>3</v>
      </c>
      <c r="K350" s="54">
        <f>FORECAST!C347</f>
        <v>28</v>
      </c>
      <c r="L350" s="55">
        <f>OBSERVED!C347</f>
        <v>28</v>
      </c>
      <c r="M350" t="str">
        <f t="shared" si="38"/>
        <v/>
      </c>
      <c r="N350" t="str">
        <f t="shared" si="39"/>
        <v/>
      </c>
      <c r="O350" s="54">
        <f>FORECAST!D347</f>
        <v>18</v>
      </c>
      <c r="P350" s="55">
        <f>OBSERVED!D347</f>
        <v>16.2</v>
      </c>
      <c r="Q350" t="str">
        <f t="shared" si="40"/>
        <v/>
      </c>
      <c r="R350" t="str">
        <f t="shared" si="41"/>
        <v/>
      </c>
    </row>
    <row r="351" spans="1:18">
      <c r="A351" s="48">
        <v>44543</v>
      </c>
      <c r="B351" s="49">
        <f>FORECAST!B348</f>
        <v>0</v>
      </c>
      <c r="C351" s="50">
        <f>OBSERVED!B348</f>
        <v>0</v>
      </c>
      <c r="F351" t="str">
        <f t="shared" si="35"/>
        <v>1</v>
      </c>
      <c r="G351" t="str">
        <f t="shared" si="36"/>
        <v/>
      </c>
      <c r="H351" t="str">
        <f t="shared" si="37"/>
        <v/>
      </c>
      <c r="I351" s="52">
        <f>FORECAST!I348</f>
        <v>0</v>
      </c>
      <c r="J351" s="53">
        <f>OBSERVED!J348</f>
        <v>6</v>
      </c>
      <c r="K351" s="54">
        <f>FORECAST!C348</f>
        <v>28</v>
      </c>
      <c r="L351" s="55">
        <f>OBSERVED!C348</f>
        <v>28.8</v>
      </c>
      <c r="M351" t="str">
        <f t="shared" si="38"/>
        <v/>
      </c>
      <c r="N351" t="str">
        <f t="shared" si="39"/>
        <v/>
      </c>
      <c r="O351" s="54">
        <f>FORECAST!D348</f>
        <v>18</v>
      </c>
      <c r="P351" s="55">
        <f>OBSERVED!D348</f>
        <v>18</v>
      </c>
      <c r="Q351" t="str">
        <f t="shared" si="40"/>
        <v/>
      </c>
      <c r="R351" t="str">
        <f t="shared" si="41"/>
        <v/>
      </c>
    </row>
    <row r="352" spans="1:18">
      <c r="A352" s="48">
        <v>44544</v>
      </c>
      <c r="B352" s="49">
        <f>FORECAST!B349</f>
        <v>0</v>
      </c>
      <c r="C352" s="50">
        <f>OBSERVED!B349</f>
        <v>0</v>
      </c>
      <c r="F352" t="str">
        <f t="shared" si="35"/>
        <v>1</v>
      </c>
      <c r="G352" t="str">
        <f t="shared" si="36"/>
        <v/>
      </c>
      <c r="H352" t="str">
        <f t="shared" si="37"/>
        <v/>
      </c>
      <c r="I352" s="52">
        <f>FORECAST!I349</f>
        <v>0</v>
      </c>
      <c r="J352" s="53">
        <f>OBSERVED!J349</f>
        <v>4</v>
      </c>
      <c r="K352" s="54">
        <f>FORECAST!C349</f>
        <v>28</v>
      </c>
      <c r="L352" s="55">
        <f>OBSERVED!C349</f>
        <v>29</v>
      </c>
      <c r="M352" t="str">
        <f t="shared" si="38"/>
        <v/>
      </c>
      <c r="N352" t="str">
        <f t="shared" si="39"/>
        <v/>
      </c>
      <c r="O352" s="54">
        <f>FORECAST!D349</f>
        <v>18</v>
      </c>
      <c r="P352" s="55">
        <f>OBSERVED!D349</f>
        <v>16</v>
      </c>
      <c r="Q352" t="str">
        <f t="shared" si="40"/>
        <v/>
      </c>
      <c r="R352" t="str">
        <f t="shared" si="41"/>
        <v/>
      </c>
    </row>
    <row r="353" spans="1:18">
      <c r="A353" s="48">
        <v>44545</v>
      </c>
      <c r="B353" s="49">
        <f>FORECAST!B350</f>
        <v>0</v>
      </c>
      <c r="C353" s="50">
        <f>OBSERVED!B350</f>
        <v>0</v>
      </c>
      <c r="F353" t="str">
        <f t="shared" si="35"/>
        <v>1</v>
      </c>
      <c r="G353" t="str">
        <f t="shared" si="36"/>
        <v/>
      </c>
      <c r="H353" t="str">
        <f t="shared" si="37"/>
        <v/>
      </c>
      <c r="I353" s="52">
        <f>FORECAST!I350</f>
        <v>1</v>
      </c>
      <c r="J353" s="53">
        <f>OBSERVED!J350</f>
        <v>6</v>
      </c>
      <c r="K353" s="54">
        <f>FORECAST!C350</f>
        <v>30</v>
      </c>
      <c r="L353" s="55">
        <f>OBSERVED!C350</f>
        <v>28.5</v>
      </c>
      <c r="M353" t="str">
        <f t="shared" si="38"/>
        <v/>
      </c>
      <c r="N353" t="str">
        <f t="shared" si="39"/>
        <v/>
      </c>
      <c r="O353" s="54">
        <f>FORECAST!D350</f>
        <v>17</v>
      </c>
      <c r="P353" s="55">
        <f>OBSERVED!D350</f>
        <v>16.3</v>
      </c>
      <c r="Q353" t="str">
        <f t="shared" si="40"/>
        <v/>
      </c>
      <c r="R353" t="str">
        <f t="shared" si="41"/>
        <v/>
      </c>
    </row>
    <row r="354" spans="1:18">
      <c r="A354" s="48">
        <v>44546</v>
      </c>
      <c r="B354" s="49">
        <f>FORECAST!B351</f>
        <v>0</v>
      </c>
      <c r="C354" s="50">
        <f>OBSERVED!B351</f>
        <v>0</v>
      </c>
      <c r="F354" t="str">
        <f t="shared" si="35"/>
        <v>1</v>
      </c>
      <c r="G354" t="str">
        <f t="shared" si="36"/>
        <v/>
      </c>
      <c r="H354" t="str">
        <f t="shared" si="37"/>
        <v/>
      </c>
      <c r="I354" s="52">
        <f>FORECAST!I351</f>
        <v>4</v>
      </c>
      <c r="J354" s="53">
        <f>OBSERVED!J351</f>
        <v>4</v>
      </c>
      <c r="K354" s="54">
        <f>FORECAST!C351</f>
        <v>31</v>
      </c>
      <c r="L354" s="55">
        <f>OBSERVED!C351</f>
        <v>27.2</v>
      </c>
      <c r="M354" t="str">
        <f t="shared" si="38"/>
        <v/>
      </c>
      <c r="N354" t="str">
        <f t="shared" si="39"/>
        <v>1</v>
      </c>
      <c r="O354" s="54">
        <f>FORECAST!D351</f>
        <v>17</v>
      </c>
      <c r="P354" s="55">
        <f>OBSERVED!D351</f>
        <v>15.5</v>
      </c>
      <c r="Q354" t="str">
        <f t="shared" si="40"/>
        <v/>
      </c>
      <c r="R354" t="str">
        <f t="shared" si="41"/>
        <v>1</v>
      </c>
    </row>
    <row r="355" spans="1:18">
      <c r="A355" s="48">
        <v>44547</v>
      </c>
      <c r="B355" s="49">
        <f>FORECAST!B352</f>
        <v>0</v>
      </c>
      <c r="C355" s="50">
        <f>OBSERVED!B352</f>
        <v>0</v>
      </c>
      <c r="F355" t="str">
        <f t="shared" si="35"/>
        <v>1</v>
      </c>
      <c r="G355" t="str">
        <f t="shared" si="36"/>
        <v/>
      </c>
      <c r="H355" t="str">
        <f t="shared" si="37"/>
        <v/>
      </c>
      <c r="I355" s="52">
        <f>FORECAST!I352</f>
        <v>0</v>
      </c>
      <c r="J355" s="53">
        <f>OBSERVED!J352</f>
        <v>3</v>
      </c>
      <c r="K355" s="54">
        <f>FORECAST!C352</f>
        <v>30</v>
      </c>
      <c r="L355" s="55">
        <f>OBSERVED!C352</f>
        <v>27</v>
      </c>
      <c r="M355" t="str">
        <f t="shared" si="38"/>
        <v/>
      </c>
      <c r="N355" t="str">
        <f t="shared" si="39"/>
        <v>1</v>
      </c>
      <c r="O355" s="54">
        <f>FORECAST!D352</f>
        <v>14</v>
      </c>
      <c r="P355" s="55">
        <f>OBSERVED!D352</f>
        <v>12.8</v>
      </c>
      <c r="Q355" t="str">
        <f t="shared" si="40"/>
        <v>1</v>
      </c>
      <c r="R355" t="str">
        <f t="shared" si="41"/>
        <v/>
      </c>
    </row>
    <row r="356" spans="1:18">
      <c r="A356" s="48">
        <v>44548</v>
      </c>
      <c r="B356" s="49">
        <f>FORECAST!B353</f>
        <v>0</v>
      </c>
      <c r="C356" s="50">
        <f>OBSERVED!B353</f>
        <v>0</v>
      </c>
      <c r="F356" t="str">
        <f t="shared" si="35"/>
        <v>1</v>
      </c>
      <c r="G356" t="str">
        <f t="shared" si="36"/>
        <v/>
      </c>
      <c r="H356" t="str">
        <f t="shared" si="37"/>
        <v/>
      </c>
      <c r="I356" s="52">
        <f>FORECAST!I353</f>
        <v>0</v>
      </c>
      <c r="J356" s="53">
        <f>OBSERVED!J353</f>
        <v>4</v>
      </c>
      <c r="K356" s="54">
        <f>FORECAST!C353</f>
        <v>27</v>
      </c>
      <c r="L356" s="55">
        <f>OBSERVED!C353</f>
        <v>25.5</v>
      </c>
      <c r="M356" t="str">
        <f t="shared" si="38"/>
        <v/>
      </c>
      <c r="N356" t="str">
        <f t="shared" si="39"/>
        <v>1</v>
      </c>
      <c r="O356" s="54">
        <f>FORECAST!D353</f>
        <v>17</v>
      </c>
      <c r="P356" s="55">
        <f>OBSERVED!D353</f>
        <v>13.5</v>
      </c>
      <c r="Q356" t="str">
        <f t="shared" si="40"/>
        <v/>
      </c>
      <c r="R356" t="str">
        <f t="shared" si="41"/>
        <v>1</v>
      </c>
    </row>
    <row r="357" spans="1:18">
      <c r="A357" s="48">
        <v>44549</v>
      </c>
      <c r="B357" s="49">
        <f>FORECAST!B354</f>
        <v>0</v>
      </c>
      <c r="C357" s="50">
        <f>OBSERVED!B354</f>
        <v>0</v>
      </c>
      <c r="F357" t="str">
        <f t="shared" si="35"/>
        <v>1</v>
      </c>
      <c r="G357" t="str">
        <f t="shared" si="36"/>
        <v/>
      </c>
      <c r="H357" t="str">
        <f t="shared" si="37"/>
        <v/>
      </c>
      <c r="I357" s="52">
        <f>FORECAST!I354</f>
        <v>0</v>
      </c>
      <c r="J357" s="53">
        <f>OBSERVED!J354</f>
        <v>2</v>
      </c>
      <c r="K357" s="54">
        <f>FORECAST!C354</f>
        <v>26</v>
      </c>
      <c r="L357" s="55">
        <f>OBSERVED!C354</f>
        <v>24.2</v>
      </c>
      <c r="M357" t="str">
        <f t="shared" si="38"/>
        <v>1</v>
      </c>
      <c r="N357" t="str">
        <f t="shared" si="39"/>
        <v/>
      </c>
      <c r="O357" s="54">
        <f>FORECAST!D354</f>
        <v>16</v>
      </c>
      <c r="P357" s="55">
        <f>OBSERVED!D354</f>
        <v>12.5</v>
      </c>
      <c r="Q357" t="str">
        <f t="shared" si="40"/>
        <v/>
      </c>
      <c r="R357" t="str">
        <f t="shared" si="41"/>
        <v/>
      </c>
    </row>
    <row r="358" spans="1:18">
      <c r="A358" s="48">
        <v>44550</v>
      </c>
      <c r="B358" s="49">
        <f>FORECAST!B355</f>
        <v>0</v>
      </c>
      <c r="C358" s="50">
        <f>OBSERVED!B355</f>
        <v>0</v>
      </c>
      <c r="F358" t="str">
        <f t="shared" si="35"/>
        <v>1</v>
      </c>
      <c r="G358" t="str">
        <f t="shared" si="36"/>
        <v/>
      </c>
      <c r="H358" t="str">
        <f t="shared" si="37"/>
        <v/>
      </c>
      <c r="I358" s="52">
        <f>FORECAST!I355</f>
        <v>0</v>
      </c>
      <c r="J358" s="53">
        <f>OBSERVED!J355</f>
        <v>0</v>
      </c>
      <c r="K358" s="54">
        <f>FORECAST!C355</f>
        <v>27</v>
      </c>
      <c r="L358" s="55">
        <f>OBSERVED!C355</f>
        <v>25.5</v>
      </c>
      <c r="M358" t="str">
        <f t="shared" si="38"/>
        <v>1</v>
      </c>
      <c r="N358" t="str">
        <f t="shared" si="39"/>
        <v/>
      </c>
      <c r="O358" s="54">
        <f>FORECAST!D355</f>
        <v>16</v>
      </c>
      <c r="P358" s="55">
        <f>OBSERVED!D355</f>
        <v>9.5</v>
      </c>
      <c r="Q358" t="str">
        <f t="shared" si="40"/>
        <v/>
      </c>
      <c r="R358" t="str">
        <f t="shared" si="41"/>
        <v/>
      </c>
    </row>
    <row r="359" spans="1:18">
      <c r="A359" s="48">
        <v>44551</v>
      </c>
      <c r="B359" s="49">
        <f>FORECAST!B356</f>
        <v>0</v>
      </c>
      <c r="C359" s="50">
        <f>OBSERVED!B356</f>
        <v>0</v>
      </c>
      <c r="F359" t="str">
        <f t="shared" si="35"/>
        <v>1</v>
      </c>
      <c r="G359" t="str">
        <f t="shared" si="36"/>
        <v/>
      </c>
      <c r="H359" t="str">
        <f t="shared" si="37"/>
        <v/>
      </c>
      <c r="I359" s="52">
        <f>FORECAST!I356</f>
        <v>0</v>
      </c>
      <c r="J359" s="53">
        <f>OBSERVED!J356</f>
        <v>0</v>
      </c>
      <c r="K359" s="54">
        <f>FORECAST!C356</f>
        <v>28</v>
      </c>
      <c r="L359" s="55">
        <f>OBSERVED!C356</f>
        <v>26.5</v>
      </c>
      <c r="M359" t="str">
        <f t="shared" si="38"/>
        <v/>
      </c>
      <c r="N359" t="str">
        <f t="shared" si="39"/>
        <v/>
      </c>
      <c r="O359" s="54">
        <f>FORECAST!D356</f>
        <v>17</v>
      </c>
      <c r="P359" s="55">
        <f>OBSERVED!D356</f>
        <v>9</v>
      </c>
      <c r="Q359" t="str">
        <f t="shared" si="40"/>
        <v/>
      </c>
      <c r="R359" t="str">
        <f t="shared" si="41"/>
        <v/>
      </c>
    </row>
    <row r="360" spans="1:18">
      <c r="A360" s="48">
        <v>44552</v>
      </c>
      <c r="B360" s="49">
        <f>FORECAST!B357</f>
        <v>0</v>
      </c>
      <c r="C360" s="50">
        <f>OBSERVED!B357</f>
        <v>0</v>
      </c>
      <c r="F360" t="str">
        <f t="shared" si="35"/>
        <v>1</v>
      </c>
      <c r="G360" t="str">
        <f t="shared" si="36"/>
        <v/>
      </c>
      <c r="H360" t="str">
        <f t="shared" si="37"/>
        <v/>
      </c>
      <c r="I360" s="52">
        <f>FORECAST!I357</f>
        <v>0</v>
      </c>
      <c r="J360" s="53">
        <f>OBSERVED!J357</f>
        <v>0</v>
      </c>
      <c r="K360" s="54">
        <f>FORECAST!C357</f>
        <v>28</v>
      </c>
      <c r="L360" s="55">
        <f>OBSERVED!C357</f>
        <v>28.5</v>
      </c>
      <c r="M360" t="str">
        <f t="shared" si="38"/>
        <v>1</v>
      </c>
      <c r="N360" t="str">
        <f t="shared" si="39"/>
        <v/>
      </c>
      <c r="O360" s="54">
        <f>FORECAST!D357</f>
        <v>14</v>
      </c>
      <c r="P360" s="55">
        <f>OBSERVED!D357</f>
        <v>10.2</v>
      </c>
      <c r="Q360" t="str">
        <f t="shared" si="40"/>
        <v>1</v>
      </c>
      <c r="R360" t="str">
        <f t="shared" si="41"/>
        <v/>
      </c>
    </row>
    <row r="361" spans="1:18">
      <c r="A361" s="48">
        <v>44553</v>
      </c>
      <c r="B361" s="49">
        <f>FORECAST!B358</f>
        <v>0</v>
      </c>
      <c r="C361" s="50">
        <f>OBSERVED!B358</f>
        <v>0</v>
      </c>
      <c r="F361" t="str">
        <f t="shared" si="35"/>
        <v>1</v>
      </c>
      <c r="G361" t="str">
        <f t="shared" si="36"/>
        <v/>
      </c>
      <c r="H361" t="str">
        <f t="shared" si="37"/>
        <v/>
      </c>
      <c r="I361" s="52">
        <f>FORECAST!I358</f>
        <v>0</v>
      </c>
      <c r="J361" s="53">
        <f>OBSERVED!J358</f>
        <v>2</v>
      </c>
      <c r="K361" s="54">
        <f>FORECAST!C358</f>
        <v>29</v>
      </c>
      <c r="L361" s="55">
        <f>OBSERVED!C358</f>
        <v>29</v>
      </c>
      <c r="M361" t="str">
        <f t="shared" si="38"/>
        <v/>
      </c>
      <c r="N361" t="str">
        <f t="shared" si="39"/>
        <v/>
      </c>
      <c r="O361" s="54">
        <f>FORECAST!D358</f>
        <v>15</v>
      </c>
      <c r="P361" s="55">
        <f>OBSERVED!D358</f>
        <v>11</v>
      </c>
      <c r="Q361" t="str">
        <f t="shared" si="40"/>
        <v/>
      </c>
      <c r="R361" t="str">
        <f t="shared" si="41"/>
        <v/>
      </c>
    </row>
    <row r="362" spans="1:18">
      <c r="A362" s="48">
        <v>44554</v>
      </c>
      <c r="B362" s="49">
        <f>FORECAST!B359</f>
        <v>0</v>
      </c>
      <c r="C362" s="50">
        <f>OBSERVED!B359</f>
        <v>0</v>
      </c>
      <c r="F362" t="str">
        <f t="shared" si="35"/>
        <v>1</v>
      </c>
      <c r="G362" t="str">
        <f t="shared" si="36"/>
        <v/>
      </c>
      <c r="H362" t="str">
        <f t="shared" si="37"/>
        <v/>
      </c>
      <c r="I362" s="52">
        <f>FORECAST!I359</f>
        <v>0</v>
      </c>
      <c r="J362" s="53">
        <f>OBSERVED!J359</f>
        <v>3</v>
      </c>
      <c r="K362" s="54">
        <f>FORECAST!C359</f>
        <v>29</v>
      </c>
      <c r="L362" s="55">
        <f>OBSERVED!C359</f>
        <v>29</v>
      </c>
      <c r="M362" t="str">
        <f t="shared" si="38"/>
        <v/>
      </c>
      <c r="N362" t="str">
        <f t="shared" si="39"/>
        <v/>
      </c>
      <c r="O362" s="54">
        <f>FORECAST!D359</f>
        <v>15</v>
      </c>
      <c r="P362" s="55">
        <f>OBSERVED!D359</f>
        <v>13</v>
      </c>
      <c r="Q362" t="str">
        <f t="shared" si="40"/>
        <v/>
      </c>
      <c r="R362" t="str">
        <f t="shared" si="41"/>
        <v/>
      </c>
    </row>
    <row r="363" spans="1:18">
      <c r="A363" s="48">
        <v>44555</v>
      </c>
      <c r="B363" s="49">
        <f>FORECAST!B360</f>
        <v>0</v>
      </c>
      <c r="C363" s="50">
        <f>OBSERVED!B360</f>
        <v>0</v>
      </c>
      <c r="F363" t="str">
        <f t="shared" si="35"/>
        <v>1</v>
      </c>
      <c r="G363" t="str">
        <f t="shared" si="36"/>
        <v/>
      </c>
      <c r="H363" t="str">
        <f t="shared" si="37"/>
        <v/>
      </c>
      <c r="I363" s="52">
        <f>FORECAST!I360</f>
        <v>0</v>
      </c>
      <c r="J363" s="53">
        <f>OBSERVED!J360</f>
        <v>2</v>
      </c>
      <c r="K363" s="54">
        <f>FORECAST!C360</f>
        <v>30</v>
      </c>
      <c r="L363" s="55">
        <f>OBSERVED!C360</f>
        <v>28</v>
      </c>
      <c r="M363" t="str">
        <f t="shared" si="38"/>
        <v/>
      </c>
      <c r="N363" t="str">
        <f t="shared" si="39"/>
        <v/>
      </c>
      <c r="O363" s="54">
        <f>FORECAST!D360</f>
        <v>13</v>
      </c>
      <c r="P363" s="55">
        <f>OBSERVED!D360</f>
        <v>14.5</v>
      </c>
      <c r="Q363" t="str">
        <f t="shared" si="40"/>
        <v/>
      </c>
      <c r="R363" t="str">
        <f t="shared" si="41"/>
        <v/>
      </c>
    </row>
    <row r="364" spans="1:18">
      <c r="A364" s="48">
        <v>44556</v>
      </c>
      <c r="B364" s="49">
        <f>FORECAST!B361</f>
        <v>0</v>
      </c>
      <c r="C364" s="50">
        <f>OBSERVED!B361</f>
        <v>0</v>
      </c>
      <c r="F364" t="str">
        <f t="shared" si="35"/>
        <v>1</v>
      </c>
      <c r="G364" t="str">
        <f t="shared" si="36"/>
        <v/>
      </c>
      <c r="H364" t="str">
        <f t="shared" si="37"/>
        <v/>
      </c>
      <c r="I364" s="52">
        <f>FORECAST!I361</f>
        <v>0</v>
      </c>
      <c r="J364" s="53">
        <f>OBSERVED!J361</f>
        <v>2</v>
      </c>
      <c r="K364" s="54">
        <f>FORECAST!C361</f>
        <v>30</v>
      </c>
      <c r="L364" s="55">
        <f>OBSERVED!C361</f>
        <v>28</v>
      </c>
      <c r="M364" t="str">
        <f t="shared" si="38"/>
        <v/>
      </c>
      <c r="N364" t="str">
        <f t="shared" si="39"/>
        <v/>
      </c>
      <c r="O364" s="54">
        <f>FORECAST!D361</f>
        <v>14</v>
      </c>
      <c r="P364" s="55">
        <f>OBSERVED!D361</f>
        <v>14</v>
      </c>
      <c r="Q364" t="str">
        <f t="shared" si="40"/>
        <v/>
      </c>
      <c r="R364" t="str">
        <f t="shared" si="41"/>
        <v/>
      </c>
    </row>
    <row r="365" spans="1:18">
      <c r="A365" s="48">
        <v>44557</v>
      </c>
      <c r="B365" s="49">
        <f>FORECAST!B362</f>
        <v>0</v>
      </c>
      <c r="C365" s="50">
        <f>OBSERVED!B362</f>
        <v>0</v>
      </c>
      <c r="F365" t="str">
        <f t="shared" si="35"/>
        <v>1</v>
      </c>
      <c r="G365" t="str">
        <f t="shared" si="36"/>
        <v/>
      </c>
      <c r="H365" t="str">
        <f t="shared" si="37"/>
        <v/>
      </c>
      <c r="I365" s="52">
        <f>FORECAST!I362</f>
        <v>2</v>
      </c>
      <c r="J365" s="53">
        <f>OBSERVED!J362</f>
        <v>3</v>
      </c>
      <c r="K365" s="54">
        <f>FORECAST!C362</f>
        <v>31</v>
      </c>
      <c r="L365" s="55">
        <f>OBSERVED!C362</f>
        <v>28</v>
      </c>
      <c r="M365" t="str">
        <f t="shared" si="38"/>
        <v/>
      </c>
      <c r="N365" t="str">
        <f t="shared" si="39"/>
        <v/>
      </c>
      <c r="O365" s="54">
        <f>FORECAST!D362</f>
        <v>14</v>
      </c>
      <c r="P365" s="55">
        <f>OBSERVED!D362</f>
        <v>14</v>
      </c>
      <c r="Q365" t="str">
        <f t="shared" si="40"/>
        <v/>
      </c>
      <c r="R365" t="str">
        <f t="shared" si="41"/>
        <v/>
      </c>
    </row>
    <row r="366" spans="1:18">
      <c r="A366" s="48">
        <v>44558</v>
      </c>
      <c r="B366" s="49">
        <f>FORECAST!B363</f>
        <v>0</v>
      </c>
      <c r="C366" s="50">
        <f>OBSERVED!B363</f>
        <v>0</v>
      </c>
      <c r="F366" t="str">
        <f t="shared" si="35"/>
        <v>1</v>
      </c>
      <c r="G366" t="str">
        <f t="shared" si="36"/>
        <v/>
      </c>
      <c r="H366" t="str">
        <f t="shared" si="37"/>
        <v/>
      </c>
      <c r="I366" s="52">
        <f>FORECAST!I363</f>
        <v>3</v>
      </c>
      <c r="J366" s="53">
        <f>OBSERVED!J363</f>
        <v>8</v>
      </c>
      <c r="K366" s="54">
        <f>FORECAST!C363</f>
        <v>31</v>
      </c>
      <c r="L366" s="55">
        <f>OBSERVED!C363</f>
        <v>29</v>
      </c>
      <c r="M366" t="str">
        <f t="shared" si="38"/>
        <v/>
      </c>
      <c r="N366" t="str">
        <f t="shared" si="39"/>
        <v>1</v>
      </c>
      <c r="O366" s="54">
        <f>FORECAST!D363</f>
        <v>14</v>
      </c>
      <c r="P366" s="55">
        <f>OBSERVED!D363</f>
        <v>19</v>
      </c>
      <c r="Q366" t="str">
        <f t="shared" si="40"/>
        <v/>
      </c>
      <c r="R366" t="str">
        <f t="shared" si="41"/>
        <v>1</v>
      </c>
    </row>
    <row r="367" spans="1:18">
      <c r="A367" s="48">
        <v>44559</v>
      </c>
      <c r="B367" s="49">
        <f>FORECAST!B364</f>
        <v>10</v>
      </c>
      <c r="C367" s="50">
        <f>OBSERVED!B364</f>
        <v>0.6</v>
      </c>
      <c r="F367" t="str">
        <f t="shared" si="35"/>
        <v/>
      </c>
      <c r="G367" t="str">
        <f t="shared" si="36"/>
        <v>2</v>
      </c>
      <c r="H367" t="str">
        <f t="shared" si="37"/>
        <v/>
      </c>
      <c r="I367" s="52">
        <f>FORECAST!I364</f>
        <v>7</v>
      </c>
      <c r="J367" s="53">
        <f>OBSERVED!J364</f>
        <v>0</v>
      </c>
      <c r="K367" s="54">
        <f>FORECAST!C364</f>
        <v>25</v>
      </c>
      <c r="L367" s="55">
        <f>OBSERVED!C364</f>
        <v>21.5</v>
      </c>
      <c r="M367" t="str">
        <f t="shared" si="38"/>
        <v>1</v>
      </c>
      <c r="N367" t="str">
        <f t="shared" si="39"/>
        <v/>
      </c>
      <c r="O367" s="54">
        <f>FORECAST!D364</f>
        <v>13</v>
      </c>
      <c r="P367" s="55">
        <f>OBSERVED!D364</f>
        <v>13.3</v>
      </c>
      <c r="Q367" t="str">
        <f t="shared" si="40"/>
        <v/>
      </c>
      <c r="R367" t="str">
        <f t="shared" si="41"/>
        <v>1</v>
      </c>
    </row>
    <row r="368" spans="1:18">
      <c r="A368" s="48">
        <v>44560</v>
      </c>
      <c r="B368" s="49">
        <f>FORECAST!B365</f>
        <v>0</v>
      </c>
      <c r="C368" s="50">
        <f>OBSERVED!B365</f>
        <v>0</v>
      </c>
      <c r="F368" t="str">
        <f t="shared" si="35"/>
        <v>1</v>
      </c>
      <c r="G368" t="str">
        <f t="shared" si="36"/>
        <v/>
      </c>
      <c r="H368" t="str">
        <f t="shared" si="37"/>
        <v/>
      </c>
      <c r="I368" s="52">
        <f>FORECAST!I365</f>
        <v>2</v>
      </c>
      <c r="J368" s="53">
        <f>OBSERVED!J365</f>
        <v>0</v>
      </c>
      <c r="K368" s="54">
        <f>FORECAST!C365</f>
        <v>28</v>
      </c>
      <c r="L368" s="55">
        <f>OBSERVED!C365</f>
        <v>23</v>
      </c>
      <c r="M368" t="str">
        <f t="shared" si="38"/>
        <v/>
      </c>
      <c r="N368" t="str">
        <f t="shared" si="39"/>
        <v/>
      </c>
      <c r="O368" s="54">
        <f>FORECAST!D365</f>
        <v>12</v>
      </c>
      <c r="P368" s="55">
        <f>OBSERVED!D365</f>
        <v>11.8</v>
      </c>
      <c r="Q368" t="str">
        <f t="shared" si="40"/>
        <v>1</v>
      </c>
      <c r="R368" t="str">
        <f t="shared" si="41"/>
        <v/>
      </c>
    </row>
    <row r="369" spans="1:18">
      <c r="A369" s="48">
        <v>44561</v>
      </c>
      <c r="B369" s="49">
        <f>FORECAST!B366</f>
        <v>0</v>
      </c>
      <c r="C369" s="50">
        <f>OBSERVED!B366</f>
        <v>0</v>
      </c>
      <c r="F369" t="str">
        <f t="shared" si="35"/>
        <v>1</v>
      </c>
      <c r="G369" t="str">
        <f t="shared" si="36"/>
        <v/>
      </c>
      <c r="H369" t="str">
        <f t="shared" si="37"/>
        <v/>
      </c>
      <c r="I369" s="52">
        <f>FORECAST!I366</f>
        <v>2</v>
      </c>
      <c r="J369" s="53">
        <f>OBSERVED!J366</f>
        <v>4</v>
      </c>
      <c r="K369" s="54">
        <f>FORECAST!C366</f>
        <v>28</v>
      </c>
      <c r="L369" s="55">
        <f>OBSERVED!C366</f>
        <v>24.5</v>
      </c>
      <c r="M369" t="str">
        <f t="shared" si="38"/>
        <v/>
      </c>
      <c r="N369" t="str">
        <f t="shared" si="39"/>
        <v>1</v>
      </c>
      <c r="O369" s="54">
        <f>FORECAST!D366</f>
        <v>13</v>
      </c>
      <c r="P369" s="55">
        <f>OBSERVED!D366</f>
        <v>14.5</v>
      </c>
      <c r="Q369" t="str">
        <f t="shared" si="40"/>
        <v/>
      </c>
      <c r="R369" t="str">
        <f t="shared" si="41"/>
        <v>1</v>
      </c>
    </row>
    <row r="370" spans="2:3">
      <c r="B370" s="57"/>
      <c r="C370" s="58"/>
    </row>
    <row r="374" spans="13:17">
      <c r="M374" t="s">
        <v>36</v>
      </c>
      <c r="Q374" t="s">
        <v>37</v>
      </c>
    </row>
    <row r="375" spans="3:18">
      <c r="C375" s="43" t="s">
        <v>38</v>
      </c>
      <c r="F375" t="s">
        <v>31</v>
      </c>
      <c r="L375" t="s">
        <v>39</v>
      </c>
      <c r="M375" t="s">
        <v>40</v>
      </c>
      <c r="N375" t="s">
        <v>41</v>
      </c>
      <c r="Q375" t="s">
        <v>40</v>
      </c>
      <c r="R375" t="s">
        <v>41</v>
      </c>
    </row>
    <row r="376" spans="2:18">
      <c r="B376" s="28" t="s">
        <v>42</v>
      </c>
      <c r="C376" s="43">
        <f>COUNTIF(C5:C63,"0")</f>
        <v>59</v>
      </c>
      <c r="F376">
        <f>COUNTIF(F5:F63,"1")</f>
        <v>59</v>
      </c>
      <c r="G376">
        <f>COUNTIF(G5:G63,"2")</f>
        <v>0</v>
      </c>
      <c r="H376">
        <f>COUNTIF(H5:H63,"2")</f>
        <v>0</v>
      </c>
      <c r="K376" t="s">
        <v>42</v>
      </c>
      <c r="L376">
        <f>COUNT(L5:L63)</f>
        <v>59</v>
      </c>
      <c r="M376">
        <f>COUNTIF(M5:M63,"1")</f>
        <v>18</v>
      </c>
      <c r="N376">
        <f>L376-M376</f>
        <v>41</v>
      </c>
      <c r="Q376">
        <f>COUNTIF(Q5:Q63,"1")</f>
        <v>11</v>
      </c>
      <c r="R376">
        <f>L376-Q376</f>
        <v>48</v>
      </c>
    </row>
    <row r="377" spans="2:18">
      <c r="B377" s="28" t="s">
        <v>43</v>
      </c>
      <c r="C377" s="43">
        <f>COUNTIF(C64:C155,"0")</f>
        <v>90</v>
      </c>
      <c r="F377">
        <f>COUNTIF(F64:F155,"1")</f>
        <v>88</v>
      </c>
      <c r="G377">
        <f>COUNTIF(G64:G155,"2")</f>
        <v>1</v>
      </c>
      <c r="H377">
        <f>COUNTIF(H64:H155,"3")</f>
        <v>1</v>
      </c>
      <c r="K377" t="s">
        <v>43</v>
      </c>
      <c r="L377">
        <f>COUNT(L64:L155)</f>
        <v>92</v>
      </c>
      <c r="M377">
        <f>COUNTIF(M64:M155,"1")</f>
        <v>20</v>
      </c>
      <c r="N377">
        <f>L377-M377</f>
        <v>72</v>
      </c>
      <c r="Q377">
        <f>COUNTIF(Q64:Q155,"1")</f>
        <v>17</v>
      </c>
      <c r="R377">
        <f>L377-Q377</f>
        <v>75</v>
      </c>
    </row>
    <row r="378" spans="2:18">
      <c r="B378" s="28" t="s">
        <v>44</v>
      </c>
      <c r="C378" s="43">
        <f>COUNTIF(C156:C277,"0")</f>
        <v>70</v>
      </c>
      <c r="F378">
        <f>COUNTIF(F156:F277,"1")</f>
        <v>27</v>
      </c>
      <c r="G378">
        <f>COUNTIF(G156:G277,"2")</f>
        <v>38</v>
      </c>
      <c r="H378">
        <f>COUNTIF(H156:H277,"3")</f>
        <v>18</v>
      </c>
      <c r="K378" t="s">
        <v>44</v>
      </c>
      <c r="L378">
        <f>COUNT(L156:L277)</f>
        <v>122</v>
      </c>
      <c r="M378">
        <f>COUNTIF(M156:M277,"1")</f>
        <v>21</v>
      </c>
      <c r="N378">
        <f>L378-M378</f>
        <v>101</v>
      </c>
      <c r="Q378">
        <f>COUNTIF(Q156:Q277,"1")</f>
        <v>13</v>
      </c>
      <c r="R378">
        <f>L378-Q378</f>
        <v>109</v>
      </c>
    </row>
    <row r="379" spans="2:18">
      <c r="B379" s="28" t="s">
        <v>45</v>
      </c>
      <c r="C379" s="43">
        <f>COUNTIF(C278:C369,"0")</f>
        <v>85</v>
      </c>
      <c r="F379">
        <f>COUNTIF(F278:F369,"1")</f>
        <v>77</v>
      </c>
      <c r="G379">
        <f>COUNTIF(G278:G369,"2")</f>
        <v>3</v>
      </c>
      <c r="H379">
        <f>COUNTIF(H278:H369,"3")</f>
        <v>0</v>
      </c>
      <c r="K379" t="s">
        <v>45</v>
      </c>
      <c r="L379">
        <f>COUNT(L278:L369)</f>
        <v>92</v>
      </c>
      <c r="M379">
        <f>COUNTIF(M278:M369,"1")</f>
        <v>20</v>
      </c>
      <c r="N379">
        <f>L379-M379</f>
        <v>72</v>
      </c>
      <c r="Q379">
        <f>COUNTIF(Q278:Q369,"1")</f>
        <v>16</v>
      </c>
      <c r="R379">
        <f>L379-Q379</f>
        <v>76</v>
      </c>
    </row>
    <row r="380" spans="2:18">
      <c r="B380" s="28" t="s">
        <v>46</v>
      </c>
      <c r="C380" s="43">
        <f>C376+C377+C378+C379</f>
        <v>304</v>
      </c>
      <c r="F380" s="58">
        <f>SUM(F376:F379)</f>
        <v>251</v>
      </c>
      <c r="G380" s="58">
        <f>SUM(G376:G379)</f>
        <v>42</v>
      </c>
      <c r="H380" s="58">
        <f>SUM(H376:H379)</f>
        <v>19</v>
      </c>
      <c r="K380" t="s">
        <v>46</v>
      </c>
      <c r="L380" s="58">
        <f>SUM(L376:L379)</f>
        <v>365</v>
      </c>
      <c r="M380" s="58">
        <f>SUM(M376:M379)</f>
        <v>79</v>
      </c>
      <c r="N380">
        <f>L380-M380</f>
        <v>286</v>
      </c>
      <c r="Q380" s="58">
        <f>SUM(Q376:Q379)</f>
        <v>57</v>
      </c>
      <c r="R380">
        <f>L380-Q380</f>
        <v>308</v>
      </c>
    </row>
    <row r="385" spans="3:12">
      <c r="C385" s="59"/>
      <c r="D385" s="59"/>
      <c r="E385" s="59"/>
      <c r="F385" s="59"/>
      <c r="G385" s="59"/>
      <c r="H385" s="60"/>
      <c r="I385" s="60"/>
      <c r="J385" s="60"/>
      <c r="K385" s="60" t="s">
        <v>47</v>
      </c>
      <c r="L385" t="s">
        <v>48</v>
      </c>
    </row>
    <row r="386" spans="3:11">
      <c r="C386" s="59"/>
      <c r="D386" s="59"/>
      <c r="E386" s="59"/>
      <c r="F386" s="59"/>
      <c r="G386" s="59"/>
      <c r="H386" s="60"/>
      <c r="I386" s="60"/>
      <c r="J386" s="60"/>
      <c r="K386" s="60"/>
    </row>
    <row r="387" spans="3:11">
      <c r="C387" s="59"/>
      <c r="D387" s="59"/>
      <c r="E387" s="59"/>
      <c r="F387" s="59"/>
      <c r="G387" s="59"/>
      <c r="H387" s="60"/>
      <c r="I387" s="60"/>
      <c r="J387" s="60"/>
      <c r="K387" s="60"/>
    </row>
    <row r="388" spans="2:11">
      <c r="B388" s="61" t="s">
        <v>42</v>
      </c>
      <c r="C388" s="62"/>
      <c r="D388" s="62" t="s">
        <v>49</v>
      </c>
      <c r="E388" s="62" t="s">
        <v>50</v>
      </c>
      <c r="F388" s="62"/>
      <c r="G388" s="62"/>
      <c r="H388" s="63"/>
      <c r="I388" s="63"/>
      <c r="J388" s="63"/>
      <c r="K388" s="63"/>
    </row>
    <row r="389" spans="2:11">
      <c r="B389" s="61"/>
      <c r="C389" s="62"/>
      <c r="D389" s="62"/>
      <c r="E389" s="62" t="s">
        <v>40</v>
      </c>
      <c r="F389" s="62" t="s">
        <v>51</v>
      </c>
      <c r="G389" s="62"/>
      <c r="H389" s="62" t="s">
        <v>52</v>
      </c>
      <c r="I389" s="62" t="s">
        <v>53</v>
      </c>
      <c r="J389" s="62" t="s">
        <v>54</v>
      </c>
      <c r="K389" s="62" t="s">
        <v>55</v>
      </c>
    </row>
    <row r="390" spans="2:11">
      <c r="B390" s="61"/>
      <c r="C390" s="64" t="s">
        <v>56</v>
      </c>
      <c r="D390" s="5">
        <f>COUNTIF(C5:C63,"0")</f>
        <v>59</v>
      </c>
      <c r="E390" s="5" t="str">
        <f>CONCATENATE(H390,$K$385,I390,$L$385)</f>
        <v>59(100)</v>
      </c>
      <c r="F390" s="5" t="str">
        <f>CONCATENATE(J390,$K$385,K390,$L$385)</f>
        <v>0(0)</v>
      </c>
      <c r="G390" s="5"/>
      <c r="H390" s="5">
        <f>COUNTIF(F5:F63,"1")</f>
        <v>59</v>
      </c>
      <c r="I390" s="5">
        <f>(ROUND((H390*100)/D390,0))</f>
        <v>100</v>
      </c>
      <c r="J390" s="5">
        <f>D390-H390</f>
        <v>0</v>
      </c>
      <c r="K390" s="5">
        <f>(ROUND((J390*100)/D390,0))</f>
        <v>0</v>
      </c>
    </row>
    <row r="391" spans="2:11">
      <c r="B391" s="61"/>
      <c r="C391" s="64" t="s">
        <v>32</v>
      </c>
      <c r="D391" s="5">
        <f>COUNTIFS(C5:C66,"&gt;=0.1",C5:C66,"&lt;=9.9")</f>
        <v>0</v>
      </c>
      <c r="E391" s="5" t="e">
        <f>CONCATENATE(H391,$K$385,I391,$L$385)</f>
        <v>#DIV/0!</v>
      </c>
      <c r="F391" s="5" t="e">
        <f>CONCATENATE(J391,$K$385,K391,$L$385)</f>
        <v>#DIV/0!</v>
      </c>
      <c r="G391" s="5"/>
      <c r="H391" s="5">
        <f>COUNTIF(G6:G66,"2")</f>
        <v>0</v>
      </c>
      <c r="I391" s="5" t="e">
        <f>(ROUND((H391*100)/D391,0))</f>
        <v>#DIV/0!</v>
      </c>
      <c r="J391" s="5">
        <f>D391-H391</f>
        <v>0</v>
      </c>
      <c r="K391" s="5" t="e">
        <f>(ROUND((J391*100)/D391,0))</f>
        <v>#DIV/0!</v>
      </c>
    </row>
    <row r="392" spans="2:11">
      <c r="B392" s="61"/>
      <c r="C392" s="64" t="s">
        <v>57</v>
      </c>
      <c r="D392" s="5">
        <f>COUNTIF(C5:C66,"&gt;=10")</f>
        <v>0</v>
      </c>
      <c r="E392" s="5" t="e">
        <f>CONCATENATE(H392,$K$385,I392,$L$385)</f>
        <v>#DIV/0!</v>
      </c>
      <c r="F392" s="5" t="e">
        <f>CONCATENATE(J392,$K$385,K392,$L$385)</f>
        <v>#DIV/0!</v>
      </c>
      <c r="G392" s="5"/>
      <c r="H392" s="5">
        <f>COUNTIF(H6:H66,"3")</f>
        <v>0</v>
      </c>
      <c r="I392" s="5" t="e">
        <f>(ROUND((H392*100)/D392,0))</f>
        <v>#DIV/0!</v>
      </c>
      <c r="J392" s="5">
        <f>D392-H392</f>
        <v>0</v>
      </c>
      <c r="K392" s="5" t="e">
        <f>(ROUND((J392*100)/D392,0))</f>
        <v>#DIV/0!</v>
      </c>
    </row>
    <row r="393" spans="2:11">
      <c r="B393" s="61"/>
      <c r="C393" s="64" t="s">
        <v>58</v>
      </c>
      <c r="D393" s="65">
        <f>SUM(D390:D392)</f>
        <v>59</v>
      </c>
      <c r="E393" s="5" t="str">
        <f>CONCATENATE(H393,$K$385,I393,$L$385)</f>
        <v>59(100)</v>
      </c>
      <c r="F393" s="5" t="str">
        <f>CONCATENATE(J393,$K$385,K393,$L$385)</f>
        <v>0(0)</v>
      </c>
      <c r="G393" s="5"/>
      <c r="H393" s="65">
        <f>SUM(H390:H392)</f>
        <v>59</v>
      </c>
      <c r="I393" s="5">
        <f>(ROUND((H393*100)/D393,0))</f>
        <v>100</v>
      </c>
      <c r="J393" s="5">
        <f>D393-H393</f>
        <v>0</v>
      </c>
      <c r="K393" s="5">
        <f>(ROUND((J393*100)/D393,0))</f>
        <v>0</v>
      </c>
    </row>
    <row r="396" spans="2:11">
      <c r="B396" s="61" t="s">
        <v>43</v>
      </c>
      <c r="C396" s="62"/>
      <c r="D396" s="62" t="s">
        <v>49</v>
      </c>
      <c r="E396" s="62" t="s">
        <v>50</v>
      </c>
      <c r="F396" s="62"/>
      <c r="G396" s="62"/>
      <c r="H396" s="63"/>
      <c r="I396" s="63"/>
      <c r="J396" s="63"/>
      <c r="K396" s="63"/>
    </row>
    <row r="397" spans="2:11">
      <c r="B397" s="61"/>
      <c r="C397" s="62"/>
      <c r="D397" s="62"/>
      <c r="E397" s="62" t="s">
        <v>40</v>
      </c>
      <c r="F397" s="62" t="s">
        <v>51</v>
      </c>
      <c r="G397" s="62"/>
      <c r="H397" s="62" t="s">
        <v>52</v>
      </c>
      <c r="I397" s="62" t="s">
        <v>53</v>
      </c>
      <c r="J397" s="62" t="s">
        <v>54</v>
      </c>
      <c r="K397" s="62" t="s">
        <v>55</v>
      </c>
    </row>
    <row r="398" spans="2:16">
      <c r="B398" s="61"/>
      <c r="C398" s="64" t="s">
        <v>56</v>
      </c>
      <c r="D398" s="5">
        <f>COUNTIF(C64:C155,"0")</f>
        <v>90</v>
      </c>
      <c r="E398" s="5" t="str">
        <f t="shared" ref="E398:E401" si="42">CONCATENATE(H398,$K$385,I398,$L$385)</f>
        <v>88(98)</v>
      </c>
      <c r="F398" s="5" t="str">
        <f t="shared" ref="F398:F401" si="43">CONCATENATE(J398,$K$385,K398,$L$385)</f>
        <v>2(2)</v>
      </c>
      <c r="G398" s="5"/>
      <c r="H398" s="5">
        <f>COUNTIF(F64:F155,"1")</f>
        <v>88</v>
      </c>
      <c r="I398" s="5">
        <f>(ROUND((H398*100)/D398,0))</f>
        <v>98</v>
      </c>
      <c r="J398" s="5">
        <f t="shared" ref="J398:J401" si="44">D398-H398</f>
        <v>2</v>
      </c>
      <c r="K398" s="5">
        <f t="shared" ref="K398:K401" si="45">(ROUND((J398*100)/D398,0))</f>
        <v>2</v>
      </c>
      <c r="L398" s="55"/>
      <c r="P398" s="55"/>
    </row>
    <row r="399" spans="2:11">
      <c r="B399" s="61"/>
      <c r="C399" s="64" t="s">
        <v>32</v>
      </c>
      <c r="D399" s="66">
        <f>COUNTIFS(C64:C155,"&gt;=0.1",C64:C155,"&lt;=9.9")</f>
        <v>0</v>
      </c>
      <c r="E399" s="5" t="e">
        <f t="shared" si="42"/>
        <v>#DIV/0!</v>
      </c>
      <c r="F399" s="5" t="e">
        <f t="shared" si="43"/>
        <v>#DIV/0!</v>
      </c>
      <c r="G399" s="5"/>
      <c r="H399" s="5">
        <f>COUNTIF(G64:G155,"2")</f>
        <v>1</v>
      </c>
      <c r="I399" s="5" t="e">
        <f>(ROUND((H399*100)/D399,0))</f>
        <v>#DIV/0!</v>
      </c>
      <c r="J399" s="5">
        <f t="shared" si="44"/>
        <v>-1</v>
      </c>
      <c r="K399" s="5" t="e">
        <f t="shared" si="45"/>
        <v>#DIV/0!</v>
      </c>
    </row>
    <row r="400" spans="2:11">
      <c r="B400" s="61"/>
      <c r="C400" s="64" t="s">
        <v>57</v>
      </c>
      <c r="D400" s="5">
        <f>COUNTIF(C64:C155,"&gt;=10")</f>
        <v>2</v>
      </c>
      <c r="E400" s="5" t="str">
        <f t="shared" si="42"/>
        <v>1(50)</v>
      </c>
      <c r="F400" s="5" t="str">
        <f t="shared" si="43"/>
        <v>1(50)</v>
      </c>
      <c r="G400" s="5"/>
      <c r="H400" s="5">
        <f>COUNTIF(H64:H155,"3")</f>
        <v>1</v>
      </c>
      <c r="I400" s="5">
        <f>(ROUND((H400*100)/D400,0))</f>
        <v>50</v>
      </c>
      <c r="J400" s="5">
        <f t="shared" si="44"/>
        <v>1</v>
      </c>
      <c r="K400" s="5">
        <f t="shared" si="45"/>
        <v>50</v>
      </c>
    </row>
    <row r="401" spans="2:11">
      <c r="B401" s="61"/>
      <c r="C401" s="64" t="s">
        <v>58</v>
      </c>
      <c r="D401" s="65">
        <f>SUM(D398:D400)</f>
        <v>92</v>
      </c>
      <c r="E401" s="5" t="str">
        <f t="shared" si="42"/>
        <v>90(98)</v>
      </c>
      <c r="F401" s="5" t="str">
        <f t="shared" si="43"/>
        <v>2(2)</v>
      </c>
      <c r="G401" s="5"/>
      <c r="H401" s="65">
        <f>SUM(H398:H400)</f>
        <v>90</v>
      </c>
      <c r="I401" s="5">
        <f>(ROUND((H401*100)/D401,0))</f>
        <v>98</v>
      </c>
      <c r="J401" s="5">
        <f t="shared" si="44"/>
        <v>2</v>
      </c>
      <c r="K401" s="5">
        <f t="shared" si="45"/>
        <v>2</v>
      </c>
    </row>
    <row r="404" spans="2:11">
      <c r="B404" s="61" t="s">
        <v>44</v>
      </c>
      <c r="C404" s="62"/>
      <c r="D404" s="62" t="s">
        <v>49</v>
      </c>
      <c r="E404" s="62" t="s">
        <v>50</v>
      </c>
      <c r="F404" s="62"/>
      <c r="G404" s="62"/>
      <c r="H404" s="63"/>
      <c r="I404" s="63"/>
      <c r="J404" s="63"/>
      <c r="K404" s="63"/>
    </row>
    <row r="405" spans="2:11">
      <c r="B405" s="61"/>
      <c r="C405" s="62"/>
      <c r="D405" s="62"/>
      <c r="E405" s="62" t="s">
        <v>40</v>
      </c>
      <c r="F405" s="62" t="s">
        <v>51</v>
      </c>
      <c r="G405" s="62"/>
      <c r="H405" s="62" t="s">
        <v>52</v>
      </c>
      <c r="I405" s="62" t="s">
        <v>53</v>
      </c>
      <c r="J405" s="62" t="s">
        <v>54</v>
      </c>
      <c r="K405" s="62" t="s">
        <v>55</v>
      </c>
    </row>
    <row r="406" spans="2:11">
      <c r="B406" s="61"/>
      <c r="C406" s="64" t="s">
        <v>56</v>
      </c>
      <c r="D406" s="5">
        <f>COUNTIF(C156:C277,"0")</f>
        <v>70</v>
      </c>
      <c r="E406" s="5" t="str">
        <f t="shared" ref="E406:E409" si="46">CONCATENATE(H406,$K$385,I406,$L$385)</f>
        <v>27(39)</v>
      </c>
      <c r="F406" s="5" t="str">
        <f t="shared" ref="F406:F409" si="47">CONCATENATE(J406,$K$385,K406,$L$385)</f>
        <v>43(61)</v>
      </c>
      <c r="G406" s="5"/>
      <c r="H406" s="5">
        <f>COUNTIF(F156:F277,"1")</f>
        <v>27</v>
      </c>
      <c r="I406" s="5">
        <f t="shared" ref="I406:I409" si="48">(ROUND((H406*100)/D406,0))</f>
        <v>39</v>
      </c>
      <c r="J406" s="5">
        <f t="shared" ref="J406:J409" si="49">D406-H406</f>
        <v>43</v>
      </c>
      <c r="K406" s="5">
        <f t="shared" ref="K406:K409" si="50">(ROUND((J406*100)/D406,0))</f>
        <v>61</v>
      </c>
    </row>
    <row r="407" spans="2:11">
      <c r="B407" s="61"/>
      <c r="C407" s="64" t="s">
        <v>32</v>
      </c>
      <c r="D407" s="66">
        <f>COUNTIFS(C156:C277,"&gt;=0.1",C156:C277,"&lt;=9.9")</f>
        <v>30</v>
      </c>
      <c r="E407" s="5" t="str">
        <f t="shared" si="46"/>
        <v>38(127)</v>
      </c>
      <c r="F407" s="5" t="str">
        <f t="shared" si="47"/>
        <v>-8(-27)</v>
      </c>
      <c r="G407" s="5"/>
      <c r="H407" s="5">
        <f>COUNTIF(G156:G277,"2")</f>
        <v>38</v>
      </c>
      <c r="I407" s="5">
        <f t="shared" si="48"/>
        <v>127</v>
      </c>
      <c r="J407" s="5">
        <f t="shared" si="49"/>
        <v>-8</v>
      </c>
      <c r="K407" s="5">
        <f t="shared" si="50"/>
        <v>-27</v>
      </c>
    </row>
    <row r="408" spans="2:11">
      <c r="B408" s="61"/>
      <c r="C408" s="64" t="s">
        <v>57</v>
      </c>
      <c r="D408" s="5">
        <f>COUNTIF(C156:C277,"&gt;=10")</f>
        <v>22</v>
      </c>
      <c r="E408" s="5" t="str">
        <f t="shared" si="46"/>
        <v>18(82)</v>
      </c>
      <c r="F408" s="5" t="str">
        <f t="shared" si="47"/>
        <v>4(18)</v>
      </c>
      <c r="G408" s="5"/>
      <c r="H408" s="5">
        <f>COUNTIF(H156:H277,"3")</f>
        <v>18</v>
      </c>
      <c r="I408" s="5">
        <f t="shared" si="48"/>
        <v>82</v>
      </c>
      <c r="J408" s="5">
        <f t="shared" si="49"/>
        <v>4</v>
      </c>
      <c r="K408" s="5">
        <f t="shared" si="50"/>
        <v>18</v>
      </c>
    </row>
    <row r="409" spans="2:11">
      <c r="B409" s="61"/>
      <c r="C409" s="64" t="s">
        <v>58</v>
      </c>
      <c r="D409" s="65">
        <f>SUM(D406:D408)</f>
        <v>122</v>
      </c>
      <c r="E409" s="5" t="str">
        <f t="shared" si="46"/>
        <v>83(68)</v>
      </c>
      <c r="F409" s="5" t="str">
        <f t="shared" si="47"/>
        <v>39(32)</v>
      </c>
      <c r="G409" s="5"/>
      <c r="H409" s="65">
        <f>SUM(H406:H408)</f>
        <v>83</v>
      </c>
      <c r="I409" s="5">
        <f t="shared" si="48"/>
        <v>68</v>
      </c>
      <c r="J409" s="5">
        <f t="shared" si="49"/>
        <v>39</v>
      </c>
      <c r="K409" s="5">
        <f t="shared" si="50"/>
        <v>32</v>
      </c>
    </row>
    <row r="412" spans="2:11">
      <c r="B412" s="61" t="s">
        <v>45</v>
      </c>
      <c r="C412" s="62"/>
      <c r="D412" s="62" t="s">
        <v>49</v>
      </c>
      <c r="E412" s="62" t="s">
        <v>50</v>
      </c>
      <c r="F412" s="62"/>
      <c r="G412" s="62"/>
      <c r="H412" s="63"/>
      <c r="I412" s="63"/>
      <c r="J412" s="63"/>
      <c r="K412" s="63"/>
    </row>
    <row r="413" spans="2:11">
      <c r="B413" s="61"/>
      <c r="C413" s="62"/>
      <c r="D413" s="62"/>
      <c r="E413" s="62" t="s">
        <v>40</v>
      </c>
      <c r="F413" s="62" t="s">
        <v>51</v>
      </c>
      <c r="G413" s="62"/>
      <c r="H413" s="62" t="s">
        <v>52</v>
      </c>
      <c r="I413" s="62" t="s">
        <v>53</v>
      </c>
      <c r="J413" s="62" t="s">
        <v>54</v>
      </c>
      <c r="K413" s="62" t="s">
        <v>55</v>
      </c>
    </row>
    <row r="414" spans="2:11">
      <c r="B414" s="61"/>
      <c r="C414" s="64" t="s">
        <v>56</v>
      </c>
      <c r="D414" s="5">
        <f>COUNTIF(C278:C369,"0")</f>
        <v>85</v>
      </c>
      <c r="E414" s="5" t="str">
        <f t="shared" ref="E414:E417" si="51">CONCATENATE(H414,$K$385,I414,$L$385)</f>
        <v>77(91)</v>
      </c>
      <c r="F414" s="5" t="str">
        <f t="shared" ref="F414:F417" si="52">CONCATENATE(J414,$K$385,K414,$L$385)</f>
        <v>8(9)</v>
      </c>
      <c r="G414" s="5"/>
      <c r="H414" s="5">
        <f>COUNTIF(F278:F369,"1")</f>
        <v>77</v>
      </c>
      <c r="I414" s="5">
        <f t="shared" ref="I414:I417" si="53">(ROUND((H414*100)/D414,0))</f>
        <v>91</v>
      </c>
      <c r="J414" s="5">
        <f t="shared" ref="J414:J417" si="54">D414-H414</f>
        <v>8</v>
      </c>
      <c r="K414" s="5">
        <f t="shared" ref="K414:K417" si="55">(ROUND((J414*100)/D414,0))</f>
        <v>9</v>
      </c>
    </row>
    <row r="415" spans="2:11">
      <c r="B415" s="61"/>
      <c r="C415" s="64" t="s">
        <v>32</v>
      </c>
      <c r="D415" s="66">
        <f>COUNTIFS(C278:C369,"&gt;=0.1",C278:C369,"&lt;=9.9")</f>
        <v>6</v>
      </c>
      <c r="E415" s="5" t="str">
        <f t="shared" si="51"/>
        <v>3(50)</v>
      </c>
      <c r="F415" s="5" t="str">
        <f t="shared" si="52"/>
        <v>3(50)</v>
      </c>
      <c r="G415" s="5"/>
      <c r="H415" s="5">
        <f>COUNTIF(G278:G369,"2")</f>
        <v>3</v>
      </c>
      <c r="I415" s="5">
        <f t="shared" si="53"/>
        <v>50</v>
      </c>
      <c r="J415" s="5">
        <f t="shared" si="54"/>
        <v>3</v>
      </c>
      <c r="K415" s="5">
        <f t="shared" si="55"/>
        <v>50</v>
      </c>
    </row>
    <row r="416" spans="2:11">
      <c r="B416" s="61"/>
      <c r="C416" s="64" t="s">
        <v>57</v>
      </c>
      <c r="D416" s="5">
        <f>COUNTIF(C278:C369,"&gt;=10")</f>
        <v>1</v>
      </c>
      <c r="E416" s="5" t="str">
        <f t="shared" si="51"/>
        <v>0(0)</v>
      </c>
      <c r="F416" s="5" t="str">
        <f t="shared" si="52"/>
        <v>1(100)</v>
      </c>
      <c r="G416" s="5"/>
      <c r="H416" s="5">
        <f>COUNTIF(H278:H369,"3")</f>
        <v>0</v>
      </c>
      <c r="I416" s="5">
        <f t="shared" si="53"/>
        <v>0</v>
      </c>
      <c r="J416" s="5">
        <f t="shared" si="54"/>
        <v>1</v>
      </c>
      <c r="K416" s="5">
        <f t="shared" si="55"/>
        <v>100</v>
      </c>
    </row>
    <row r="417" spans="2:11">
      <c r="B417" s="61"/>
      <c r="C417" s="64" t="s">
        <v>58</v>
      </c>
      <c r="D417" s="65">
        <f>SUM(D414:D416)</f>
        <v>92</v>
      </c>
      <c r="E417" s="5" t="str">
        <f t="shared" si="51"/>
        <v>80(87)</v>
      </c>
      <c r="F417" s="5" t="str">
        <f t="shared" si="52"/>
        <v>12(13)</v>
      </c>
      <c r="G417" s="5"/>
      <c r="H417" s="65">
        <f>SUM(H414:H416)</f>
        <v>80</v>
      </c>
      <c r="I417" s="5">
        <f t="shared" si="53"/>
        <v>87</v>
      </c>
      <c r="J417" s="5">
        <f t="shared" si="54"/>
        <v>12</v>
      </c>
      <c r="K417" s="5">
        <f t="shared" si="55"/>
        <v>13</v>
      </c>
    </row>
    <row r="420" spans="2:11">
      <c r="B420" s="61" t="s">
        <v>46</v>
      </c>
      <c r="C420" s="62"/>
      <c r="D420" s="62" t="s">
        <v>49</v>
      </c>
      <c r="E420" s="62" t="s">
        <v>50</v>
      </c>
      <c r="F420" s="62"/>
      <c r="G420" s="62"/>
      <c r="H420" s="63"/>
      <c r="I420" s="63"/>
      <c r="J420" s="63"/>
      <c r="K420" s="63"/>
    </row>
    <row r="421" spans="2:11">
      <c r="B421" s="61"/>
      <c r="C421" s="62"/>
      <c r="D421" s="62"/>
      <c r="E421" s="62" t="s">
        <v>40</v>
      </c>
      <c r="F421" s="62" t="s">
        <v>51</v>
      </c>
      <c r="G421" s="62"/>
      <c r="H421" s="62" t="s">
        <v>52</v>
      </c>
      <c r="I421" s="62" t="s">
        <v>53</v>
      </c>
      <c r="J421" s="62" t="s">
        <v>54</v>
      </c>
      <c r="K421" s="62" t="s">
        <v>55</v>
      </c>
    </row>
    <row r="422" spans="2:11">
      <c r="B422" s="61"/>
      <c r="C422" s="64" t="s">
        <v>56</v>
      </c>
      <c r="D422" s="5">
        <f>COUNTIF(C5:C369,"0")</f>
        <v>304</v>
      </c>
      <c r="E422" s="5" t="str">
        <f t="shared" ref="E422:E425" si="56">CONCATENATE(H422,$K$385,I422,$L$385)</f>
        <v>251(83)</v>
      </c>
      <c r="F422" s="5" t="str">
        <f t="shared" ref="F422:F425" si="57">CONCATENATE(J422,$K$385,K422,$L$385)</f>
        <v>53(17)</v>
      </c>
      <c r="G422" s="5"/>
      <c r="H422" s="5">
        <f>COUNTIF(F5:F369,"1")</f>
        <v>251</v>
      </c>
      <c r="I422" s="5">
        <f t="shared" ref="I422:I425" si="58">(ROUND((H422*100)/D422,0))</f>
        <v>83</v>
      </c>
      <c r="J422" s="5">
        <f t="shared" ref="J422:J425" si="59">D422-H422</f>
        <v>53</v>
      </c>
      <c r="K422" s="5">
        <f t="shared" ref="K422:K425" si="60">(ROUND((J422*100)/D422,0))</f>
        <v>17</v>
      </c>
    </row>
    <row r="423" spans="2:11">
      <c r="B423" s="61"/>
      <c r="C423" s="64" t="s">
        <v>32</v>
      </c>
      <c r="D423" s="66">
        <f>COUNTIFS(C5:C369,"&gt;=0.1",C5:C369,"&lt;=9.9")</f>
        <v>36</v>
      </c>
      <c r="E423" s="5" t="str">
        <f t="shared" si="56"/>
        <v>42(117)</v>
      </c>
      <c r="F423" s="5" t="str">
        <f t="shared" si="57"/>
        <v>-6(-17)</v>
      </c>
      <c r="G423" s="5"/>
      <c r="H423" s="5">
        <f>COUNTIF(G5:G369,"2")</f>
        <v>42</v>
      </c>
      <c r="I423" s="5">
        <f t="shared" si="58"/>
        <v>117</v>
      </c>
      <c r="J423" s="5">
        <f t="shared" si="59"/>
        <v>-6</v>
      </c>
      <c r="K423" s="5">
        <f t="shared" si="60"/>
        <v>-17</v>
      </c>
    </row>
    <row r="424" spans="2:11">
      <c r="B424" s="61"/>
      <c r="C424" s="64" t="s">
        <v>57</v>
      </c>
      <c r="D424" s="5">
        <f>COUNTIF(C5:C369,"&gt;=10")</f>
        <v>25</v>
      </c>
      <c r="E424" s="5" t="str">
        <f t="shared" si="56"/>
        <v>19(76)</v>
      </c>
      <c r="F424" s="5" t="str">
        <f t="shared" si="57"/>
        <v>6(24)</v>
      </c>
      <c r="G424" s="5"/>
      <c r="H424" s="5">
        <f>COUNTIF(H5:H369,"3")</f>
        <v>19</v>
      </c>
      <c r="I424" s="5">
        <f t="shared" si="58"/>
        <v>76</v>
      </c>
      <c r="J424" s="5">
        <f t="shared" si="59"/>
        <v>6</v>
      </c>
      <c r="K424" s="5">
        <f t="shared" si="60"/>
        <v>24</v>
      </c>
    </row>
    <row r="425" spans="2:11">
      <c r="B425" s="61"/>
      <c r="C425" s="64" t="s">
        <v>58</v>
      </c>
      <c r="D425" s="65">
        <f>SUM(D422:D424)</f>
        <v>365</v>
      </c>
      <c r="E425" s="5" t="str">
        <f t="shared" si="56"/>
        <v>312(85)</v>
      </c>
      <c r="F425" s="5" t="str">
        <f t="shared" si="57"/>
        <v>53(15)</v>
      </c>
      <c r="G425" s="5"/>
      <c r="H425" s="65">
        <f>SUM(H422:H424)</f>
        <v>312</v>
      </c>
      <c r="I425" s="5">
        <f t="shared" si="58"/>
        <v>85</v>
      </c>
      <c r="J425" s="5">
        <f t="shared" si="59"/>
        <v>53</v>
      </c>
      <c r="K425" s="5">
        <f t="shared" si="60"/>
        <v>15</v>
      </c>
    </row>
    <row r="428" spans="1:17">
      <c r="A428" t="s">
        <v>59</v>
      </c>
      <c r="B428" s="28" t="s">
        <v>60</v>
      </c>
      <c r="C428" s="43" t="s">
        <v>61</v>
      </c>
      <c r="E428" t="s">
        <v>62</v>
      </c>
      <c r="K428" t="s">
        <v>63</v>
      </c>
      <c r="L428" t="s">
        <v>64</v>
      </c>
      <c r="M428" t="s">
        <v>65</v>
      </c>
      <c r="O428" t="s">
        <v>66</v>
      </c>
      <c r="P428" t="s">
        <v>67</v>
      </c>
      <c r="Q428" t="s">
        <v>65</v>
      </c>
    </row>
    <row r="429" spans="1:17">
      <c r="A429" t="s">
        <v>68</v>
      </c>
      <c r="B429" s="57">
        <f>SUM(B5:B35)</f>
        <v>0</v>
      </c>
      <c r="C429" s="58">
        <f>SUM(C5:C35)</f>
        <v>0</v>
      </c>
      <c r="E429">
        <f>C429-B429</f>
        <v>0</v>
      </c>
      <c r="J429" t="s">
        <v>68</v>
      </c>
      <c r="K429" s="58">
        <f t="shared" ref="K429:P429" si="61">AVERAGE(K5:K35)</f>
        <v>28.4354838709677</v>
      </c>
      <c r="L429" s="58">
        <f t="shared" si="61"/>
        <v>27.2096774193548</v>
      </c>
      <c r="M429">
        <f>L429-K429</f>
        <v>-1.2258064516129</v>
      </c>
      <c r="O429" s="58">
        <f t="shared" si="61"/>
        <v>14.6129032258065</v>
      </c>
      <c r="P429" s="58">
        <f t="shared" si="61"/>
        <v>13.4677419354839</v>
      </c>
      <c r="Q429" s="58">
        <f>P429-O429</f>
        <v>-1.14516129032258</v>
      </c>
    </row>
    <row r="430" spans="1:17">
      <c r="A430" t="s">
        <v>69</v>
      </c>
      <c r="B430" s="57">
        <f>SUM(B36:B63)</f>
        <v>0</v>
      </c>
      <c r="C430" s="58">
        <f>SUM(C36:C63)</f>
        <v>0</v>
      </c>
      <c r="E430">
        <f t="shared" ref="E430:E441" si="62">C430-B430</f>
        <v>0</v>
      </c>
      <c r="J430" t="s">
        <v>69</v>
      </c>
      <c r="K430" s="58">
        <f t="shared" ref="K430:P430" si="63">AVERAGE(K36:K63)</f>
        <v>32.8928571428571</v>
      </c>
      <c r="L430" s="58">
        <f t="shared" si="63"/>
        <v>31.5892857142857</v>
      </c>
      <c r="M430">
        <f t="shared" ref="M430:M442" si="64">L430-K430</f>
        <v>-1.30357142857143</v>
      </c>
      <c r="O430" s="58">
        <f t="shared" si="63"/>
        <v>15.6428571428571</v>
      </c>
      <c r="P430" s="58">
        <f t="shared" si="63"/>
        <v>13.9107142857143</v>
      </c>
      <c r="Q430" s="58">
        <f t="shared" ref="Q430:Q441" si="65">P430-O430</f>
        <v>-1.73214285714286</v>
      </c>
    </row>
    <row r="431" spans="1:17">
      <c r="A431" t="s">
        <v>70</v>
      </c>
      <c r="B431" s="57">
        <f>SUM(B64:B94)</f>
        <v>0</v>
      </c>
      <c r="C431" s="58">
        <f>SUM(C64:C94)</f>
        <v>0</v>
      </c>
      <c r="E431">
        <f t="shared" si="62"/>
        <v>0</v>
      </c>
      <c r="J431" t="s">
        <v>70</v>
      </c>
      <c r="K431" s="58">
        <f t="shared" ref="K431:P431" si="66">AVERAGE(K64:K94)</f>
        <v>37.6354838709677</v>
      </c>
      <c r="L431" s="58">
        <f t="shared" si="66"/>
        <v>36.3870967741936</v>
      </c>
      <c r="M431">
        <f t="shared" si="64"/>
        <v>-1.2483870967742</v>
      </c>
      <c r="O431" s="58">
        <f t="shared" si="66"/>
        <v>20.2322580645161</v>
      </c>
      <c r="P431" s="58">
        <f t="shared" si="66"/>
        <v>17.9516129032258</v>
      </c>
      <c r="Q431" s="58">
        <f t="shared" si="65"/>
        <v>-2.28064516129032</v>
      </c>
    </row>
    <row r="432" spans="1:17">
      <c r="A432" t="s">
        <v>71</v>
      </c>
      <c r="B432" s="57">
        <f>SUM(B95:B124)</f>
        <v>0</v>
      </c>
      <c r="C432" s="58">
        <f>SUM(C95:C124)</f>
        <v>0</v>
      </c>
      <c r="E432">
        <f t="shared" si="62"/>
        <v>0</v>
      </c>
      <c r="J432" t="s">
        <v>71</v>
      </c>
      <c r="K432" s="58">
        <f t="shared" ref="K432:P432" si="67">AVERAGE(K95:K124)</f>
        <v>40.1666666666667</v>
      </c>
      <c r="L432" s="58">
        <f t="shared" si="67"/>
        <v>38.8666666666667</v>
      </c>
      <c r="M432">
        <f t="shared" si="64"/>
        <v>-1.3</v>
      </c>
      <c r="O432" s="58">
        <f t="shared" si="67"/>
        <v>24.9</v>
      </c>
      <c r="P432" s="58">
        <f t="shared" si="67"/>
        <v>23</v>
      </c>
      <c r="Q432" s="58">
        <f t="shared" si="65"/>
        <v>-1.9</v>
      </c>
    </row>
    <row r="433" spans="1:17">
      <c r="A433" t="s">
        <v>72</v>
      </c>
      <c r="B433" s="57">
        <f>SUM(B125:B155)</f>
        <v>123</v>
      </c>
      <c r="C433" s="58">
        <f>SUM(C125:C155)</f>
        <v>130</v>
      </c>
      <c r="E433">
        <f t="shared" si="62"/>
        <v>7</v>
      </c>
      <c r="J433" t="s">
        <v>72</v>
      </c>
      <c r="K433" s="58">
        <f t="shared" ref="K433:P433" si="68">AVERAGE(K125:K155)</f>
        <v>38.4677419354839</v>
      </c>
      <c r="L433" s="58">
        <f t="shared" si="68"/>
        <v>37.3096774193548</v>
      </c>
      <c r="M433">
        <f t="shared" si="64"/>
        <v>-1.15806451612904</v>
      </c>
      <c r="O433" s="58">
        <f t="shared" si="68"/>
        <v>27.2741935483871</v>
      </c>
      <c r="P433" s="58">
        <f t="shared" si="68"/>
        <v>26.5290322580645</v>
      </c>
      <c r="Q433" s="58">
        <f t="shared" si="65"/>
        <v>-0.745161290322578</v>
      </c>
    </row>
    <row r="434" spans="1:17">
      <c r="A434" t="s">
        <v>73</v>
      </c>
      <c r="B434" s="57">
        <f>SUM(B156:B185)</f>
        <v>435</v>
      </c>
      <c r="C434" s="58">
        <f>SUM(C156:C185)</f>
        <v>343.6</v>
      </c>
      <c r="E434">
        <f t="shared" si="62"/>
        <v>-91.3999999999999</v>
      </c>
      <c r="J434" t="s">
        <v>73</v>
      </c>
      <c r="K434" s="58">
        <f t="shared" ref="K434:P434" si="69">AVERAGE(K156:K185)</f>
        <v>36.2</v>
      </c>
      <c r="L434" s="58">
        <f t="shared" si="69"/>
        <v>34.83</v>
      </c>
      <c r="M434">
        <f t="shared" si="64"/>
        <v>-1.37</v>
      </c>
      <c r="O434" s="58">
        <f t="shared" si="69"/>
        <v>27.0666666666667</v>
      </c>
      <c r="P434" s="58">
        <f t="shared" si="69"/>
        <v>26.76</v>
      </c>
      <c r="Q434" s="58">
        <f t="shared" si="65"/>
        <v>-0.306666666666665</v>
      </c>
    </row>
    <row r="435" spans="1:17">
      <c r="A435" t="s">
        <v>74</v>
      </c>
      <c r="B435" s="57">
        <f>SUM(B186:B216)</f>
        <v>443</v>
      </c>
      <c r="C435" s="58">
        <f>SUM(C186:C216)</f>
        <v>114</v>
      </c>
      <c r="E435">
        <f t="shared" si="62"/>
        <v>-329</v>
      </c>
      <c r="J435" t="s">
        <v>74</v>
      </c>
      <c r="K435" s="58">
        <f t="shared" ref="K435:P435" si="70">AVERAGE(K186:K216)</f>
        <v>34.3870967741936</v>
      </c>
      <c r="L435" s="58">
        <f t="shared" si="70"/>
        <v>33.9</v>
      </c>
      <c r="M435">
        <f t="shared" si="64"/>
        <v>-0.487096774193546</v>
      </c>
      <c r="O435" s="58">
        <f t="shared" si="70"/>
        <v>26.3225806451613</v>
      </c>
      <c r="P435" s="58">
        <f t="shared" si="70"/>
        <v>27.158064516129</v>
      </c>
      <c r="Q435" s="58">
        <f t="shared" si="65"/>
        <v>0.835483870967735</v>
      </c>
    </row>
    <row r="436" spans="1:17">
      <c r="A436" t="s">
        <v>75</v>
      </c>
      <c r="B436" s="57">
        <f>SUM(B217:B247)</f>
        <v>157</v>
      </c>
      <c r="C436" s="58">
        <f>SUM(C217:C247)</f>
        <v>31.6</v>
      </c>
      <c r="E436">
        <f t="shared" si="62"/>
        <v>-125.4</v>
      </c>
      <c r="J436" t="s">
        <v>75</v>
      </c>
      <c r="K436" s="58">
        <f t="shared" ref="K436:P436" si="71">AVERAGE(K217:K247)</f>
        <v>32.9096774193548</v>
      </c>
      <c r="L436" s="58">
        <f t="shared" si="71"/>
        <v>32.4483870967742</v>
      </c>
      <c r="M436">
        <f t="shared" si="64"/>
        <v>-0.461290322580645</v>
      </c>
      <c r="O436" s="58">
        <f t="shared" si="71"/>
        <v>25.4193548387097</v>
      </c>
      <c r="P436" s="58">
        <f t="shared" si="71"/>
        <v>26.1258064516129</v>
      </c>
      <c r="Q436" s="58">
        <f t="shared" si="65"/>
        <v>0.70645161290323</v>
      </c>
    </row>
    <row r="437" spans="1:17">
      <c r="A437" t="s">
        <v>76</v>
      </c>
      <c r="B437" s="57">
        <f>SUM(B248:B277)</f>
        <v>1544</v>
      </c>
      <c r="C437" s="58">
        <f>SUM(C248:C277)</f>
        <v>290.3</v>
      </c>
      <c r="E437">
        <f t="shared" si="62"/>
        <v>-1253.7</v>
      </c>
      <c r="J437" t="s">
        <v>76</v>
      </c>
      <c r="K437" s="58">
        <f t="shared" ref="K437:P437" si="72">AVERAGE(K248:K277)</f>
        <v>32.3</v>
      </c>
      <c r="L437" s="58">
        <f t="shared" si="72"/>
        <v>31.1633333333333</v>
      </c>
      <c r="M437">
        <f t="shared" si="64"/>
        <v>-1.13666666666666</v>
      </c>
      <c r="O437" s="58">
        <f t="shared" si="72"/>
        <v>24.4666666666667</v>
      </c>
      <c r="P437" s="58">
        <f t="shared" si="72"/>
        <v>25.7833333333333</v>
      </c>
      <c r="Q437" s="58">
        <f t="shared" si="65"/>
        <v>1.31666666666667</v>
      </c>
    </row>
    <row r="438" spans="1:17">
      <c r="A438" t="s">
        <v>77</v>
      </c>
      <c r="B438" s="57">
        <f>SUM(B278:B308)</f>
        <v>33.8</v>
      </c>
      <c r="C438" s="58">
        <f>SUM(C278:C308)</f>
        <v>18.4</v>
      </c>
      <c r="E438">
        <f t="shared" si="62"/>
        <v>-15.4</v>
      </c>
      <c r="J438" t="s">
        <v>77</v>
      </c>
      <c r="K438" s="58">
        <f t="shared" ref="K438:P438" si="73">AVERAGE(K278:K308)</f>
        <v>34.2161290322581</v>
      </c>
      <c r="L438" s="58">
        <f t="shared" si="73"/>
        <v>33.9258064516129</v>
      </c>
      <c r="M438">
        <f t="shared" si="64"/>
        <v>-0.290322580645153</v>
      </c>
      <c r="O438" s="58">
        <f t="shared" si="73"/>
        <v>22.9645161290323</v>
      </c>
      <c r="P438" s="58">
        <f t="shared" si="73"/>
        <v>22.9193548387097</v>
      </c>
      <c r="Q438" s="58">
        <f t="shared" si="65"/>
        <v>-0.0451612903225822</v>
      </c>
    </row>
    <row r="439" spans="1:17">
      <c r="A439" t="s">
        <v>78</v>
      </c>
      <c r="B439" s="57">
        <f>SUM(B309:B338)</f>
        <v>40</v>
      </c>
      <c r="C439" s="58">
        <f>SUM(C309:C338)</f>
        <v>0</v>
      </c>
      <c r="E439">
        <f t="shared" si="62"/>
        <v>-40</v>
      </c>
      <c r="J439" t="s">
        <v>78</v>
      </c>
      <c r="K439" s="58">
        <f t="shared" ref="K439:P439" si="74">AVERAGE(K309:K338)</f>
        <v>32.8366666666667</v>
      </c>
      <c r="L439" s="58">
        <f t="shared" si="74"/>
        <v>32.24</v>
      </c>
      <c r="M439">
        <f t="shared" si="64"/>
        <v>-0.596666666666664</v>
      </c>
      <c r="O439" s="58">
        <f t="shared" si="74"/>
        <v>18.7</v>
      </c>
      <c r="P439" s="58">
        <f t="shared" si="74"/>
        <v>17.9666666666667</v>
      </c>
      <c r="Q439" s="58">
        <f t="shared" si="65"/>
        <v>-0.733333333333334</v>
      </c>
    </row>
    <row r="440" spans="1:17">
      <c r="A440" t="s">
        <v>79</v>
      </c>
      <c r="B440" s="57">
        <f>SUM(B339:B369)</f>
        <v>106</v>
      </c>
      <c r="C440" s="56">
        <f>SUM(C339:C369)</f>
        <v>14</v>
      </c>
      <c r="E440">
        <f t="shared" si="62"/>
        <v>-92</v>
      </c>
      <c r="J440" t="s">
        <v>79</v>
      </c>
      <c r="K440" s="58">
        <f t="shared" ref="K440:P440" si="75">AVERAGE(K339:K369)</f>
        <v>28.5161290322581</v>
      </c>
      <c r="L440" s="58">
        <f t="shared" si="75"/>
        <v>26.7064516129032</v>
      </c>
      <c r="M440">
        <f t="shared" si="64"/>
        <v>-1.80967741935484</v>
      </c>
      <c r="O440" s="58">
        <f t="shared" si="75"/>
        <v>15.9032258064516</v>
      </c>
      <c r="P440" s="58">
        <f t="shared" si="75"/>
        <v>15.0161290322581</v>
      </c>
      <c r="Q440" s="58">
        <f t="shared" si="65"/>
        <v>-0.887096774193548</v>
      </c>
    </row>
    <row r="441" spans="1:17">
      <c r="A441" t="s">
        <v>80</v>
      </c>
      <c r="B441" s="57">
        <f>SUM(B429:B440)</f>
        <v>2881.8</v>
      </c>
      <c r="C441" s="58">
        <f>SUM(C429:C440)</f>
        <v>941.9</v>
      </c>
      <c r="E441">
        <f t="shared" si="62"/>
        <v>-1939.9</v>
      </c>
      <c r="J441" t="s">
        <v>81</v>
      </c>
      <c r="K441">
        <f t="shared" ref="K441:P441" si="76">AVERAGE(K429:K440)</f>
        <v>34.0803277009729</v>
      </c>
      <c r="L441">
        <f t="shared" si="76"/>
        <v>33.0480318740399</v>
      </c>
      <c r="M441">
        <f t="shared" si="64"/>
        <v>-1.03229582693292</v>
      </c>
      <c r="O441">
        <f t="shared" si="76"/>
        <v>21.9587685611879</v>
      </c>
      <c r="P441">
        <f t="shared" si="76"/>
        <v>21.3823713517665</v>
      </c>
      <c r="Q441" s="58">
        <f t="shared" si="65"/>
        <v>-0.576397209421401</v>
      </c>
    </row>
    <row r="442" spans="1:15">
      <c r="A442" t="s">
        <v>82</v>
      </c>
      <c r="B442" s="28" cm="1">
        <f t="array" ref="B442">CORREL(B429:B440,C429:C440)</f>
        <v>0.762561073284932</v>
      </c>
      <c r="J442" t="s">
        <v>82</v>
      </c>
      <c r="K442" cm="1">
        <f t="array" ref="K442">CORREL(K429:K440,L429:L440)</f>
        <v>0.99215521285796</v>
      </c>
      <c r="O442" cm="1">
        <f t="array" ref="O442">CORREL(O429:O440,P429:P440)</f>
        <v>0.983275668144235</v>
      </c>
    </row>
  </sheetData>
  <mergeCells count="28">
    <mergeCell ref="B2:C2"/>
    <mergeCell ref="I2:J2"/>
    <mergeCell ref="K2:L2"/>
    <mergeCell ref="O2:P2"/>
    <mergeCell ref="S2:T2"/>
    <mergeCell ref="U2:V2"/>
    <mergeCell ref="W2:X2"/>
    <mergeCell ref="Y2:Z2"/>
    <mergeCell ref="E388:F388"/>
    <mergeCell ref="E396:F396"/>
    <mergeCell ref="E404:F404"/>
    <mergeCell ref="E412:F412"/>
    <mergeCell ref="E420:F420"/>
    <mergeCell ref="B388:B393"/>
    <mergeCell ref="B396:B401"/>
    <mergeCell ref="B404:B409"/>
    <mergeCell ref="B412:B417"/>
    <mergeCell ref="B420:B425"/>
    <mergeCell ref="C388:C389"/>
    <mergeCell ref="C396:C397"/>
    <mergeCell ref="C404:C405"/>
    <mergeCell ref="C412:C413"/>
    <mergeCell ref="C420:C421"/>
    <mergeCell ref="D388:D389"/>
    <mergeCell ref="D396:D397"/>
    <mergeCell ref="D404:D405"/>
    <mergeCell ref="D412:D413"/>
    <mergeCell ref="D420:D421"/>
  </mergeCells>
  <pageMargins left="0.75" right="0.75" top="1" bottom="1" header="0.5" footer="0.5"/>
  <headerFooter/>
  <ignoredErrors>
    <ignoredError sqref="C377:C379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82"/>
  <sheetViews>
    <sheetView tabSelected="1" topLeftCell="R7" workbookViewId="0">
      <selection activeCell="X21" sqref="X21"/>
    </sheetView>
  </sheetViews>
  <sheetFormatPr defaultColWidth="8.72727272727273" defaultRowHeight="14.5"/>
  <cols>
    <col min="2" max="2" width="18.1818181818182" customWidth="1"/>
    <col min="3" max="3" width="11"/>
    <col min="4" max="4" width="11.4545454545455" customWidth="1"/>
    <col min="5" max="5" width="17" customWidth="1"/>
    <col min="6" max="6" width="11.6363636363636" customWidth="1"/>
    <col min="7" max="7" width="12.5454545454545" customWidth="1"/>
    <col min="8" max="8" width="19.4545454545455" customWidth="1"/>
    <col min="9" max="9" width="17" customWidth="1"/>
    <col min="10" max="10" width="15" customWidth="1"/>
    <col min="11" max="11" width="10.6363636363636" customWidth="1"/>
    <col min="12" max="12" width="18.4545454545455" customWidth="1"/>
    <col min="13" max="13" width="22.1818181818182" customWidth="1"/>
    <col min="14" max="14" width="33.3636363636364" customWidth="1"/>
    <col min="15" max="15" width="20.0909090909091" customWidth="1"/>
    <col min="19" max="19" width="25.2727272727273" customWidth="1"/>
    <col min="20" max="20" width="15.8181818181818" customWidth="1"/>
    <col min="21" max="21" width="22.5454545454545" customWidth="1"/>
    <col min="22" max="22" width="12.8181818181818"/>
    <col min="23" max="23" width="18.4545454545455" customWidth="1"/>
    <col min="24" max="24" width="12.8181818181818"/>
    <col min="25" max="25" width="11.8181818181818"/>
    <col min="26" max="26" width="12.8181818181818"/>
  </cols>
  <sheetData>
    <row r="1" s="9" customFormat="1" spans="2:35">
      <c r="B1" s="12"/>
      <c r="C1" s="12"/>
      <c r="D1" s="12"/>
      <c r="E1" s="12"/>
      <c r="F1" s="12"/>
      <c r="G1" s="13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9" customFormat="1" ht="13" customHeight="1" spans="1:35">
      <c r="A2" s="12"/>
      <c r="B2" s="12"/>
      <c r="C2" s="12"/>
      <c r="D2" s="12"/>
      <c r="E2" s="12"/>
      <c r="F2" s="12"/>
      <c r="G2" s="13"/>
      <c r="H2" s="11"/>
      <c r="I2" s="12"/>
      <c r="J2" s="12"/>
      <c r="K2" s="12" t="s">
        <v>83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="9" customFormat="1" spans="1:35">
      <c r="A3" s="12"/>
      <c r="B3" s="12"/>
      <c r="C3" s="12"/>
      <c r="D3" s="12"/>
      <c r="E3" s="12"/>
      <c r="F3" s="12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="9" customFormat="1" spans="3:35">
      <c r="C4" s="12"/>
      <c r="D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="10" customFormat="1" ht="13" spans="1:35">
      <c r="A5" s="12" t="s">
        <v>84</v>
      </c>
      <c r="B5" s="12" t="s">
        <v>85</v>
      </c>
      <c r="C5" s="12" t="s">
        <v>86</v>
      </c>
      <c r="D5" s="12" t="s">
        <v>87</v>
      </c>
      <c r="E5" s="12" t="s">
        <v>88</v>
      </c>
      <c r="F5" s="12" t="s">
        <v>89</v>
      </c>
      <c r="G5" s="13" t="s">
        <v>90</v>
      </c>
      <c r="H5" s="12" t="s">
        <v>91</v>
      </c>
      <c r="I5" s="12" t="s">
        <v>92</v>
      </c>
      <c r="J5" s="12" t="s">
        <v>93</v>
      </c>
      <c r="K5" s="12" t="s">
        <v>94</v>
      </c>
      <c r="L5" s="12" t="s">
        <v>95</v>
      </c>
      <c r="M5" s="12" t="s">
        <v>96</v>
      </c>
      <c r="N5" s="12" t="s">
        <v>97</v>
      </c>
      <c r="O5" s="12"/>
      <c r="P5" s="12" t="s">
        <v>98</v>
      </c>
      <c r="Q5" s="12" t="s">
        <v>99</v>
      </c>
      <c r="R5" s="12" t="s">
        <v>100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="11" customFormat="1" ht="11" customHeight="1" spans="1:18">
      <c r="A6" s="14"/>
      <c r="B6" s="15"/>
      <c r="C6" s="16"/>
      <c r="D6" s="17"/>
      <c r="E6" s="14"/>
      <c r="F6" s="15"/>
      <c r="G6" s="18"/>
      <c r="H6" s="15"/>
      <c r="I6" s="15"/>
      <c r="J6" s="15"/>
      <c r="K6" s="15"/>
      <c r="L6" s="15"/>
      <c r="N6" s="20" t="s">
        <v>101</v>
      </c>
      <c r="O6" s="20" t="s">
        <v>102</v>
      </c>
      <c r="P6" s="11" t="s">
        <v>103</v>
      </c>
      <c r="Q6" s="20" t="s">
        <v>104</v>
      </c>
      <c r="R6" s="11" t="s">
        <v>105</v>
      </c>
    </row>
    <row r="7" spans="4:4">
      <c r="D7" t="s">
        <v>1</v>
      </c>
    </row>
    <row r="8" spans="1:18">
      <c r="A8" t="s">
        <v>106</v>
      </c>
      <c r="B8" s="19">
        <f>FORECAST!A2</f>
        <v>44197</v>
      </c>
      <c r="C8" s="19">
        <f>OBSERVED!A2</f>
        <v>44197</v>
      </c>
      <c r="D8">
        <f>IF(ANALYSIS!B5="","",ANALYSIS!B5)</f>
        <v>0</v>
      </c>
      <c r="E8">
        <f>IF(ANALYSIS!C5="","",ANALYSIS!C5)</f>
        <v>0</v>
      </c>
      <c r="F8">
        <f>IF(AND(D8=999.9,E8=999.9),"",D8)</f>
        <v>0</v>
      </c>
      <c r="G8">
        <f>IF(AND(D8=999.9,E8=999.9),"",E8)</f>
        <v>0</v>
      </c>
      <c r="H8">
        <f>IF(OR(D8=999.9,E8=999.9),"",ABS(D8-E8))</f>
        <v>0</v>
      </c>
      <c r="I8">
        <f>IF(OR(D8=J8,E8=999.9),"",SUMXMY2(D8,E8))</f>
        <v>0</v>
      </c>
      <c r="J8" t="str">
        <f>IF(OR(F8="",G8=""),"",(IF(AND(F8&gt;0,G8&gt;0),"YY","")))</f>
        <v/>
      </c>
      <c r="K8" t="str">
        <f>IF(OR(F8="",G8=""),"",(IF(AND(F8&gt;0,G8=0),"YN","")))</f>
        <v/>
      </c>
      <c r="L8" t="str">
        <f>IF(OR(F8="",G8=""),"",(IF(AND(F8=0,G8&gt;0),"NY","")))</f>
        <v/>
      </c>
      <c r="M8" t="str">
        <f>IF(OR(F8="",G8=""),"",(IF(AND(F8=0,G8=0),"NN","")))</f>
        <v>NN</v>
      </c>
      <c r="N8">
        <f>IF((D8=999.9),"",(IF(D8&gt;10,D8*0.02,0.2)))</f>
        <v>0.2</v>
      </c>
      <c r="O8">
        <f>IF((D8=999.9),"",(IF(D8&gt;10,D8*0.2,2)))</f>
        <v>2</v>
      </c>
      <c r="P8">
        <f>IF(H8="","",IF(AND(OR(J8="YY",M8="NN"),H8&lt;=N8),1,0))</f>
        <v>1</v>
      </c>
      <c r="Q8">
        <f>IF(H8="","",IF(AND(AND(OR(J8="YY",M8="NN"),H8&gt;N8),H8&lt;=O8),1,0))</f>
        <v>0</v>
      </c>
      <c r="R8">
        <f>IF(H8="","",IF(AND(OR(J8="YY",M8="NN"),H8&gt;O8),1,0))</f>
        <v>0</v>
      </c>
    </row>
    <row r="9" ht="18.5" spans="1:40">
      <c r="A9" t="s">
        <v>107</v>
      </c>
      <c r="B9" s="19">
        <f>FORECAST!A3</f>
        <v>44198</v>
      </c>
      <c r="C9" s="19">
        <f>OBSERVED!A3</f>
        <v>44198</v>
      </c>
      <c r="D9">
        <f>IF(ANALYSIS!B6="","",ANALYSIS!B6)</f>
        <v>0</v>
      </c>
      <c r="E9">
        <f>IF(ANALYSIS!C6="","",ANALYSIS!C6)</f>
        <v>0</v>
      </c>
      <c r="F9">
        <f t="shared" ref="F9:F72" si="0">IF(AND(D9=999.9,E9=999.9),"",D9)</f>
        <v>0</v>
      </c>
      <c r="G9">
        <f t="shared" ref="G9:G72" si="1">IF(AND(D9=999.9,E9=999.9),"",E9)</f>
        <v>0</v>
      </c>
      <c r="H9">
        <f t="shared" ref="H9:H72" si="2">IF(OR(D9=999.9,E9=999.9),"",ABS(D9-E9))</f>
        <v>0</v>
      </c>
      <c r="I9">
        <f t="shared" ref="I9:I72" si="3">IF(OR(D9=J9,E9=999.9),"",SUMXMY2(D9,E9))</f>
        <v>0</v>
      </c>
      <c r="J9" t="str">
        <f>IF(OR(F9="",G9=""),"",(IF(AND(F9&gt;0,G9&gt;0),"YY","")))</f>
        <v/>
      </c>
      <c r="K9" t="str">
        <f t="shared" ref="K9:K72" si="4">IF(OR(F9="",G9=""),"",(IF(AND(F9&gt;0,G9=0),"YN","")))</f>
        <v/>
      </c>
      <c r="L9" t="str">
        <f t="shared" ref="L9:L72" si="5">IF(OR(F9="",G9=""),"",(IF(AND(F9=0,G9&gt;0),"NY","")))</f>
        <v/>
      </c>
      <c r="M9" t="str">
        <f t="shared" ref="M9:M72" si="6">IF(OR(F9="",G9=""),"",(IF(AND(F9=0,G9=0),"NN","")))</f>
        <v>NN</v>
      </c>
      <c r="N9">
        <f t="shared" ref="N9:N72" si="7">IF((D9=999.9),"",(IF(D9&gt;10,D9*0.02,0.2)))</f>
        <v>0.2</v>
      </c>
      <c r="O9">
        <f t="shared" ref="O9:O72" si="8">IF((D9=999.9),"",(IF(D9&gt;10,D9*0.2,2)))</f>
        <v>2</v>
      </c>
      <c r="P9">
        <f t="shared" ref="P9:P72" si="9">IF(H9="","",IF(AND(OR(J9="YY",M9="NN"),H9&lt;=N9),1,0))</f>
        <v>1</v>
      </c>
      <c r="Q9">
        <f t="shared" ref="Q9:Q72" si="10">IF(H9="","",IF(AND(AND(OR(J9="YY",M9="NN"),H9&gt;N9),H9&lt;=O9),1,0))</f>
        <v>0</v>
      </c>
      <c r="R9">
        <f t="shared" ref="R9:R72" si="11">IF(H9="","",IF(AND(OR(J9="YY",M9="NN"),H9&gt;O9),1,0))</f>
        <v>0</v>
      </c>
      <c r="S9" s="21" t="s">
        <v>108</v>
      </c>
      <c r="V9" t="s">
        <v>109</v>
      </c>
      <c r="W9" t="s">
        <v>42</v>
      </c>
      <c r="X9" t="s">
        <v>43</v>
      </c>
      <c r="Y9" t="s">
        <v>44</v>
      </c>
      <c r="Z9" t="s">
        <v>45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77</v>
      </c>
      <c r="AM9" t="s">
        <v>78</v>
      </c>
      <c r="AN9" t="s">
        <v>79</v>
      </c>
    </row>
    <row r="10" spans="1:40">
      <c r="A10" t="s">
        <v>110</v>
      </c>
      <c r="B10" s="19">
        <f>FORECAST!A4</f>
        <v>44199</v>
      </c>
      <c r="C10" s="19">
        <f>OBSERVED!A4</f>
        <v>44199</v>
      </c>
      <c r="D10">
        <f>IF(ANALYSIS!B7="","",ANALYSIS!B7)</f>
        <v>0</v>
      </c>
      <c r="E10">
        <f>IF(ANALYSIS!C7="","",ANALYSIS!C7)</f>
        <v>0</v>
      </c>
      <c r="F10">
        <f t="shared" si="0"/>
        <v>0</v>
      </c>
      <c r="G10">
        <f t="shared" si="1"/>
        <v>0</v>
      </c>
      <c r="H10">
        <f t="shared" si="2"/>
        <v>0</v>
      </c>
      <c r="I10">
        <f t="shared" si="3"/>
        <v>0</v>
      </c>
      <c r="J10" t="str">
        <f t="shared" ref="J10:J73" si="12">IF(OR(F10="",G10=""),"",(IF(AND(F10&gt;0,G10&gt;0),"YY","")))</f>
        <v/>
      </c>
      <c r="K10" t="str">
        <f t="shared" si="4"/>
        <v/>
      </c>
      <c r="L10" t="str">
        <f t="shared" si="5"/>
        <v/>
      </c>
      <c r="M10" t="str">
        <f t="shared" si="6"/>
        <v>NN</v>
      </c>
      <c r="N10">
        <f t="shared" si="7"/>
        <v>0.2</v>
      </c>
      <c r="O10">
        <f t="shared" si="8"/>
        <v>2</v>
      </c>
      <c r="P10">
        <f t="shared" si="9"/>
        <v>1</v>
      </c>
      <c r="Q10">
        <f t="shared" si="10"/>
        <v>0</v>
      </c>
      <c r="R10">
        <f t="shared" si="11"/>
        <v>0</v>
      </c>
      <c r="S10" s="22" t="s">
        <v>111</v>
      </c>
      <c r="U10" s="18" t="s">
        <v>112</v>
      </c>
      <c r="V10">
        <f>COUNTIF(H8:H372,"")</f>
        <v>0</v>
      </c>
      <c r="W10">
        <f>COUNTIF(H8:H66,"")</f>
        <v>0</v>
      </c>
      <c r="X10">
        <f>COUNTIF(H67:H158,"")</f>
        <v>0</v>
      </c>
      <c r="Y10">
        <f>COUNTIF(H159:H280,"")</f>
        <v>0</v>
      </c>
      <c r="Z10">
        <f>COUNTIF(H281:H372,"")</f>
        <v>0</v>
      </c>
      <c r="AC10">
        <f>COUNTIF(H8:H38,"")</f>
        <v>0</v>
      </c>
      <c r="AD10" s="11">
        <f>COUNTIF(H39:H66,"")</f>
        <v>0</v>
      </c>
      <c r="AE10">
        <f>COUNTIF(H67:H97,"")</f>
        <v>0</v>
      </c>
      <c r="AF10">
        <f>COUNTIF(H98:H127,"")</f>
        <v>0</v>
      </c>
      <c r="AG10">
        <f>COUNTIF(H128:H158,"")</f>
        <v>0</v>
      </c>
      <c r="AH10">
        <f>COUNTIF(H159:H188,"")</f>
        <v>0</v>
      </c>
      <c r="AI10">
        <f>COUNTIF(H189:H219,"")</f>
        <v>0</v>
      </c>
      <c r="AJ10">
        <f>COUNTIF(H220:H250,"")</f>
        <v>0</v>
      </c>
      <c r="AK10">
        <f>COUNTIF(H251:H280,"")</f>
        <v>0</v>
      </c>
      <c r="AL10">
        <f>COUNTIF(H281:H311,"")</f>
        <v>0</v>
      </c>
      <c r="AM10">
        <f>COUNTIF(H312:H341,"")</f>
        <v>0</v>
      </c>
      <c r="AN10">
        <f>COUNTIF(H342:H372,"")</f>
        <v>0</v>
      </c>
    </row>
    <row r="11" spans="1:40">
      <c r="A11" t="s">
        <v>113</v>
      </c>
      <c r="B11" s="19">
        <f>FORECAST!A5</f>
        <v>44200</v>
      </c>
      <c r="C11" s="19">
        <f>OBSERVED!A5</f>
        <v>44200</v>
      </c>
      <c r="D11">
        <f>IF(ANALYSIS!B8="","",ANALYSIS!B8)</f>
        <v>0</v>
      </c>
      <c r="E11">
        <f>IF(ANALYSIS!C8="","",ANALYSIS!C8)</f>
        <v>0</v>
      </c>
      <c r="F1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 t="str">
        <f t="shared" si="12"/>
        <v/>
      </c>
      <c r="K11" t="str">
        <f t="shared" si="4"/>
        <v/>
      </c>
      <c r="L11" t="str">
        <f t="shared" si="5"/>
        <v/>
      </c>
      <c r="M11" t="str">
        <f t="shared" si="6"/>
        <v>NN</v>
      </c>
      <c r="N11">
        <f t="shared" si="7"/>
        <v>0.2</v>
      </c>
      <c r="O11">
        <f t="shared" si="8"/>
        <v>2</v>
      </c>
      <c r="P11">
        <f t="shared" si="9"/>
        <v>1</v>
      </c>
      <c r="Q11">
        <f t="shared" si="10"/>
        <v>0</v>
      </c>
      <c r="R11">
        <f t="shared" si="11"/>
        <v>0</v>
      </c>
      <c r="S11" s="22" t="s">
        <v>114</v>
      </c>
      <c r="U11" s="18" t="s">
        <v>115</v>
      </c>
      <c r="V11">
        <f>COUNTIF(J8:J372,"YY")</f>
        <v>56</v>
      </c>
      <c r="W11">
        <f>COUNTIF(J8:J66,"YY")</f>
        <v>0</v>
      </c>
      <c r="X11">
        <f>COUNTIF(J67:J158,"YY")</f>
        <v>2</v>
      </c>
      <c r="Y11">
        <f>COUNTIF(J159:J280,"YY")</f>
        <v>49</v>
      </c>
      <c r="Z11">
        <f>COUNTIF(J281:J372,"YY")</f>
        <v>5</v>
      </c>
      <c r="AC11">
        <f>COUNTIF(J8:J38,"YY")</f>
        <v>0</v>
      </c>
      <c r="AD11" s="11">
        <f>COUNTIF(J39:J66,"YY")</f>
        <v>0</v>
      </c>
      <c r="AE11">
        <f>COUNTIF(J67:J97,"YY")</f>
        <v>0</v>
      </c>
      <c r="AF11">
        <f>COUNTIF(J98:J127,"YY")</f>
        <v>0</v>
      </c>
      <c r="AG11">
        <f>COUNTIF(J128:J158,"YY")</f>
        <v>2</v>
      </c>
      <c r="AH11">
        <f>COUNTIF(J159:J188,"YY")</f>
        <v>7</v>
      </c>
      <c r="AI11">
        <f>COUNTIF(J189:J219,"YY")</f>
        <v>13</v>
      </c>
      <c r="AJ11">
        <f>COUNTIF(J220:J250,"YY")</f>
        <v>8</v>
      </c>
      <c r="AK11">
        <f>COUNTIF(J251:J280,"YY")</f>
        <v>21</v>
      </c>
      <c r="AL11">
        <f>COUNTIF(J281:J311,"YY")</f>
        <v>1</v>
      </c>
      <c r="AM11">
        <f>COUNTIF(J312:J341,"YY")</f>
        <v>0</v>
      </c>
      <c r="AN11">
        <f>COUNTIF(J342:J372,"YY")</f>
        <v>4</v>
      </c>
    </row>
    <row r="12" spans="1:40">
      <c r="A12" t="s">
        <v>116</v>
      </c>
      <c r="B12" s="19">
        <f>FORECAST!A6</f>
        <v>44201</v>
      </c>
      <c r="C12" s="19">
        <f>OBSERVED!A6</f>
        <v>44201</v>
      </c>
      <c r="D12">
        <f>IF(ANALYSIS!B9="","",ANALYSIS!B9)</f>
        <v>0</v>
      </c>
      <c r="E12">
        <f>IF(ANALYSIS!C9="","",ANALYSIS!C9)</f>
        <v>0</v>
      </c>
      <c r="F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  <c r="J12" t="str">
        <f t="shared" si="12"/>
        <v/>
      </c>
      <c r="K12" t="str">
        <f t="shared" si="4"/>
        <v/>
      </c>
      <c r="L12" t="str">
        <f t="shared" si="5"/>
        <v/>
      </c>
      <c r="M12" t="str">
        <f t="shared" si="6"/>
        <v>NN</v>
      </c>
      <c r="N12">
        <f t="shared" si="7"/>
        <v>0.2</v>
      </c>
      <c r="O12">
        <f t="shared" si="8"/>
        <v>2</v>
      </c>
      <c r="P12">
        <f t="shared" si="9"/>
        <v>1</v>
      </c>
      <c r="Q12">
        <f t="shared" si="10"/>
        <v>0</v>
      </c>
      <c r="R12">
        <f t="shared" si="11"/>
        <v>0</v>
      </c>
      <c r="S12" s="22" t="s">
        <v>117</v>
      </c>
      <c r="U12" s="18" t="s">
        <v>118</v>
      </c>
      <c r="V12">
        <f>COUNTIF(K8:K372,"YN")</f>
        <v>53</v>
      </c>
      <c r="W12">
        <f>COUNTIF(K8:K66,"YN")</f>
        <v>0</v>
      </c>
      <c r="X12">
        <f>COUNTIF(K67:K158,"YN")</f>
        <v>2</v>
      </c>
      <c r="Y12">
        <f>COUNTIF(K159:K280,"YN")</f>
        <v>43</v>
      </c>
      <c r="Z12">
        <f>COUNTIF(K281:K372,"YN")</f>
        <v>8</v>
      </c>
      <c r="AC12">
        <f>COUNTIF(K8:K38,"YN")</f>
        <v>0</v>
      </c>
      <c r="AD12" s="11">
        <f>COUNTIF(K39:K66,"YN")</f>
        <v>0</v>
      </c>
      <c r="AE12">
        <f>COUNTIF(K67:K97,"YN")</f>
        <v>0</v>
      </c>
      <c r="AF12">
        <f>COUNTIF(K98:K127,"YN")</f>
        <v>0</v>
      </c>
      <c r="AG12">
        <f>COUNTIF(K128:K158,"YN")</f>
        <v>2</v>
      </c>
      <c r="AH12">
        <f>COUNTIF(K159:K188,"YN")</f>
        <v>8</v>
      </c>
      <c r="AI12">
        <f>COUNTIF(K189:K219,"YN")</f>
        <v>10</v>
      </c>
      <c r="AJ12">
        <f>COUNTIF(K220:K250,"YN")</f>
        <v>16</v>
      </c>
      <c r="AK12">
        <f>COUNTIF(K251:K280,"YN")</f>
        <v>9</v>
      </c>
      <c r="AL12">
        <f>COUNTIF(K281:K311,"YN")</f>
        <v>5</v>
      </c>
      <c r="AM12">
        <f>COUNTIF(K312:K341,"YN")</f>
        <v>3</v>
      </c>
      <c r="AN12">
        <f>COUNTIF(K342:K372,"YN")</f>
        <v>0</v>
      </c>
    </row>
    <row r="13" spans="1:40">
      <c r="A13" t="s">
        <v>119</v>
      </c>
      <c r="B13" s="19">
        <f>FORECAST!A7</f>
        <v>44202</v>
      </c>
      <c r="C13" s="19">
        <f>OBSERVED!A7</f>
        <v>44202</v>
      </c>
      <c r="D13">
        <f>IF(ANALYSIS!B10="","",ANALYSIS!B10)</f>
        <v>0</v>
      </c>
      <c r="E13">
        <f>IF(ANALYSIS!C10="","",ANALYSIS!C10)</f>
        <v>0</v>
      </c>
      <c r="F13">
        <f t="shared" si="0"/>
        <v>0</v>
      </c>
      <c r="G13">
        <f t="shared" si="1"/>
        <v>0</v>
      </c>
      <c r="H13">
        <f t="shared" si="2"/>
        <v>0</v>
      </c>
      <c r="I13">
        <f t="shared" si="3"/>
        <v>0</v>
      </c>
      <c r="J13" t="str">
        <f t="shared" si="12"/>
        <v/>
      </c>
      <c r="K13" t="str">
        <f t="shared" si="4"/>
        <v/>
      </c>
      <c r="L13" t="str">
        <f t="shared" si="5"/>
        <v/>
      </c>
      <c r="M13" t="str">
        <f t="shared" si="6"/>
        <v>NN</v>
      </c>
      <c r="N13">
        <f t="shared" si="7"/>
        <v>0.2</v>
      </c>
      <c r="O13">
        <f t="shared" si="8"/>
        <v>2</v>
      </c>
      <c r="P13">
        <f t="shared" si="9"/>
        <v>1</v>
      </c>
      <c r="Q13">
        <f t="shared" si="10"/>
        <v>0</v>
      </c>
      <c r="R13">
        <f t="shared" si="11"/>
        <v>0</v>
      </c>
      <c r="S13" s="22" t="s">
        <v>120</v>
      </c>
      <c r="U13" s="18" t="s">
        <v>121</v>
      </c>
      <c r="V13">
        <f>COUNTIF(L8:L372,"NY")</f>
        <v>5</v>
      </c>
      <c r="W13">
        <f>COUNTIF(L8:L66,"NY")</f>
        <v>0</v>
      </c>
      <c r="X13">
        <f>COUNTIF(J67:J158,"NY")</f>
        <v>0</v>
      </c>
      <c r="Y13">
        <f>COUNTIF(J159:J280,"NY")</f>
        <v>0</v>
      </c>
      <c r="Z13">
        <f>COUNTIF(J281:J372,"NY")</f>
        <v>0</v>
      </c>
      <c r="AC13">
        <f>COUNTIF(L8:L38,"NY")</f>
        <v>0</v>
      </c>
      <c r="AD13" s="11">
        <f>COUNTIF(L39:L66,"NY")</f>
        <v>0</v>
      </c>
      <c r="AE13">
        <f>COUNTIF(L67:L97,"NY")</f>
        <v>0</v>
      </c>
      <c r="AF13">
        <f>COUNTIF(L98:L127,"NY")</f>
        <v>0</v>
      </c>
      <c r="AG13">
        <f>COUNTIF(L128:L158,"NY")</f>
        <v>0</v>
      </c>
      <c r="AH13">
        <f>COUNTIF(L159:L188,"NY")</f>
        <v>2</v>
      </c>
      <c r="AI13">
        <f>COUNTIF(L189:L219,"NY")</f>
        <v>0</v>
      </c>
      <c r="AJ13">
        <f>COUNTIF(L220:L250,"NY")</f>
        <v>1</v>
      </c>
      <c r="AK13">
        <f>COUNTIF(L251:L280,"NY")</f>
        <v>0</v>
      </c>
      <c r="AL13">
        <f>COUNTIF(L281:L311,"NY")</f>
        <v>2</v>
      </c>
      <c r="AM13">
        <f>COUNTIF(L312:L341,"NY")</f>
        <v>0</v>
      </c>
      <c r="AN13">
        <f>COUNTIF(L342:L372,"NY")</f>
        <v>0</v>
      </c>
    </row>
    <row r="14" spans="1:40">
      <c r="A14" t="s">
        <v>122</v>
      </c>
      <c r="B14" s="19">
        <f>FORECAST!A8</f>
        <v>44203</v>
      </c>
      <c r="C14" s="19">
        <f>OBSERVED!A8</f>
        <v>44203</v>
      </c>
      <c r="D14">
        <f>IF(ANALYSIS!B11="","",ANALYSIS!B11)</f>
        <v>0</v>
      </c>
      <c r="E14">
        <f>IF(ANALYSIS!C11="","",ANALYSIS!C11)</f>
        <v>0</v>
      </c>
      <c r="F14">
        <f t="shared" si="0"/>
        <v>0</v>
      </c>
      <c r="G14">
        <f t="shared" si="1"/>
        <v>0</v>
      </c>
      <c r="H14">
        <f t="shared" si="2"/>
        <v>0</v>
      </c>
      <c r="I14">
        <f t="shared" si="3"/>
        <v>0</v>
      </c>
      <c r="J14" t="str">
        <f t="shared" si="12"/>
        <v/>
      </c>
      <c r="K14" t="str">
        <f t="shared" si="4"/>
        <v/>
      </c>
      <c r="L14" t="str">
        <f t="shared" si="5"/>
        <v/>
      </c>
      <c r="M14" t="str">
        <f t="shared" si="6"/>
        <v>NN</v>
      </c>
      <c r="N14">
        <f t="shared" si="7"/>
        <v>0.2</v>
      </c>
      <c r="O14">
        <f t="shared" si="8"/>
        <v>2</v>
      </c>
      <c r="P14">
        <f t="shared" si="9"/>
        <v>1</v>
      </c>
      <c r="Q14">
        <f t="shared" si="10"/>
        <v>0</v>
      </c>
      <c r="R14">
        <f t="shared" si="11"/>
        <v>0</v>
      </c>
      <c r="S14" s="22" t="s">
        <v>123</v>
      </c>
      <c r="U14" s="18" t="s">
        <v>124</v>
      </c>
      <c r="V14">
        <f>COUNTIF(M8:M372,"NN")</f>
        <v>251</v>
      </c>
      <c r="W14">
        <f>COUNTIF(M8:M66,"NN")</f>
        <v>59</v>
      </c>
      <c r="X14">
        <f>COUNTIF(M67:M158,"NN")</f>
        <v>88</v>
      </c>
      <c r="Y14">
        <f>COUNTIF(M159:M280,"NN")</f>
        <v>27</v>
      </c>
      <c r="Z14">
        <f>COUNTIF(M281:M372,"NN")</f>
        <v>77</v>
      </c>
      <c r="AC14">
        <f>COUNTIF(M8:M38,"NN")</f>
        <v>31</v>
      </c>
      <c r="AD14" s="11">
        <f>COUNTIF(M39:M66,"NN")</f>
        <v>28</v>
      </c>
      <c r="AE14">
        <f>COUNTIF(M67:M97,"NN")</f>
        <v>31</v>
      </c>
      <c r="AF14">
        <f>COUNTIF(M98:M127,"NN")</f>
        <v>30</v>
      </c>
      <c r="AG14">
        <f>COUNTIF(M128:M158,"NN")</f>
        <v>27</v>
      </c>
      <c r="AH14">
        <f>COUNTIF(M159:M188,"NN")</f>
        <v>13</v>
      </c>
      <c r="AI14">
        <f>COUNTIF(M189:M219,"NN")</f>
        <v>8</v>
      </c>
      <c r="AJ14">
        <f>COUNTIF(M220:M250,"NN")</f>
        <v>6</v>
      </c>
      <c r="AK14">
        <f>COUNTIF(M251:M280,"NN")</f>
        <v>0</v>
      </c>
      <c r="AL14">
        <f>COUNTIF(M281:M311,"NN")</f>
        <v>23</v>
      </c>
      <c r="AM14">
        <f>COUNTIF(M312:M341,"NN")</f>
        <v>27</v>
      </c>
      <c r="AN14">
        <f>COUNTIF(M342:M372,"NN")</f>
        <v>27</v>
      </c>
    </row>
    <row r="15" spans="1:40">
      <c r="A15" t="s">
        <v>106</v>
      </c>
      <c r="B15" s="19">
        <f>FORECAST!A9</f>
        <v>44204</v>
      </c>
      <c r="C15" s="19">
        <f>OBSERVED!A9</f>
        <v>44204</v>
      </c>
      <c r="D15">
        <f>IF(ANALYSIS!B12="","",ANALYSIS!B12)</f>
        <v>0</v>
      </c>
      <c r="E15">
        <f>IF(ANALYSIS!C12="","",ANALYSIS!C12)</f>
        <v>0</v>
      </c>
      <c r="F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  <c r="J15" t="str">
        <f t="shared" si="12"/>
        <v/>
      </c>
      <c r="K15" t="str">
        <f t="shared" si="4"/>
        <v/>
      </c>
      <c r="L15" t="str">
        <f t="shared" si="5"/>
        <v/>
      </c>
      <c r="M15" t="str">
        <f t="shared" si="6"/>
        <v>NN</v>
      </c>
      <c r="N15">
        <f t="shared" si="7"/>
        <v>0.2</v>
      </c>
      <c r="O15">
        <f t="shared" si="8"/>
        <v>2</v>
      </c>
      <c r="P15">
        <f t="shared" si="9"/>
        <v>1</v>
      </c>
      <c r="Q15">
        <f t="shared" si="10"/>
        <v>0</v>
      </c>
      <c r="R15">
        <f t="shared" si="11"/>
        <v>0</v>
      </c>
      <c r="S15" s="22" t="s">
        <v>125</v>
      </c>
      <c r="U15" s="18" t="s">
        <v>126</v>
      </c>
      <c r="V15">
        <f>V11+V14</f>
        <v>307</v>
      </c>
      <c r="W15">
        <f>W11+W14</f>
        <v>59</v>
      </c>
      <c r="X15">
        <f t="shared" ref="X15:AC15" si="13">X11+X14</f>
        <v>90</v>
      </c>
      <c r="Y15">
        <f t="shared" si="13"/>
        <v>76</v>
      </c>
      <c r="Z15">
        <f t="shared" si="13"/>
        <v>82</v>
      </c>
      <c r="AC15" s="28">
        <f t="shared" ref="AC15:AG15" si="14">AC11+AC14</f>
        <v>31</v>
      </c>
      <c r="AD15" s="15">
        <f>(AD11+AD14)</f>
        <v>28</v>
      </c>
      <c r="AE15" s="28">
        <f t="shared" si="14"/>
        <v>31</v>
      </c>
      <c r="AF15" s="28">
        <f t="shared" si="14"/>
        <v>30</v>
      </c>
      <c r="AG15" s="28">
        <f t="shared" si="14"/>
        <v>29</v>
      </c>
      <c r="AH15" s="28">
        <f t="shared" ref="AH15:AN15" si="15">AH11+AH14</f>
        <v>20</v>
      </c>
      <c r="AI15" s="28">
        <f t="shared" si="15"/>
        <v>21</v>
      </c>
      <c r="AJ15" s="28">
        <f t="shared" si="15"/>
        <v>14</v>
      </c>
      <c r="AK15" s="28">
        <f t="shared" si="15"/>
        <v>21</v>
      </c>
      <c r="AL15" s="28">
        <f t="shared" si="15"/>
        <v>24</v>
      </c>
      <c r="AM15" s="28">
        <f t="shared" si="15"/>
        <v>27</v>
      </c>
      <c r="AN15" s="28">
        <f t="shared" si="15"/>
        <v>31</v>
      </c>
    </row>
    <row r="16" spans="1:40">
      <c r="A16" t="s">
        <v>107</v>
      </c>
      <c r="B16" s="19">
        <f>FORECAST!A10</f>
        <v>44205</v>
      </c>
      <c r="C16" s="19">
        <f>OBSERVED!A10</f>
        <v>44205</v>
      </c>
      <c r="D16">
        <f>IF(ANALYSIS!B13="","",ANALYSIS!B13)</f>
        <v>0</v>
      </c>
      <c r="E16">
        <f>IF(ANALYSIS!C13="","",ANALYSIS!C13)</f>
        <v>0</v>
      </c>
      <c r="F16">
        <f t="shared" si="0"/>
        <v>0</v>
      </c>
      <c r="G16">
        <f t="shared" si="1"/>
        <v>0</v>
      </c>
      <c r="H16">
        <f t="shared" si="2"/>
        <v>0</v>
      </c>
      <c r="I16">
        <f t="shared" si="3"/>
        <v>0</v>
      </c>
      <c r="J16" t="str">
        <f t="shared" si="12"/>
        <v/>
      </c>
      <c r="K16" t="str">
        <f t="shared" si="4"/>
        <v/>
      </c>
      <c r="L16" t="str">
        <f t="shared" si="5"/>
        <v/>
      </c>
      <c r="M16" t="str">
        <f t="shared" si="6"/>
        <v>NN</v>
      </c>
      <c r="N16">
        <f t="shared" si="7"/>
        <v>0.2</v>
      </c>
      <c r="O16">
        <f t="shared" si="8"/>
        <v>2</v>
      </c>
      <c r="P16">
        <f t="shared" si="9"/>
        <v>1</v>
      </c>
      <c r="Q16">
        <f t="shared" si="10"/>
        <v>0</v>
      </c>
      <c r="R16">
        <f t="shared" si="11"/>
        <v>0</v>
      </c>
      <c r="S16" s="23" t="s">
        <v>127</v>
      </c>
      <c r="U16" s="18" t="s">
        <v>128</v>
      </c>
      <c r="V16">
        <f>COUNTIF(H8:H372,"&gt;=0")</f>
        <v>365</v>
      </c>
      <c r="W16">
        <f>COUNTIF(H8:H66,"&gt;=0")</f>
        <v>59</v>
      </c>
      <c r="X16">
        <f>COUNTIF(H67:H158,"&gt;=0")</f>
        <v>92</v>
      </c>
      <c r="Y16">
        <f>COUNTIF(H159:H280,"&gt;=0")</f>
        <v>122</v>
      </c>
      <c r="Z16">
        <f>COUNTIF(H281:H372,"&gt;=0")</f>
        <v>92</v>
      </c>
      <c r="AC16">
        <f>COUNTIF(H8:H38,"&gt;=0")</f>
        <v>31</v>
      </c>
      <c r="AD16" s="11">
        <f>COUNTIF(H39:H66,"&gt;=0")</f>
        <v>28</v>
      </c>
      <c r="AE16">
        <f>COUNTIF(H67:H97,"&gt;=0")</f>
        <v>31</v>
      </c>
      <c r="AF16">
        <f>COUNTIF(H98:H127,"&gt;=0")</f>
        <v>30</v>
      </c>
      <c r="AG16">
        <f>COUNTIF(H128:H158,"&gt;=0")</f>
        <v>31</v>
      </c>
      <c r="AH16">
        <f>COUNTIF(H159:H188,"&gt;=0")</f>
        <v>30</v>
      </c>
      <c r="AI16">
        <f>COUNTIF(H189:H219,"&gt;=0")</f>
        <v>31</v>
      </c>
      <c r="AJ16">
        <f>COUNTIF(H220:H250,"&gt;=0")</f>
        <v>31</v>
      </c>
      <c r="AK16">
        <f>COUNTIF(H251:H280,"&gt;=0")</f>
        <v>30</v>
      </c>
      <c r="AL16">
        <f>COUNTIF(H281:H311,"&gt;=0")</f>
        <v>31</v>
      </c>
      <c r="AM16">
        <f>COUNTIF(H312:H341,"&gt;=0")</f>
        <v>30</v>
      </c>
      <c r="AN16">
        <f>COUNTIF(H342:H372,"&gt;=0")</f>
        <v>31</v>
      </c>
    </row>
    <row r="17" spans="1:40">
      <c r="A17" t="s">
        <v>110</v>
      </c>
      <c r="B17" s="19">
        <f>FORECAST!A11</f>
        <v>44206</v>
      </c>
      <c r="C17" s="19">
        <f>OBSERVED!A11</f>
        <v>44206</v>
      </c>
      <c r="D17">
        <f>IF(ANALYSIS!B14="","",ANALYSIS!B14)</f>
        <v>0</v>
      </c>
      <c r="E17">
        <f>IF(ANALYSIS!C14="","",ANALYSIS!C14)</f>
        <v>0</v>
      </c>
      <c r="F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  <c r="J17" t="str">
        <f t="shared" si="12"/>
        <v/>
      </c>
      <c r="K17" t="str">
        <f t="shared" si="4"/>
        <v/>
      </c>
      <c r="L17" t="str">
        <f t="shared" si="5"/>
        <v/>
      </c>
      <c r="M17" t="str">
        <f t="shared" si="6"/>
        <v>NN</v>
      </c>
      <c r="N17">
        <f t="shared" si="7"/>
        <v>0.2</v>
      </c>
      <c r="O17">
        <f t="shared" si="8"/>
        <v>2</v>
      </c>
      <c r="P17">
        <f t="shared" si="9"/>
        <v>1</v>
      </c>
      <c r="Q17">
        <f t="shared" si="10"/>
        <v>0</v>
      </c>
      <c r="R17">
        <f t="shared" si="11"/>
        <v>0</v>
      </c>
      <c r="S17" s="22" t="s">
        <v>129</v>
      </c>
      <c r="U17" s="18" t="s">
        <v>130</v>
      </c>
      <c r="V17">
        <f>ROUND(((V11+V14)/V16),2)</f>
        <v>0.84</v>
      </c>
      <c r="W17">
        <f>ROUND(((W11+W14)/W16),2)</f>
        <v>1</v>
      </c>
      <c r="X17">
        <f t="shared" ref="X17:AC17" si="16">ROUND(((X11+X14)/X16),2)</f>
        <v>0.98</v>
      </c>
      <c r="Y17">
        <f t="shared" si="16"/>
        <v>0.62</v>
      </c>
      <c r="Z17">
        <f t="shared" si="16"/>
        <v>0.89</v>
      </c>
      <c r="AC17" s="28">
        <f t="shared" ref="AC17:AG17" si="17">ROUND(((AC11+AC14)/AC16),2)</f>
        <v>1</v>
      </c>
      <c r="AD17" s="15">
        <f t="shared" si="17"/>
        <v>1</v>
      </c>
      <c r="AE17" s="28">
        <f t="shared" si="17"/>
        <v>1</v>
      </c>
      <c r="AF17" s="28">
        <f t="shared" si="17"/>
        <v>1</v>
      </c>
      <c r="AG17" s="28">
        <f t="shared" si="17"/>
        <v>0.94</v>
      </c>
      <c r="AH17" s="28">
        <f t="shared" ref="AH17:AN17" si="18">ROUND(((AH11+AH14)/AH16),2)</f>
        <v>0.67</v>
      </c>
      <c r="AI17" s="28">
        <f t="shared" si="18"/>
        <v>0.68</v>
      </c>
      <c r="AJ17" s="28">
        <f t="shared" si="18"/>
        <v>0.45</v>
      </c>
      <c r="AK17" s="28">
        <f t="shared" si="18"/>
        <v>0.7</v>
      </c>
      <c r="AL17" s="28">
        <f t="shared" si="18"/>
        <v>0.77</v>
      </c>
      <c r="AM17" s="28">
        <f t="shared" si="18"/>
        <v>0.9</v>
      </c>
      <c r="AN17" s="28">
        <f t="shared" si="18"/>
        <v>1</v>
      </c>
    </row>
    <row r="18" spans="1:40">
      <c r="A18" t="s">
        <v>113</v>
      </c>
      <c r="B18" s="19">
        <f>FORECAST!A12</f>
        <v>44207</v>
      </c>
      <c r="C18" s="19">
        <f>OBSERVED!A12</f>
        <v>44207</v>
      </c>
      <c r="D18">
        <f>IF(ANALYSIS!B15="","",ANALYSIS!B15)</f>
        <v>0</v>
      </c>
      <c r="E18">
        <f>IF(ANALYSIS!C15="","",ANALYSIS!C15)</f>
        <v>0</v>
      </c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 t="str">
        <f t="shared" si="12"/>
        <v/>
      </c>
      <c r="K18" t="str">
        <f t="shared" si="4"/>
        <v/>
      </c>
      <c r="L18" t="str">
        <f t="shared" si="5"/>
        <v/>
      </c>
      <c r="M18" t="str">
        <f t="shared" si="6"/>
        <v>NN</v>
      </c>
      <c r="N18">
        <f t="shared" si="7"/>
        <v>0.2</v>
      </c>
      <c r="O18">
        <f t="shared" si="8"/>
        <v>2</v>
      </c>
      <c r="P18">
        <f t="shared" si="9"/>
        <v>1</v>
      </c>
      <c r="Q18">
        <f t="shared" si="10"/>
        <v>0</v>
      </c>
      <c r="R18">
        <f t="shared" si="11"/>
        <v>0</v>
      </c>
      <c r="S18" s="22" t="s">
        <v>131</v>
      </c>
      <c r="U18" s="18" t="s">
        <v>132</v>
      </c>
      <c r="V18" s="24">
        <f>V11/(V12+V13+V14)</f>
        <v>0.181229773462783</v>
      </c>
      <c r="W18" s="24">
        <f>W11/(W12+W13+W14)</f>
        <v>0</v>
      </c>
      <c r="X18" s="24">
        <f t="shared" ref="X18:AC18" si="19">X11/(X12+X13+X14)</f>
        <v>0.0222222222222222</v>
      </c>
      <c r="Y18" s="24">
        <f t="shared" si="19"/>
        <v>0.7</v>
      </c>
      <c r="Z18" s="24">
        <f t="shared" si="19"/>
        <v>0.0588235294117647</v>
      </c>
      <c r="AC18" s="28">
        <f t="shared" ref="AC18:AG18" si="20">AC11/(AC12+AC13+AC14)</f>
        <v>0</v>
      </c>
      <c r="AD18" s="29">
        <f>AC11/(AC12+AC13+AC14)</f>
        <v>0</v>
      </c>
      <c r="AE18" s="28">
        <f t="shared" si="20"/>
        <v>0</v>
      </c>
      <c r="AF18" s="28">
        <f t="shared" si="20"/>
        <v>0</v>
      </c>
      <c r="AG18" s="28">
        <f t="shared" si="20"/>
        <v>0.0689655172413793</v>
      </c>
      <c r="AH18" s="28">
        <f t="shared" ref="AH18:AN18" si="21">AH11/(AH12+AH13+AH14)</f>
        <v>0.304347826086957</v>
      </c>
      <c r="AI18" s="28">
        <f t="shared" si="21"/>
        <v>0.722222222222222</v>
      </c>
      <c r="AJ18" s="28">
        <f t="shared" si="21"/>
        <v>0.347826086956522</v>
      </c>
      <c r="AK18" s="28">
        <f t="shared" si="21"/>
        <v>2.33333333333333</v>
      </c>
      <c r="AL18" s="28">
        <f t="shared" si="21"/>
        <v>0.0333333333333333</v>
      </c>
      <c r="AM18" s="28">
        <f t="shared" si="21"/>
        <v>0</v>
      </c>
      <c r="AN18" s="28">
        <f t="shared" si="21"/>
        <v>0.148148148148148</v>
      </c>
    </row>
    <row r="19" spans="1:40">
      <c r="A19" t="s">
        <v>116</v>
      </c>
      <c r="B19" s="19">
        <f>FORECAST!A13</f>
        <v>44208</v>
      </c>
      <c r="C19" s="19">
        <f>OBSERVED!A13</f>
        <v>44208</v>
      </c>
      <c r="D19">
        <f>IF(ANALYSIS!B16="","",ANALYSIS!B16)</f>
        <v>0</v>
      </c>
      <c r="E19">
        <f>IF(ANALYSIS!C16="","",ANALYSIS!C16)</f>
        <v>0</v>
      </c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 t="str">
        <f t="shared" si="12"/>
        <v/>
      </c>
      <c r="K19" t="str">
        <f t="shared" si="4"/>
        <v/>
      </c>
      <c r="L19" t="str">
        <f t="shared" si="5"/>
        <v/>
      </c>
      <c r="M19" t="str">
        <f t="shared" si="6"/>
        <v>NN</v>
      </c>
      <c r="N19">
        <f t="shared" si="7"/>
        <v>0.2</v>
      </c>
      <c r="O19">
        <f t="shared" si="8"/>
        <v>2</v>
      </c>
      <c r="P19">
        <f t="shared" si="9"/>
        <v>1</v>
      </c>
      <c r="Q19">
        <f t="shared" si="10"/>
        <v>0</v>
      </c>
      <c r="R19">
        <f t="shared" si="11"/>
        <v>0</v>
      </c>
      <c r="S19" s="22" t="s">
        <v>133</v>
      </c>
      <c r="U19" s="18" t="s">
        <v>134</v>
      </c>
      <c r="V19">
        <f>ROUND((V11*V14-V12*V13)/((V11+V12)*(V13+V14)),2)</f>
        <v>0.49</v>
      </c>
      <c r="W19" t="e">
        <f>ROUND((W11*W14-W12*W13)/((W11+W12)*(W13+W14)),2)</f>
        <v>#DIV/0!</v>
      </c>
      <c r="X19">
        <f t="shared" ref="X19:AC19" si="22">ROUND((X11*X14-X12*X13)/((X11+X12)*(X13+X14)),2)</f>
        <v>0.5</v>
      </c>
      <c r="Y19">
        <f t="shared" si="22"/>
        <v>0.53</v>
      </c>
      <c r="Z19">
        <f t="shared" si="22"/>
        <v>0.38</v>
      </c>
      <c r="AC19" s="28" t="e">
        <f t="shared" ref="AC19:AG19" si="23">ROUND((AC11*AC14-AC12*AC13)/((AC11+AC12)*(AC13+AC14)),2)</f>
        <v>#DIV/0!</v>
      </c>
      <c r="AD19" s="30" t="e">
        <f>ROUND((AC11*AC14-AC12*AC13)/((AC11+AC12)*(AC13+AC14)),2)</f>
        <v>#DIV/0!</v>
      </c>
      <c r="AE19" s="28" t="e">
        <f t="shared" si="23"/>
        <v>#DIV/0!</v>
      </c>
      <c r="AF19" s="28" t="e">
        <f t="shared" si="23"/>
        <v>#DIV/0!</v>
      </c>
      <c r="AG19" s="28">
        <f t="shared" si="23"/>
        <v>0.5</v>
      </c>
      <c r="AH19" s="28">
        <f t="shared" ref="AH19:AN19" si="24">ROUND((AH11*AH14-AH12*AH13)/((AH11+AH12)*(AH13+AH14)),2)</f>
        <v>0.33</v>
      </c>
      <c r="AI19" s="28">
        <f t="shared" si="24"/>
        <v>0.57</v>
      </c>
      <c r="AJ19" s="28">
        <f t="shared" si="24"/>
        <v>0.19</v>
      </c>
      <c r="AK19" s="28" t="e">
        <f t="shared" si="24"/>
        <v>#DIV/0!</v>
      </c>
      <c r="AL19" s="28">
        <f t="shared" si="24"/>
        <v>0.09</v>
      </c>
      <c r="AM19" s="28">
        <f t="shared" si="24"/>
        <v>0</v>
      </c>
      <c r="AN19" s="28">
        <f t="shared" si="24"/>
        <v>1</v>
      </c>
    </row>
    <row r="20" spans="1:40">
      <c r="A20" t="s">
        <v>119</v>
      </c>
      <c r="B20" s="19">
        <f>FORECAST!A14</f>
        <v>44209</v>
      </c>
      <c r="C20" s="19">
        <f>OBSERVED!A14</f>
        <v>44209</v>
      </c>
      <c r="D20">
        <f>IF(ANALYSIS!B17="","",ANALYSIS!B17)</f>
        <v>0</v>
      </c>
      <c r="E20">
        <f>IF(ANALYSIS!C17="","",ANALYSIS!C17)</f>
        <v>0</v>
      </c>
      <c r="F20">
        <f t="shared" si="0"/>
        <v>0</v>
      </c>
      <c r="G20">
        <f t="shared" si="1"/>
        <v>0</v>
      </c>
      <c r="H20">
        <f t="shared" si="2"/>
        <v>0</v>
      </c>
      <c r="I20">
        <f t="shared" si="3"/>
        <v>0</v>
      </c>
      <c r="J20" t="str">
        <f t="shared" si="12"/>
        <v/>
      </c>
      <c r="K20" t="str">
        <f t="shared" si="4"/>
        <v/>
      </c>
      <c r="L20" t="str">
        <f t="shared" si="5"/>
        <v/>
      </c>
      <c r="M20" t="str">
        <f t="shared" si="6"/>
        <v>NN</v>
      </c>
      <c r="N20">
        <f t="shared" si="7"/>
        <v>0.2</v>
      </c>
      <c r="O20">
        <f t="shared" si="8"/>
        <v>2</v>
      </c>
      <c r="P20">
        <f t="shared" si="9"/>
        <v>1</v>
      </c>
      <c r="Q20">
        <f t="shared" si="10"/>
        <v>0</v>
      </c>
      <c r="R20">
        <f t="shared" si="11"/>
        <v>0</v>
      </c>
      <c r="S20" s="23" t="s">
        <v>135</v>
      </c>
      <c r="U20" s="18" t="s">
        <v>136</v>
      </c>
      <c r="V20">
        <f>ROUND(SQRT(SUM(I8:I372)/V16),2)</f>
        <v>20.95</v>
      </c>
      <c r="W20">
        <f>ROUND(SQRT(SUM(I8:I66)/W16),2)</f>
        <v>0</v>
      </c>
      <c r="X20">
        <f>ROUND(SQRT(SUM(I67:I158)/X16),2)</f>
        <v>0.95</v>
      </c>
      <c r="Y20">
        <f>ROUND(SQRT(SUM(I159:I280)/Y16),2)</f>
        <v>35.65</v>
      </c>
      <c r="Z20">
        <f>ROUND(SQRT(SUM(I281:I372)/Z16),2)</f>
        <v>7.44</v>
      </c>
      <c r="AC20">
        <f>ROUND(SQRT(SUM(I8:I38)/AC16),2)</f>
        <v>0</v>
      </c>
      <c r="AD20" s="11">
        <f>ROUND(SQRT(SUM(I39:I66)/AD16),2)</f>
        <v>0</v>
      </c>
      <c r="AE20">
        <f>ROUND(SQRT(SUM(I67:I97)/AE16),2)</f>
        <v>0</v>
      </c>
      <c r="AF20">
        <f>ROUND(SQRT(SUM(I98:I127)/AF16),2)</f>
        <v>0</v>
      </c>
      <c r="AG20">
        <f>ROUND(SQRT(SUM(I128:I158)/AG16),2)</f>
        <v>1.64</v>
      </c>
      <c r="AH20">
        <f>ROUND(SQRT(SUM(I159:I188)/AH16),2)</f>
        <v>47.22</v>
      </c>
      <c r="AI20">
        <f>ROUND(SQRT(SUM(I189:I219)/AI16),2)</f>
        <v>20.65</v>
      </c>
      <c r="AJ20">
        <f>ROUND(SQRT(SUM(I220:I250)/AJ16),2)</f>
        <v>7.92</v>
      </c>
      <c r="AK20">
        <f>ROUND(SQRT(SUM(I251:I280)/AK16),2)</f>
        <v>49.32</v>
      </c>
      <c r="AL20">
        <f>ROUND(SQRT(SUM(I281:I311)/AL16),2)</f>
        <v>2.89</v>
      </c>
      <c r="AM20">
        <f>ROUND(SQRT(SUM(I312:I341)/AM16),2)</f>
        <v>4.28</v>
      </c>
      <c r="AN20">
        <f>ROUND(SQRT(SUM(I342:I372)/AN16),2)</f>
        <v>11.75</v>
      </c>
    </row>
    <row r="21" spans="1:40">
      <c r="A21" t="s">
        <v>122</v>
      </c>
      <c r="B21" s="19">
        <f>FORECAST!A15</f>
        <v>44210</v>
      </c>
      <c r="C21" s="19">
        <f>OBSERVED!A15</f>
        <v>44210</v>
      </c>
      <c r="D21">
        <f>IF(ANALYSIS!B18="","",ANALYSIS!B18)</f>
        <v>0</v>
      </c>
      <c r="E21">
        <f>IF(ANALYSIS!C18="","",ANALYSIS!C18)</f>
        <v>0</v>
      </c>
      <c r="F21">
        <f t="shared" si="0"/>
        <v>0</v>
      </c>
      <c r="G21">
        <f t="shared" si="1"/>
        <v>0</v>
      </c>
      <c r="H21">
        <f t="shared" si="2"/>
        <v>0</v>
      </c>
      <c r="I21">
        <f t="shared" si="3"/>
        <v>0</v>
      </c>
      <c r="J21" t="str">
        <f t="shared" si="12"/>
        <v/>
      </c>
      <c r="K21" t="str">
        <f t="shared" si="4"/>
        <v/>
      </c>
      <c r="L21" t="str">
        <f t="shared" si="5"/>
        <v/>
      </c>
      <c r="M21" t="str">
        <f t="shared" si="6"/>
        <v>NN</v>
      </c>
      <c r="N21">
        <f t="shared" si="7"/>
        <v>0.2</v>
      </c>
      <c r="O21">
        <f t="shared" si="8"/>
        <v>2</v>
      </c>
      <c r="P21">
        <f t="shared" si="9"/>
        <v>1</v>
      </c>
      <c r="Q21">
        <f t="shared" si="10"/>
        <v>0</v>
      </c>
      <c r="R21">
        <f t="shared" si="11"/>
        <v>0</v>
      </c>
      <c r="S21" s="25"/>
      <c r="U21" s="18" t="s">
        <v>137</v>
      </c>
      <c r="V21" s="15">
        <f>ROUND((SUM(P8:P372)/V15)*100,2)</f>
        <v>82.41</v>
      </c>
      <c r="W21" s="26">
        <f>ROUND((SUM(P8:P66)/W15)*100,2)</f>
        <v>100</v>
      </c>
      <c r="X21" s="26">
        <f>ROUND((SUM(P67:P158)/X15)*100,2)</f>
        <v>98.89</v>
      </c>
      <c r="Y21" s="11">
        <f>ROUND((SUM(P159:P280)/Y15)*100,2)</f>
        <v>35.53</v>
      </c>
      <c r="Z21" s="11">
        <f>ROUND((SUM(P281:P372)/Z15)*100,2)</f>
        <v>95.12</v>
      </c>
      <c r="AC21" s="24">
        <f>ROUND((SUM(P8:P38)/AC15)*100,2)</f>
        <v>100</v>
      </c>
      <c r="AD21" s="11">
        <f>ROUND((SUM(P39:P66)/AC15)*100,2)</f>
        <v>90.32</v>
      </c>
      <c r="AE21" s="24">
        <f>ROUND((SUM(P67:P97)/AE15)*100,2)</f>
        <v>100</v>
      </c>
      <c r="AF21" s="24">
        <f>ROUND((SUM(P98:P127)/AF15)*100,2)</f>
        <v>100</v>
      </c>
      <c r="AG21" s="24">
        <f>ROUND((SUM(P128:P158)/AG15)*100,2)</f>
        <v>96.55</v>
      </c>
      <c r="AH21" s="24">
        <f>ROUND((SUM(P159:P188)/AH15)*100,2)</f>
        <v>65</v>
      </c>
      <c r="AI21" s="24">
        <f>ROUND((SUM(P189:P219)/AI15)*100,2)</f>
        <v>38.1</v>
      </c>
      <c r="AJ21" s="24">
        <f>ROUND((SUM(P220:P250)/AJ15)*100,2)</f>
        <v>42.86</v>
      </c>
      <c r="AK21" s="24">
        <f>ROUND((SUM(P251:P280)/AK15)*100,2)</f>
        <v>0</v>
      </c>
      <c r="AL21" s="24">
        <f>ROUND((SUM(P281:P311)/AL15)*100,2)</f>
        <v>100</v>
      </c>
      <c r="AM21" s="24">
        <f>ROUND((SUM(P312:P341)/AM15)*100,2)</f>
        <v>100</v>
      </c>
      <c r="AN21" s="24">
        <f>ROUND((SUM(P342:P372)/AN15)*100,2)</f>
        <v>87.1</v>
      </c>
    </row>
    <row r="22" spans="1:40">
      <c r="A22" t="s">
        <v>106</v>
      </c>
      <c r="B22" s="19">
        <f>FORECAST!A16</f>
        <v>44211</v>
      </c>
      <c r="C22" s="19">
        <f>OBSERVED!A16</f>
        <v>44211</v>
      </c>
      <c r="D22">
        <f>IF(ANALYSIS!B19="","",ANALYSIS!B19)</f>
        <v>0</v>
      </c>
      <c r="E22">
        <f>IF(ANALYSIS!C19="","",ANALYSIS!C19)</f>
        <v>0</v>
      </c>
      <c r="F22">
        <f t="shared" si="0"/>
        <v>0</v>
      </c>
      <c r="G22">
        <f t="shared" si="1"/>
        <v>0</v>
      </c>
      <c r="H22">
        <f t="shared" si="2"/>
        <v>0</v>
      </c>
      <c r="I22">
        <f t="shared" si="3"/>
        <v>0</v>
      </c>
      <c r="J22" t="str">
        <f t="shared" si="12"/>
        <v/>
      </c>
      <c r="K22" t="str">
        <f t="shared" si="4"/>
        <v/>
      </c>
      <c r="L22" t="str">
        <f t="shared" si="5"/>
        <v/>
      </c>
      <c r="M22" t="str">
        <f t="shared" si="6"/>
        <v>NN</v>
      </c>
      <c r="N22">
        <f t="shared" si="7"/>
        <v>0.2</v>
      </c>
      <c r="O22">
        <f t="shared" si="8"/>
        <v>2</v>
      </c>
      <c r="P22">
        <f t="shared" si="9"/>
        <v>1</v>
      </c>
      <c r="Q22">
        <f t="shared" si="10"/>
        <v>0</v>
      </c>
      <c r="R22">
        <f t="shared" si="11"/>
        <v>0</v>
      </c>
      <c r="S22" s="23" t="s">
        <v>138</v>
      </c>
      <c r="U22" s="18" t="s">
        <v>139</v>
      </c>
      <c r="V22" s="15">
        <f>ROUND((SUM(Q8:Q372)/V15)*100,2)</f>
        <v>1.95</v>
      </c>
      <c r="W22" s="11">
        <f>ROUND((SUM(Q8:Q66)/W15)*100,2)</f>
        <v>0</v>
      </c>
      <c r="X22" s="11">
        <f>ROUND((SUM(Q67:Q158)/X15)*100,2)</f>
        <v>0</v>
      </c>
      <c r="Y22" s="11">
        <f>ROUND((SUM(Q159:Q280)/Y15)*100,2)</f>
        <v>6.58</v>
      </c>
      <c r="Z22" s="11">
        <f>ROUND((SUM(Q281:Q372)/Z15)*100,2)</f>
        <v>1.22</v>
      </c>
      <c r="AC22">
        <f>ROUND((SUM(Q8:Q38)/AC15)*100,2)</f>
        <v>0</v>
      </c>
      <c r="AD22" s="11">
        <f>ROUND((SUM(Q39:Q66)/AC15)*100,2)</f>
        <v>0</v>
      </c>
      <c r="AE22">
        <f>ROUND((SUM(Q67:Q97)/AE15)*100,2)</f>
        <v>0</v>
      </c>
      <c r="AF22">
        <f>ROUND((SUM(Q98:Q127)/AF15)*100,2)</f>
        <v>0</v>
      </c>
      <c r="AG22">
        <f>ROUND((SUM(Q128:Q158)/AG15)*100,2)</f>
        <v>0</v>
      </c>
      <c r="AH22">
        <f>ROUND((SUM(Q159:Q188)/AH15)*100,2)</f>
        <v>0</v>
      </c>
      <c r="AI22">
        <f>ROUND((SUM(Q189:Q219)/AI15)*100,2)</f>
        <v>9.52</v>
      </c>
      <c r="AJ22">
        <f>ROUND((SUM(Q220:Q250)/AJ15)*100,2)</f>
        <v>14.29</v>
      </c>
      <c r="AK22">
        <f>ROUND((SUM(Q251:Q280)/AK15)*100,2)</f>
        <v>4.76</v>
      </c>
      <c r="AL22">
        <f>ROUND((SUM(Q281:Q311)/AL15)*100,2)</f>
        <v>0</v>
      </c>
      <c r="AM22">
        <f>ROUND((SUM(Q312:Q341)/AM15)*100,2)</f>
        <v>0</v>
      </c>
      <c r="AN22">
        <f>ROUND((SUM(Q342:Q372)/AN15)*100,2)</f>
        <v>3.23</v>
      </c>
    </row>
    <row r="23" spans="1:40">
      <c r="A23" t="s">
        <v>107</v>
      </c>
      <c r="B23" s="19">
        <f>FORECAST!A17</f>
        <v>44212</v>
      </c>
      <c r="C23" s="19">
        <f>OBSERVED!A17</f>
        <v>44212</v>
      </c>
      <c r="D23">
        <f>IF(ANALYSIS!B20="","",ANALYSIS!B20)</f>
        <v>0</v>
      </c>
      <c r="E23">
        <f>IF(ANALYSIS!C20="","",ANALYSIS!C20)</f>
        <v>0</v>
      </c>
      <c r="F23">
        <f t="shared" si="0"/>
        <v>0</v>
      </c>
      <c r="G23">
        <f t="shared" si="1"/>
        <v>0</v>
      </c>
      <c r="H23">
        <f t="shared" si="2"/>
        <v>0</v>
      </c>
      <c r="I23">
        <f t="shared" si="3"/>
        <v>0</v>
      </c>
      <c r="J23" t="str">
        <f t="shared" si="12"/>
        <v/>
      </c>
      <c r="K23" t="str">
        <f t="shared" si="4"/>
        <v/>
      </c>
      <c r="L23" t="str">
        <f t="shared" si="5"/>
        <v/>
      </c>
      <c r="M23" t="str">
        <f t="shared" si="6"/>
        <v>NN</v>
      </c>
      <c r="N23">
        <f t="shared" si="7"/>
        <v>0.2</v>
      </c>
      <c r="O23">
        <f t="shared" si="8"/>
        <v>2</v>
      </c>
      <c r="P23">
        <f t="shared" si="9"/>
        <v>1</v>
      </c>
      <c r="Q23">
        <f t="shared" si="10"/>
        <v>0</v>
      </c>
      <c r="R23">
        <f t="shared" si="11"/>
        <v>0</v>
      </c>
      <c r="S23" s="22"/>
      <c r="U23" s="18" t="s">
        <v>140</v>
      </c>
      <c r="V23" s="15">
        <f>ROUND((SUM(R8:R372)/V15)*100,2)</f>
        <v>15.64</v>
      </c>
      <c r="W23" s="11">
        <f>ROUND((SUM(R8:R66)/W15)*100,2)</f>
        <v>0</v>
      </c>
      <c r="X23" s="11">
        <f>ROUND((SUM(R67:R158)/X15)*100,2)</f>
        <v>1.11</v>
      </c>
      <c r="Y23" s="11">
        <f>ROUND((SUM(R159:R280)/Y15)*100,2)</f>
        <v>57.89</v>
      </c>
      <c r="Z23" s="11">
        <f>ROUND((SUM(R281:R372)/Z15)*100,2)</f>
        <v>3.66</v>
      </c>
      <c r="AC23">
        <f>ROUND((SUM(R8:R38)/AC15)*100,2)</f>
        <v>0</v>
      </c>
      <c r="AD23" s="30">
        <f>ROUND((SUM(R39:R66)/AD15)*100,2)</f>
        <v>0</v>
      </c>
      <c r="AE23">
        <f>ROUND((SUM(R8:R38)/AE15)*100,2)</f>
        <v>0</v>
      </c>
      <c r="AF23">
        <f>ROUND((SUM(R98:R127)/AF15)*100,2)</f>
        <v>0</v>
      </c>
      <c r="AG23">
        <f>ROUND((SUM(R128:R158)/AG15)*100,2)</f>
        <v>3.45</v>
      </c>
      <c r="AH23">
        <f>ROUND((SUM(R159:R188)/AH15)*100,2)</f>
        <v>35</v>
      </c>
      <c r="AI23">
        <f>ROUND((SUM(R189:R219)/AI15)*100,2)</f>
        <v>52.38</v>
      </c>
      <c r="AJ23">
        <f>ROUND((SUM(R220:R250)/AJ15)*100,2)</f>
        <v>42.86</v>
      </c>
      <c r="AK23">
        <f>ROUND((SUM(R251:R280)/AK15)*100,2)</f>
        <v>95.24</v>
      </c>
      <c r="AL23">
        <f>ROUND((SUM(R281:R311)/AL15)*100,2)</f>
        <v>0</v>
      </c>
      <c r="AM23">
        <f>ROUND((SUM(R312:R341)/AM15)*100,2)</f>
        <v>0</v>
      </c>
      <c r="AN23">
        <f>ROUND((SUM(R342:R372)/AN15)*100,2)</f>
        <v>9.68</v>
      </c>
    </row>
    <row r="24" spans="1:40">
      <c r="A24" t="s">
        <v>110</v>
      </c>
      <c r="B24" s="19">
        <f>FORECAST!A18</f>
        <v>44213</v>
      </c>
      <c r="C24" s="19">
        <f>OBSERVED!A18</f>
        <v>44213</v>
      </c>
      <c r="D24">
        <f>IF(ANALYSIS!B21="","",ANALYSIS!B21)</f>
        <v>0</v>
      </c>
      <c r="E24">
        <f>IF(ANALYSIS!C21="","",ANALYSIS!C21)</f>
        <v>0</v>
      </c>
      <c r="F24">
        <f t="shared" si="0"/>
        <v>0</v>
      </c>
      <c r="G24">
        <f t="shared" si="1"/>
        <v>0</v>
      </c>
      <c r="H24">
        <f t="shared" si="2"/>
        <v>0</v>
      </c>
      <c r="I24">
        <f t="shared" si="3"/>
        <v>0</v>
      </c>
      <c r="J24" t="str">
        <f t="shared" si="12"/>
        <v/>
      </c>
      <c r="K24" t="str">
        <f t="shared" si="4"/>
        <v/>
      </c>
      <c r="L24" t="str">
        <f t="shared" si="5"/>
        <v/>
      </c>
      <c r="M24" t="str">
        <f t="shared" si="6"/>
        <v>NN</v>
      </c>
      <c r="N24">
        <f t="shared" si="7"/>
        <v>0.2</v>
      </c>
      <c r="O24">
        <f t="shared" si="8"/>
        <v>2</v>
      </c>
      <c r="P24">
        <f t="shared" si="9"/>
        <v>1</v>
      </c>
      <c r="Q24">
        <f t="shared" si="10"/>
        <v>0</v>
      </c>
      <c r="R24">
        <f t="shared" si="11"/>
        <v>0</v>
      </c>
      <c r="S24" s="22" t="s">
        <v>141</v>
      </c>
      <c r="U24" s="18" t="s">
        <v>142</v>
      </c>
      <c r="V24" s="27">
        <f>ROUND(CORREL(F8:F372,G8:G372),2)</f>
        <v>0.41</v>
      </c>
      <c r="W24" s="11" t="e" cm="1">
        <f t="array" ref="W24">ROUND(CORREL(F8:F66,G8:G66),2)</f>
        <v>#DIV/0!</v>
      </c>
      <c r="X24" s="11" cm="1">
        <f t="array" ref="X24">ROUND(CORREL(F67:F158,G67:G158),2)</f>
        <v>1</v>
      </c>
      <c r="Y24" s="11" cm="1">
        <f t="array" ref="Y24">ROUND(CORREL(F159:F280,G159:G280),2)</f>
        <v>0.24</v>
      </c>
      <c r="Z24" s="11" cm="1">
        <f t="array" ref="Z24">ROUND(CORREL(F281:F372,G281:G372),2)</f>
        <v>0.45</v>
      </c>
      <c r="AC24" s="15" t="e" cm="1">
        <f t="array" ref="AC24">ROUND(CORREL(F8:F38,G8:G38),2)</f>
        <v>#DIV/0!</v>
      </c>
      <c r="AD24" s="11" t="e" cm="1">
        <f t="array" ref="AD24">ROUND(CORREL(F39:F66,G39:G66),2)</f>
        <v>#DIV/0!</v>
      </c>
      <c r="AE24" s="15" t="e" cm="1">
        <f t="array" ref="AE24">ROUND(CORREL(F67:F97,G67:G97),2)</f>
        <v>#DIV/0!</v>
      </c>
      <c r="AF24" s="15" t="e" cm="1">
        <f t="array" ref="AF24">ROUND(CORREL(F98:F127,G98:G127),2)</f>
        <v>#DIV/0!</v>
      </c>
      <c r="AG24" s="15" cm="1">
        <f t="array" ref="AG24">ROUND(CORREL(F128:F158,G128:G158),2)</f>
        <v>1</v>
      </c>
      <c r="AH24" s="15" cm="1">
        <f t="array" ref="AH24">ROUND(CORREL(F159:F188,G159:G188),2)</f>
        <v>0.01</v>
      </c>
      <c r="AI24" s="15" cm="1">
        <f t="array" ref="AI24">ROUND(CORREL(F189:F219,G189:G219),2)</f>
        <v>0.63</v>
      </c>
      <c r="AJ24" s="15" cm="1">
        <f t="array" ref="AJ24">ROUND(CORREL(F220:F250,G220:G250),2)</f>
        <v>0.32</v>
      </c>
      <c r="AK24" s="15" cm="1">
        <f t="array" ref="AK24">ROUND(CORREL(F251:F280,G251:G280),2)</f>
        <v>0.57</v>
      </c>
      <c r="AL24" s="15" cm="1">
        <f t="array" ref="AL24">ROUND(CORREL(F281:F311,G281:G311),2)</f>
        <v>0.25</v>
      </c>
      <c r="AM24" s="15" t="e" cm="1">
        <f t="array" ref="AM24">ROUND(CORREL(F312:F341,G312:G341),2)</f>
        <v>#DIV/0!</v>
      </c>
      <c r="AN24" s="15" cm="1">
        <f t="array" ref="AN24">ROUND(CORREL(F342:F372,G342:G372),2)</f>
        <v>0.83</v>
      </c>
    </row>
    <row r="25" spans="1:29">
      <c r="A25" t="s">
        <v>113</v>
      </c>
      <c r="B25" s="19">
        <f>FORECAST!A19</f>
        <v>44214</v>
      </c>
      <c r="C25" s="19">
        <f>OBSERVED!A19</f>
        <v>44214</v>
      </c>
      <c r="D25">
        <f>IF(ANALYSIS!B22="","",ANALYSIS!B22)</f>
        <v>0</v>
      </c>
      <c r="E25">
        <f>IF(ANALYSIS!C22="","",ANALYSIS!C22)</f>
        <v>0</v>
      </c>
      <c r="F25">
        <f t="shared" si="0"/>
        <v>0</v>
      </c>
      <c r="G25">
        <f t="shared" si="1"/>
        <v>0</v>
      </c>
      <c r="H25">
        <f t="shared" si="2"/>
        <v>0</v>
      </c>
      <c r="I25">
        <f t="shared" si="3"/>
        <v>0</v>
      </c>
      <c r="J25" t="str">
        <f t="shared" si="12"/>
        <v/>
      </c>
      <c r="K25" t="str">
        <f t="shared" si="4"/>
        <v/>
      </c>
      <c r="L25" t="str">
        <f t="shared" si="5"/>
        <v/>
      </c>
      <c r="M25" t="str">
        <f t="shared" si="6"/>
        <v>NN</v>
      </c>
      <c r="N25">
        <f t="shared" si="7"/>
        <v>0.2</v>
      </c>
      <c r="O25">
        <f t="shared" si="8"/>
        <v>2</v>
      </c>
      <c r="P25">
        <f t="shared" si="9"/>
        <v>1</v>
      </c>
      <c r="Q25">
        <f t="shared" si="10"/>
        <v>0</v>
      </c>
      <c r="R25">
        <f t="shared" si="11"/>
        <v>0</v>
      </c>
      <c r="AC25" s="15"/>
    </row>
    <row r="26" spans="1:29">
      <c r="A26" t="s">
        <v>116</v>
      </c>
      <c r="B26" s="19">
        <f>FORECAST!A20</f>
        <v>44215</v>
      </c>
      <c r="C26" s="19">
        <f>OBSERVED!A20</f>
        <v>44215</v>
      </c>
      <c r="D26">
        <f>IF(ANALYSIS!B23="","",ANALYSIS!B23)</f>
        <v>0</v>
      </c>
      <c r="E26">
        <f>IF(ANALYSIS!C23="","",ANALYSIS!C23)</f>
        <v>0</v>
      </c>
      <c r="F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  <c r="J26" t="str">
        <f t="shared" si="12"/>
        <v/>
      </c>
      <c r="K26" t="str">
        <f t="shared" si="4"/>
        <v/>
      </c>
      <c r="L26" t="str">
        <f t="shared" si="5"/>
        <v/>
      </c>
      <c r="M26" t="str">
        <f t="shared" si="6"/>
        <v>NN</v>
      </c>
      <c r="N26">
        <f t="shared" si="7"/>
        <v>0.2</v>
      </c>
      <c r="O26">
        <f t="shared" si="8"/>
        <v>2</v>
      </c>
      <c r="P26">
        <f t="shared" si="9"/>
        <v>1</v>
      </c>
      <c r="Q26">
        <f t="shared" si="10"/>
        <v>0</v>
      </c>
      <c r="R26">
        <f t="shared" si="11"/>
        <v>0</v>
      </c>
      <c r="AC26" s="15"/>
    </row>
    <row r="27" spans="1:29">
      <c r="A27" t="s">
        <v>119</v>
      </c>
      <c r="B27" s="19">
        <f>FORECAST!A21</f>
        <v>44216</v>
      </c>
      <c r="C27" s="19">
        <f>OBSERVED!A21</f>
        <v>44216</v>
      </c>
      <c r="D27">
        <f>IF(ANALYSIS!B24="","",ANALYSIS!B24)</f>
        <v>0</v>
      </c>
      <c r="E27">
        <f>IF(ANALYSIS!C24="","",ANALYSIS!C24)</f>
        <v>0</v>
      </c>
      <c r="F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  <c r="J27" t="str">
        <f t="shared" si="12"/>
        <v/>
      </c>
      <c r="K27" t="str">
        <f t="shared" si="4"/>
        <v/>
      </c>
      <c r="L27" t="str">
        <f t="shared" si="5"/>
        <v/>
      </c>
      <c r="M27" t="str">
        <f t="shared" si="6"/>
        <v>NN</v>
      </c>
      <c r="N27">
        <f t="shared" si="7"/>
        <v>0.2</v>
      </c>
      <c r="O27">
        <f t="shared" si="8"/>
        <v>2</v>
      </c>
      <c r="P27">
        <f t="shared" si="9"/>
        <v>1</v>
      </c>
      <c r="Q27">
        <f t="shared" si="10"/>
        <v>0</v>
      </c>
      <c r="R27">
        <f t="shared" si="11"/>
        <v>0</v>
      </c>
      <c r="AC27" s="27"/>
    </row>
    <row r="28" spans="1:18">
      <c r="A28" t="s">
        <v>122</v>
      </c>
      <c r="B28" s="19">
        <f>FORECAST!A22</f>
        <v>44217</v>
      </c>
      <c r="C28" s="19">
        <f>OBSERVED!A22</f>
        <v>44217</v>
      </c>
      <c r="D28">
        <f>IF(ANALYSIS!B25="","",ANALYSIS!B25)</f>
        <v>0</v>
      </c>
      <c r="E28">
        <f>IF(ANALYSIS!C25="","",ANALYSIS!C25)</f>
        <v>0</v>
      </c>
      <c r="F28">
        <f t="shared" si="0"/>
        <v>0</v>
      </c>
      <c r="G28">
        <f t="shared" si="1"/>
        <v>0</v>
      </c>
      <c r="H28">
        <f t="shared" si="2"/>
        <v>0</v>
      </c>
      <c r="I28">
        <f t="shared" si="3"/>
        <v>0</v>
      </c>
      <c r="J28" t="str">
        <f t="shared" si="12"/>
        <v/>
      </c>
      <c r="K28" t="str">
        <f t="shared" si="4"/>
        <v/>
      </c>
      <c r="L28" t="str">
        <f t="shared" si="5"/>
        <v/>
      </c>
      <c r="M28" t="str">
        <f t="shared" si="6"/>
        <v>NN</v>
      </c>
      <c r="N28">
        <f t="shared" si="7"/>
        <v>0.2</v>
      </c>
      <c r="O28">
        <f t="shared" si="8"/>
        <v>2</v>
      </c>
      <c r="P28">
        <f t="shared" si="9"/>
        <v>1</v>
      </c>
      <c r="Q28">
        <f t="shared" si="10"/>
        <v>0</v>
      </c>
      <c r="R28">
        <f t="shared" si="11"/>
        <v>0</v>
      </c>
    </row>
    <row r="29" spans="1:18">
      <c r="A29" t="s">
        <v>106</v>
      </c>
      <c r="B29" s="19">
        <f>FORECAST!A23</f>
        <v>44218</v>
      </c>
      <c r="C29" s="19">
        <f>OBSERVED!A23</f>
        <v>44218</v>
      </c>
      <c r="D29">
        <f>IF(ANALYSIS!B26="","",ANALYSIS!B26)</f>
        <v>0</v>
      </c>
      <c r="E29">
        <f>IF(ANALYSIS!C26="","",ANALYSIS!C26)</f>
        <v>0</v>
      </c>
      <c r="F29">
        <f t="shared" si="0"/>
        <v>0</v>
      </c>
      <c r="G29">
        <f t="shared" si="1"/>
        <v>0</v>
      </c>
      <c r="H29">
        <f t="shared" si="2"/>
        <v>0</v>
      </c>
      <c r="I29">
        <f t="shared" si="3"/>
        <v>0</v>
      </c>
      <c r="J29" t="str">
        <f t="shared" si="12"/>
        <v/>
      </c>
      <c r="K29" t="str">
        <f t="shared" si="4"/>
        <v/>
      </c>
      <c r="L29" t="str">
        <f t="shared" si="5"/>
        <v/>
      </c>
      <c r="M29" t="str">
        <f t="shared" si="6"/>
        <v>NN</v>
      </c>
      <c r="N29">
        <f t="shared" si="7"/>
        <v>0.2</v>
      </c>
      <c r="O29">
        <f t="shared" si="8"/>
        <v>2</v>
      </c>
      <c r="P29">
        <f t="shared" si="9"/>
        <v>1</v>
      </c>
      <c r="Q29">
        <f t="shared" si="10"/>
        <v>0</v>
      </c>
      <c r="R29">
        <f t="shared" si="11"/>
        <v>0</v>
      </c>
    </row>
    <row r="30" spans="1:18">
      <c r="A30" t="s">
        <v>107</v>
      </c>
      <c r="B30" s="19">
        <f>FORECAST!A24</f>
        <v>44219</v>
      </c>
      <c r="C30" s="19">
        <f>OBSERVED!A24</f>
        <v>44219</v>
      </c>
      <c r="D30">
        <f>IF(ANALYSIS!B27="","",ANALYSIS!B27)</f>
        <v>0</v>
      </c>
      <c r="E30">
        <f>IF(ANALYSIS!C27="","",ANALYSIS!C27)</f>
        <v>0</v>
      </c>
      <c r="F30">
        <f t="shared" si="0"/>
        <v>0</v>
      </c>
      <c r="G30">
        <f t="shared" si="1"/>
        <v>0</v>
      </c>
      <c r="H30">
        <f t="shared" si="2"/>
        <v>0</v>
      </c>
      <c r="I30">
        <f t="shared" si="3"/>
        <v>0</v>
      </c>
      <c r="J30" t="str">
        <f t="shared" si="12"/>
        <v/>
      </c>
      <c r="K30" t="str">
        <f t="shared" si="4"/>
        <v/>
      </c>
      <c r="L30" t="str">
        <f t="shared" si="5"/>
        <v/>
      </c>
      <c r="M30" t="str">
        <f t="shared" si="6"/>
        <v>NN</v>
      </c>
      <c r="N30">
        <f t="shared" si="7"/>
        <v>0.2</v>
      </c>
      <c r="O30">
        <f t="shared" si="8"/>
        <v>2</v>
      </c>
      <c r="P30">
        <f t="shared" si="9"/>
        <v>1</v>
      </c>
      <c r="Q30">
        <f t="shared" si="10"/>
        <v>0</v>
      </c>
      <c r="R30">
        <f t="shared" si="11"/>
        <v>0</v>
      </c>
    </row>
    <row r="31" spans="1:18">
      <c r="A31" t="s">
        <v>110</v>
      </c>
      <c r="B31" s="19">
        <f>FORECAST!A25</f>
        <v>44220</v>
      </c>
      <c r="C31" s="19">
        <f>OBSERVED!A25</f>
        <v>44220</v>
      </c>
      <c r="D31">
        <f>IF(ANALYSIS!B28="","",ANALYSIS!B28)</f>
        <v>0</v>
      </c>
      <c r="E31">
        <f>IF(ANALYSIS!C28="","",ANALYSIS!C28)</f>
        <v>0</v>
      </c>
      <c r="F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  <c r="J31" t="str">
        <f t="shared" si="12"/>
        <v/>
      </c>
      <c r="K31" t="str">
        <f t="shared" si="4"/>
        <v/>
      </c>
      <c r="L31" t="str">
        <f t="shared" si="5"/>
        <v/>
      </c>
      <c r="M31" t="str">
        <f t="shared" si="6"/>
        <v>NN</v>
      </c>
      <c r="N31">
        <f t="shared" si="7"/>
        <v>0.2</v>
      </c>
      <c r="O31">
        <f t="shared" si="8"/>
        <v>2</v>
      </c>
      <c r="P31">
        <f t="shared" si="9"/>
        <v>1</v>
      </c>
      <c r="Q31">
        <f t="shared" si="10"/>
        <v>0</v>
      </c>
      <c r="R31">
        <f t="shared" si="11"/>
        <v>0</v>
      </c>
    </row>
    <row r="32" spans="1:18">
      <c r="A32" t="s">
        <v>113</v>
      </c>
      <c r="B32" s="19">
        <f>FORECAST!A26</f>
        <v>44221</v>
      </c>
      <c r="C32" s="19">
        <f>OBSERVED!A26</f>
        <v>44221</v>
      </c>
      <c r="D32">
        <f>IF(ANALYSIS!B29="","",ANALYSIS!B29)</f>
        <v>0</v>
      </c>
      <c r="E32">
        <f>IF(ANALYSIS!C29="","",ANALYSIS!C29)</f>
        <v>0</v>
      </c>
      <c r="F32">
        <f t="shared" si="0"/>
        <v>0</v>
      </c>
      <c r="G32">
        <f t="shared" si="1"/>
        <v>0</v>
      </c>
      <c r="H32">
        <f t="shared" si="2"/>
        <v>0</v>
      </c>
      <c r="I32">
        <f t="shared" si="3"/>
        <v>0</v>
      </c>
      <c r="J32" t="str">
        <f t="shared" si="12"/>
        <v/>
      </c>
      <c r="K32" t="str">
        <f t="shared" si="4"/>
        <v/>
      </c>
      <c r="L32" t="str">
        <f t="shared" si="5"/>
        <v/>
      </c>
      <c r="M32" t="str">
        <f t="shared" si="6"/>
        <v>NN</v>
      </c>
      <c r="N32">
        <f t="shared" si="7"/>
        <v>0.2</v>
      </c>
      <c r="O32">
        <f t="shared" si="8"/>
        <v>2</v>
      </c>
      <c r="P32">
        <f t="shared" si="9"/>
        <v>1</v>
      </c>
      <c r="Q32">
        <f t="shared" si="10"/>
        <v>0</v>
      </c>
      <c r="R32">
        <f t="shared" si="11"/>
        <v>0</v>
      </c>
    </row>
    <row r="33" spans="1:18">
      <c r="A33" t="s">
        <v>116</v>
      </c>
      <c r="B33" s="19">
        <f>FORECAST!A27</f>
        <v>44222</v>
      </c>
      <c r="C33" s="19">
        <f>OBSERVED!A27</f>
        <v>44222</v>
      </c>
      <c r="D33">
        <f>IF(ANALYSIS!B30="","",ANALYSIS!B30)</f>
        <v>0</v>
      </c>
      <c r="E33">
        <f>IF(ANALYSIS!C30="","",ANALYSIS!C30)</f>
        <v>0</v>
      </c>
      <c r="F33">
        <f t="shared" si="0"/>
        <v>0</v>
      </c>
      <c r="G33">
        <f t="shared" si="1"/>
        <v>0</v>
      </c>
      <c r="H33">
        <f t="shared" si="2"/>
        <v>0</v>
      </c>
      <c r="I33">
        <f t="shared" si="3"/>
        <v>0</v>
      </c>
      <c r="J33" t="str">
        <f t="shared" si="12"/>
        <v/>
      </c>
      <c r="K33" t="str">
        <f t="shared" si="4"/>
        <v/>
      </c>
      <c r="L33" t="str">
        <f t="shared" si="5"/>
        <v/>
      </c>
      <c r="M33" t="str">
        <f t="shared" si="6"/>
        <v>NN</v>
      </c>
      <c r="N33">
        <f t="shared" si="7"/>
        <v>0.2</v>
      </c>
      <c r="O33">
        <f t="shared" si="8"/>
        <v>2</v>
      </c>
      <c r="P33">
        <f t="shared" si="9"/>
        <v>1</v>
      </c>
      <c r="Q33">
        <f t="shared" si="10"/>
        <v>0</v>
      </c>
      <c r="R33">
        <f t="shared" si="11"/>
        <v>0</v>
      </c>
    </row>
    <row r="34" spans="1:18">
      <c r="A34" t="s">
        <v>119</v>
      </c>
      <c r="B34" s="19">
        <f>FORECAST!A28</f>
        <v>44223</v>
      </c>
      <c r="C34" s="19">
        <f>OBSERVED!A28</f>
        <v>44223</v>
      </c>
      <c r="D34">
        <f>IF(ANALYSIS!B31="","",ANALYSIS!B31)</f>
        <v>0</v>
      </c>
      <c r="E34">
        <f>IF(ANALYSIS!C31="","",ANALYSIS!C31)</f>
        <v>0</v>
      </c>
      <c r="F34">
        <f t="shared" si="0"/>
        <v>0</v>
      </c>
      <c r="G34">
        <f t="shared" si="1"/>
        <v>0</v>
      </c>
      <c r="H34">
        <f t="shared" si="2"/>
        <v>0</v>
      </c>
      <c r="I34">
        <f t="shared" si="3"/>
        <v>0</v>
      </c>
      <c r="J34" t="str">
        <f t="shared" si="12"/>
        <v/>
      </c>
      <c r="K34" t="str">
        <f t="shared" si="4"/>
        <v/>
      </c>
      <c r="L34" t="str">
        <f t="shared" si="5"/>
        <v/>
      </c>
      <c r="M34" t="str">
        <f t="shared" si="6"/>
        <v>NN</v>
      </c>
      <c r="N34">
        <f t="shared" si="7"/>
        <v>0.2</v>
      </c>
      <c r="O34">
        <f t="shared" si="8"/>
        <v>2</v>
      </c>
      <c r="P34">
        <f t="shared" si="9"/>
        <v>1</v>
      </c>
      <c r="Q34">
        <f t="shared" si="10"/>
        <v>0</v>
      </c>
      <c r="R34">
        <f t="shared" si="11"/>
        <v>0</v>
      </c>
    </row>
    <row r="35" spans="1:18">
      <c r="A35" t="s">
        <v>122</v>
      </c>
      <c r="B35" s="19">
        <f>FORECAST!A29</f>
        <v>44224</v>
      </c>
      <c r="C35" s="19">
        <f>OBSERVED!A29</f>
        <v>44224</v>
      </c>
      <c r="D35">
        <f>IF(ANALYSIS!B32="","",ANALYSIS!B32)</f>
        <v>0</v>
      </c>
      <c r="E35">
        <f>IF(ANALYSIS!C32="","",ANALYSIS!C32)</f>
        <v>0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 t="str">
        <f t="shared" si="12"/>
        <v/>
      </c>
      <c r="K35" t="str">
        <f t="shared" si="4"/>
        <v/>
      </c>
      <c r="L35" t="str">
        <f t="shared" si="5"/>
        <v/>
      </c>
      <c r="M35" t="str">
        <f t="shared" si="6"/>
        <v>NN</v>
      </c>
      <c r="N35">
        <f t="shared" si="7"/>
        <v>0.2</v>
      </c>
      <c r="O35">
        <f t="shared" si="8"/>
        <v>2</v>
      </c>
      <c r="P35">
        <f t="shared" si="9"/>
        <v>1</v>
      </c>
      <c r="Q35">
        <f t="shared" si="10"/>
        <v>0</v>
      </c>
      <c r="R35">
        <f t="shared" si="11"/>
        <v>0</v>
      </c>
    </row>
    <row r="36" spans="1:18">
      <c r="A36" t="s">
        <v>106</v>
      </c>
      <c r="B36" s="19">
        <f>FORECAST!A30</f>
        <v>44225</v>
      </c>
      <c r="C36" s="19">
        <f>OBSERVED!A30</f>
        <v>44225</v>
      </c>
      <c r="D36">
        <f>IF(ANALYSIS!B33="","",ANALYSIS!B33)</f>
        <v>0</v>
      </c>
      <c r="E36">
        <f>IF(ANALYSIS!C33="","",ANALYSIS!C33)</f>
        <v>0</v>
      </c>
      <c r="F36">
        <f t="shared" si="0"/>
        <v>0</v>
      </c>
      <c r="G36">
        <f t="shared" si="1"/>
        <v>0</v>
      </c>
      <c r="H36">
        <f t="shared" si="2"/>
        <v>0</v>
      </c>
      <c r="I36">
        <f t="shared" si="3"/>
        <v>0</v>
      </c>
      <c r="J36" t="str">
        <f t="shared" si="12"/>
        <v/>
      </c>
      <c r="K36" t="str">
        <f t="shared" si="4"/>
        <v/>
      </c>
      <c r="L36" t="str">
        <f t="shared" si="5"/>
        <v/>
      </c>
      <c r="M36" t="str">
        <f t="shared" si="6"/>
        <v>NN</v>
      </c>
      <c r="N36">
        <f t="shared" si="7"/>
        <v>0.2</v>
      </c>
      <c r="O36">
        <f t="shared" si="8"/>
        <v>2</v>
      </c>
      <c r="P36">
        <f t="shared" si="9"/>
        <v>1</v>
      </c>
      <c r="Q36">
        <f t="shared" si="10"/>
        <v>0</v>
      </c>
      <c r="R36">
        <f t="shared" si="11"/>
        <v>0</v>
      </c>
    </row>
    <row r="37" spans="1:18">
      <c r="A37" t="s">
        <v>107</v>
      </c>
      <c r="B37" s="19">
        <f>FORECAST!A31</f>
        <v>44226</v>
      </c>
      <c r="C37" s="19">
        <f>OBSERVED!A31</f>
        <v>44226</v>
      </c>
      <c r="D37">
        <f>IF(ANALYSIS!B34="","",ANALYSIS!B34)</f>
        <v>0</v>
      </c>
      <c r="E37">
        <f>IF(ANALYSIS!C34="","",ANALYSIS!C34)</f>
        <v>0</v>
      </c>
      <c r="F37">
        <f t="shared" si="0"/>
        <v>0</v>
      </c>
      <c r="G37">
        <f t="shared" si="1"/>
        <v>0</v>
      </c>
      <c r="H37">
        <f t="shared" si="2"/>
        <v>0</v>
      </c>
      <c r="I37">
        <f t="shared" si="3"/>
        <v>0</v>
      </c>
      <c r="J37" t="str">
        <f t="shared" si="12"/>
        <v/>
      </c>
      <c r="K37" t="str">
        <f t="shared" si="4"/>
        <v/>
      </c>
      <c r="L37" t="str">
        <f t="shared" si="5"/>
        <v/>
      </c>
      <c r="M37" t="str">
        <f t="shared" si="6"/>
        <v>NN</v>
      </c>
      <c r="N37">
        <f t="shared" si="7"/>
        <v>0.2</v>
      </c>
      <c r="O37">
        <f t="shared" si="8"/>
        <v>2</v>
      </c>
      <c r="P37">
        <f t="shared" si="9"/>
        <v>1</v>
      </c>
      <c r="Q37">
        <f t="shared" si="10"/>
        <v>0</v>
      </c>
      <c r="R37">
        <f t="shared" si="11"/>
        <v>0</v>
      </c>
    </row>
    <row r="38" spans="1:18">
      <c r="A38" t="s">
        <v>110</v>
      </c>
      <c r="B38" s="19">
        <f>FORECAST!A32</f>
        <v>44227</v>
      </c>
      <c r="C38" s="19">
        <f>OBSERVED!A32</f>
        <v>44227</v>
      </c>
      <c r="D38">
        <f>IF(ANALYSIS!B35="","",ANALYSIS!B35)</f>
        <v>0</v>
      </c>
      <c r="E38">
        <f>IF(ANALYSIS!C35="","",ANALYSIS!C35)</f>
        <v>0</v>
      </c>
      <c r="F38">
        <f t="shared" si="0"/>
        <v>0</v>
      </c>
      <c r="G38">
        <f t="shared" si="1"/>
        <v>0</v>
      </c>
      <c r="H38">
        <f t="shared" si="2"/>
        <v>0</v>
      </c>
      <c r="I38">
        <f t="shared" si="3"/>
        <v>0</v>
      </c>
      <c r="J38" t="str">
        <f t="shared" si="12"/>
        <v/>
      </c>
      <c r="K38" t="str">
        <f t="shared" si="4"/>
        <v/>
      </c>
      <c r="L38" t="str">
        <f t="shared" si="5"/>
        <v/>
      </c>
      <c r="M38" t="str">
        <f t="shared" si="6"/>
        <v>NN</v>
      </c>
      <c r="N38">
        <f t="shared" si="7"/>
        <v>0.2</v>
      </c>
      <c r="O38">
        <f t="shared" si="8"/>
        <v>2</v>
      </c>
      <c r="P38">
        <f t="shared" si="9"/>
        <v>1</v>
      </c>
      <c r="Q38">
        <f t="shared" si="10"/>
        <v>0</v>
      </c>
      <c r="R38">
        <f t="shared" si="11"/>
        <v>0</v>
      </c>
    </row>
    <row r="39" spans="1:18">
      <c r="A39" t="s">
        <v>113</v>
      </c>
      <c r="B39" s="19">
        <f>FORECAST!A33</f>
        <v>44228</v>
      </c>
      <c r="C39" s="19">
        <f>OBSERVED!A33</f>
        <v>44228</v>
      </c>
      <c r="D39">
        <f>IF(ANALYSIS!B36="","",ANALYSIS!B36)</f>
        <v>0</v>
      </c>
      <c r="E39">
        <f>IF(ANALYSIS!C36="","",ANALYSIS!C36)</f>
        <v>0</v>
      </c>
      <c r="F39">
        <f t="shared" si="0"/>
        <v>0</v>
      </c>
      <c r="G39">
        <f t="shared" si="1"/>
        <v>0</v>
      </c>
      <c r="H39">
        <f t="shared" si="2"/>
        <v>0</v>
      </c>
      <c r="I39">
        <f t="shared" si="3"/>
        <v>0</v>
      </c>
      <c r="J39" t="str">
        <f t="shared" si="12"/>
        <v/>
      </c>
      <c r="K39" t="str">
        <f t="shared" si="4"/>
        <v/>
      </c>
      <c r="L39" t="str">
        <f t="shared" si="5"/>
        <v/>
      </c>
      <c r="M39" t="str">
        <f t="shared" si="6"/>
        <v>NN</v>
      </c>
      <c r="N39">
        <f t="shared" si="7"/>
        <v>0.2</v>
      </c>
      <c r="O39">
        <f t="shared" si="8"/>
        <v>2</v>
      </c>
      <c r="P39">
        <f t="shared" si="9"/>
        <v>1</v>
      </c>
      <c r="Q39">
        <f t="shared" si="10"/>
        <v>0</v>
      </c>
      <c r="R39">
        <f t="shared" si="11"/>
        <v>0</v>
      </c>
    </row>
    <row r="40" spans="1:18">
      <c r="A40" t="s">
        <v>116</v>
      </c>
      <c r="B40" s="19">
        <f>FORECAST!A34</f>
        <v>44229</v>
      </c>
      <c r="C40" s="19">
        <f>OBSERVED!A34</f>
        <v>44229</v>
      </c>
      <c r="D40">
        <f>IF(ANALYSIS!B37="","",ANALYSIS!B37)</f>
        <v>0</v>
      </c>
      <c r="E40">
        <f>IF(ANALYSIS!C37="","",ANALYSIS!C37)</f>
        <v>0</v>
      </c>
      <c r="F40">
        <f t="shared" si="0"/>
        <v>0</v>
      </c>
      <c r="G40">
        <f t="shared" si="1"/>
        <v>0</v>
      </c>
      <c r="H40">
        <f t="shared" si="2"/>
        <v>0</v>
      </c>
      <c r="I40">
        <f t="shared" si="3"/>
        <v>0</v>
      </c>
      <c r="J40" t="str">
        <f t="shared" si="12"/>
        <v/>
      </c>
      <c r="K40" t="str">
        <f t="shared" si="4"/>
        <v/>
      </c>
      <c r="L40" t="str">
        <f t="shared" si="5"/>
        <v/>
      </c>
      <c r="M40" t="str">
        <f t="shared" si="6"/>
        <v>NN</v>
      </c>
      <c r="N40">
        <f t="shared" si="7"/>
        <v>0.2</v>
      </c>
      <c r="O40">
        <f t="shared" si="8"/>
        <v>2</v>
      </c>
      <c r="P40">
        <f t="shared" si="9"/>
        <v>1</v>
      </c>
      <c r="Q40">
        <f t="shared" si="10"/>
        <v>0</v>
      </c>
      <c r="R40">
        <f t="shared" si="11"/>
        <v>0</v>
      </c>
    </row>
    <row r="41" spans="1:18">
      <c r="A41" t="s">
        <v>119</v>
      </c>
      <c r="B41" s="19">
        <f>FORECAST!A35</f>
        <v>44230</v>
      </c>
      <c r="C41" s="19">
        <f>OBSERVED!A35</f>
        <v>44230</v>
      </c>
      <c r="D41">
        <f>IF(ANALYSIS!B38="","",ANALYSIS!B38)</f>
        <v>0</v>
      </c>
      <c r="E41">
        <f>IF(ANALYSIS!C38="","",ANALYSIS!C38)</f>
        <v>0</v>
      </c>
      <c r="F41">
        <f t="shared" si="0"/>
        <v>0</v>
      </c>
      <c r="G41">
        <f t="shared" si="1"/>
        <v>0</v>
      </c>
      <c r="H41">
        <f t="shared" si="2"/>
        <v>0</v>
      </c>
      <c r="I41">
        <f t="shared" si="3"/>
        <v>0</v>
      </c>
      <c r="J41" t="str">
        <f t="shared" si="12"/>
        <v/>
      </c>
      <c r="K41" t="str">
        <f t="shared" si="4"/>
        <v/>
      </c>
      <c r="L41" t="str">
        <f t="shared" si="5"/>
        <v/>
      </c>
      <c r="M41" t="str">
        <f t="shared" si="6"/>
        <v>NN</v>
      </c>
      <c r="N41">
        <f t="shared" si="7"/>
        <v>0.2</v>
      </c>
      <c r="O41">
        <f t="shared" si="8"/>
        <v>2</v>
      </c>
      <c r="P41">
        <f t="shared" si="9"/>
        <v>1</v>
      </c>
      <c r="Q41">
        <f t="shared" si="10"/>
        <v>0</v>
      </c>
      <c r="R41">
        <f t="shared" si="11"/>
        <v>0</v>
      </c>
    </row>
    <row r="42" spans="1:18">
      <c r="A42" t="s">
        <v>122</v>
      </c>
      <c r="B42" s="19">
        <f>FORECAST!A36</f>
        <v>44231</v>
      </c>
      <c r="C42" s="19">
        <f>OBSERVED!A36</f>
        <v>44231</v>
      </c>
      <c r="D42">
        <f>IF(ANALYSIS!B39="","",ANALYSIS!B39)</f>
        <v>0</v>
      </c>
      <c r="E42">
        <f>IF(ANALYSIS!C39="","",ANALYSIS!C39)</f>
        <v>0</v>
      </c>
      <c r="F42">
        <f t="shared" si="0"/>
        <v>0</v>
      </c>
      <c r="G42">
        <f t="shared" si="1"/>
        <v>0</v>
      </c>
      <c r="H42">
        <f t="shared" si="2"/>
        <v>0</v>
      </c>
      <c r="I42">
        <f t="shared" si="3"/>
        <v>0</v>
      </c>
      <c r="J42" t="str">
        <f t="shared" si="12"/>
        <v/>
      </c>
      <c r="K42" t="str">
        <f t="shared" si="4"/>
        <v/>
      </c>
      <c r="L42" t="str">
        <f t="shared" si="5"/>
        <v/>
      </c>
      <c r="M42" t="str">
        <f t="shared" si="6"/>
        <v>NN</v>
      </c>
      <c r="N42">
        <f t="shared" si="7"/>
        <v>0.2</v>
      </c>
      <c r="O42">
        <f t="shared" si="8"/>
        <v>2</v>
      </c>
      <c r="P42">
        <f t="shared" si="9"/>
        <v>1</v>
      </c>
      <c r="Q42">
        <f t="shared" si="10"/>
        <v>0</v>
      </c>
      <c r="R42">
        <f t="shared" si="11"/>
        <v>0</v>
      </c>
    </row>
    <row r="43" spans="1:18">
      <c r="A43" t="s">
        <v>106</v>
      </c>
      <c r="B43" s="19">
        <f>FORECAST!A37</f>
        <v>44232</v>
      </c>
      <c r="C43" s="19">
        <f>OBSERVED!A37</f>
        <v>44232</v>
      </c>
      <c r="D43">
        <f>IF(ANALYSIS!B40="","",ANALYSIS!B40)</f>
        <v>0</v>
      </c>
      <c r="E43">
        <f>IF(ANALYSIS!C40="","",ANALYSIS!C40)</f>
        <v>0</v>
      </c>
      <c r="F43">
        <f t="shared" si="0"/>
        <v>0</v>
      </c>
      <c r="G43">
        <f t="shared" si="1"/>
        <v>0</v>
      </c>
      <c r="H43">
        <f t="shared" si="2"/>
        <v>0</v>
      </c>
      <c r="I43">
        <f t="shared" si="3"/>
        <v>0</v>
      </c>
      <c r="J43" t="str">
        <f t="shared" si="12"/>
        <v/>
      </c>
      <c r="K43" t="str">
        <f t="shared" si="4"/>
        <v/>
      </c>
      <c r="L43" t="str">
        <f t="shared" si="5"/>
        <v/>
      </c>
      <c r="M43" t="str">
        <f t="shared" si="6"/>
        <v>NN</v>
      </c>
      <c r="N43">
        <f t="shared" si="7"/>
        <v>0.2</v>
      </c>
      <c r="O43">
        <f t="shared" si="8"/>
        <v>2</v>
      </c>
      <c r="P43">
        <f t="shared" si="9"/>
        <v>1</v>
      </c>
      <c r="Q43">
        <f t="shared" si="10"/>
        <v>0</v>
      </c>
      <c r="R43">
        <f t="shared" si="11"/>
        <v>0</v>
      </c>
    </row>
    <row r="44" spans="1:18">
      <c r="A44" t="s">
        <v>107</v>
      </c>
      <c r="B44" s="19">
        <f>FORECAST!A38</f>
        <v>44233</v>
      </c>
      <c r="C44" s="19">
        <f>OBSERVED!A38</f>
        <v>44233</v>
      </c>
      <c r="D44">
        <f>IF(ANALYSIS!B41="","",ANALYSIS!B41)</f>
        <v>0</v>
      </c>
      <c r="E44">
        <f>IF(ANALYSIS!C41="","",ANALYSIS!C41)</f>
        <v>0</v>
      </c>
      <c r="F44">
        <f t="shared" si="0"/>
        <v>0</v>
      </c>
      <c r="G44">
        <f t="shared" si="1"/>
        <v>0</v>
      </c>
      <c r="H44">
        <f t="shared" si="2"/>
        <v>0</v>
      </c>
      <c r="I44">
        <f t="shared" si="3"/>
        <v>0</v>
      </c>
      <c r="J44" t="str">
        <f t="shared" si="12"/>
        <v/>
      </c>
      <c r="K44" t="str">
        <f t="shared" si="4"/>
        <v/>
      </c>
      <c r="L44" t="str">
        <f t="shared" si="5"/>
        <v/>
      </c>
      <c r="M44" t="str">
        <f t="shared" si="6"/>
        <v>NN</v>
      </c>
      <c r="N44">
        <f t="shared" si="7"/>
        <v>0.2</v>
      </c>
      <c r="O44">
        <f t="shared" si="8"/>
        <v>2</v>
      </c>
      <c r="P44">
        <f t="shared" si="9"/>
        <v>1</v>
      </c>
      <c r="Q44">
        <f t="shared" si="10"/>
        <v>0</v>
      </c>
      <c r="R44">
        <f t="shared" si="11"/>
        <v>0</v>
      </c>
    </row>
    <row r="45" spans="1:18">
      <c r="A45" t="s">
        <v>110</v>
      </c>
      <c r="B45" s="19">
        <f>FORECAST!A39</f>
        <v>44234</v>
      </c>
      <c r="C45" s="19">
        <f>OBSERVED!A39</f>
        <v>44234</v>
      </c>
      <c r="D45">
        <f>IF(ANALYSIS!B42="","",ANALYSIS!B42)</f>
        <v>0</v>
      </c>
      <c r="E45">
        <f>IF(ANALYSIS!C42="","",ANALYSIS!C42)</f>
        <v>0</v>
      </c>
      <c r="F45">
        <f t="shared" si="0"/>
        <v>0</v>
      </c>
      <c r="G45">
        <f t="shared" si="1"/>
        <v>0</v>
      </c>
      <c r="H45">
        <f t="shared" si="2"/>
        <v>0</v>
      </c>
      <c r="I45">
        <f t="shared" si="3"/>
        <v>0</v>
      </c>
      <c r="J45" t="str">
        <f t="shared" si="12"/>
        <v/>
      </c>
      <c r="K45" t="str">
        <f t="shared" si="4"/>
        <v/>
      </c>
      <c r="L45" t="str">
        <f t="shared" si="5"/>
        <v/>
      </c>
      <c r="M45" t="str">
        <f t="shared" si="6"/>
        <v>NN</v>
      </c>
      <c r="N45">
        <f t="shared" si="7"/>
        <v>0.2</v>
      </c>
      <c r="O45">
        <f t="shared" si="8"/>
        <v>2</v>
      </c>
      <c r="P45">
        <f t="shared" si="9"/>
        <v>1</v>
      </c>
      <c r="Q45">
        <f t="shared" si="10"/>
        <v>0</v>
      </c>
      <c r="R45">
        <f t="shared" si="11"/>
        <v>0</v>
      </c>
    </row>
    <row r="46" spans="1:18">
      <c r="A46" t="s">
        <v>113</v>
      </c>
      <c r="B46" s="19">
        <f>FORECAST!A40</f>
        <v>44235</v>
      </c>
      <c r="C46" s="19">
        <f>OBSERVED!A40</f>
        <v>44235</v>
      </c>
      <c r="D46">
        <f>IF(ANALYSIS!B43="","",ANALYSIS!B43)</f>
        <v>0</v>
      </c>
      <c r="E46">
        <f>IF(ANALYSIS!C43="","",ANALYSIS!C43)</f>
        <v>0</v>
      </c>
      <c r="F46">
        <f t="shared" si="0"/>
        <v>0</v>
      </c>
      <c r="G46">
        <f t="shared" si="1"/>
        <v>0</v>
      </c>
      <c r="H46">
        <f t="shared" si="2"/>
        <v>0</v>
      </c>
      <c r="I46">
        <f t="shared" si="3"/>
        <v>0</v>
      </c>
      <c r="J46" t="str">
        <f t="shared" si="12"/>
        <v/>
      </c>
      <c r="K46" t="str">
        <f t="shared" si="4"/>
        <v/>
      </c>
      <c r="L46" t="str">
        <f t="shared" si="5"/>
        <v/>
      </c>
      <c r="M46" t="str">
        <f t="shared" si="6"/>
        <v>NN</v>
      </c>
      <c r="N46">
        <f t="shared" si="7"/>
        <v>0.2</v>
      </c>
      <c r="O46">
        <f t="shared" si="8"/>
        <v>2</v>
      </c>
      <c r="P46">
        <f t="shared" si="9"/>
        <v>1</v>
      </c>
      <c r="Q46">
        <f t="shared" si="10"/>
        <v>0</v>
      </c>
      <c r="R46">
        <f t="shared" si="11"/>
        <v>0</v>
      </c>
    </row>
    <row r="47" spans="1:18">
      <c r="A47" t="s">
        <v>116</v>
      </c>
      <c r="B47" s="19">
        <f>FORECAST!A41</f>
        <v>44236</v>
      </c>
      <c r="C47" s="19">
        <f>OBSERVED!A41</f>
        <v>44236</v>
      </c>
      <c r="D47">
        <f>IF(ANALYSIS!B44="","",ANALYSIS!B44)</f>
        <v>0</v>
      </c>
      <c r="E47">
        <f>IF(ANALYSIS!C44="","",ANALYSIS!C44)</f>
        <v>0</v>
      </c>
      <c r="F47">
        <f t="shared" si="0"/>
        <v>0</v>
      </c>
      <c r="G47">
        <f t="shared" si="1"/>
        <v>0</v>
      </c>
      <c r="H47">
        <f t="shared" si="2"/>
        <v>0</v>
      </c>
      <c r="I47">
        <f t="shared" si="3"/>
        <v>0</v>
      </c>
      <c r="J47" t="str">
        <f t="shared" si="12"/>
        <v/>
      </c>
      <c r="K47" t="str">
        <f t="shared" si="4"/>
        <v/>
      </c>
      <c r="L47" t="str">
        <f t="shared" si="5"/>
        <v/>
      </c>
      <c r="M47" t="str">
        <f t="shared" si="6"/>
        <v>NN</v>
      </c>
      <c r="N47">
        <f t="shared" si="7"/>
        <v>0.2</v>
      </c>
      <c r="O47">
        <f t="shared" si="8"/>
        <v>2</v>
      </c>
      <c r="P47">
        <f t="shared" si="9"/>
        <v>1</v>
      </c>
      <c r="Q47">
        <f t="shared" si="10"/>
        <v>0</v>
      </c>
      <c r="R47">
        <f t="shared" si="11"/>
        <v>0</v>
      </c>
    </row>
    <row r="48" spans="1:18">
      <c r="A48" t="s">
        <v>119</v>
      </c>
      <c r="B48" s="19">
        <f>FORECAST!A42</f>
        <v>44237</v>
      </c>
      <c r="C48" s="19">
        <f>OBSERVED!A42</f>
        <v>44237</v>
      </c>
      <c r="D48">
        <f>IF(ANALYSIS!B45="","",ANALYSIS!B45)</f>
        <v>0</v>
      </c>
      <c r="E48">
        <f>IF(ANALYSIS!C45="","",ANALYSIS!C45)</f>
        <v>0</v>
      </c>
      <c r="F48">
        <f t="shared" si="0"/>
        <v>0</v>
      </c>
      <c r="G48">
        <f t="shared" si="1"/>
        <v>0</v>
      </c>
      <c r="H48">
        <f t="shared" si="2"/>
        <v>0</v>
      </c>
      <c r="I48">
        <f t="shared" si="3"/>
        <v>0</v>
      </c>
      <c r="J48" t="str">
        <f t="shared" si="12"/>
        <v/>
      </c>
      <c r="K48" t="str">
        <f t="shared" si="4"/>
        <v/>
      </c>
      <c r="L48" t="str">
        <f t="shared" si="5"/>
        <v/>
      </c>
      <c r="M48" t="str">
        <f t="shared" si="6"/>
        <v>NN</v>
      </c>
      <c r="N48">
        <f t="shared" si="7"/>
        <v>0.2</v>
      </c>
      <c r="O48">
        <f t="shared" si="8"/>
        <v>2</v>
      </c>
      <c r="P48">
        <f t="shared" si="9"/>
        <v>1</v>
      </c>
      <c r="Q48">
        <f t="shared" si="10"/>
        <v>0</v>
      </c>
      <c r="R48">
        <f t="shared" si="11"/>
        <v>0</v>
      </c>
    </row>
    <row r="49" spans="1:18">
      <c r="A49" t="s">
        <v>122</v>
      </c>
      <c r="B49" s="19">
        <f>FORECAST!A43</f>
        <v>44238</v>
      </c>
      <c r="C49" s="19">
        <f>OBSERVED!A43</f>
        <v>44238</v>
      </c>
      <c r="D49">
        <f>IF(ANALYSIS!B46="","",ANALYSIS!B46)</f>
        <v>0</v>
      </c>
      <c r="E49">
        <f>IF(ANALYSIS!C46="","",ANALYSIS!C46)</f>
        <v>0</v>
      </c>
      <c r="F49">
        <f t="shared" si="0"/>
        <v>0</v>
      </c>
      <c r="G49">
        <f t="shared" si="1"/>
        <v>0</v>
      </c>
      <c r="H49">
        <f t="shared" si="2"/>
        <v>0</v>
      </c>
      <c r="I49">
        <f t="shared" si="3"/>
        <v>0</v>
      </c>
      <c r="J49" t="str">
        <f t="shared" si="12"/>
        <v/>
      </c>
      <c r="K49" t="str">
        <f t="shared" si="4"/>
        <v/>
      </c>
      <c r="L49" t="str">
        <f t="shared" si="5"/>
        <v/>
      </c>
      <c r="M49" t="str">
        <f t="shared" si="6"/>
        <v>NN</v>
      </c>
      <c r="N49">
        <f t="shared" si="7"/>
        <v>0.2</v>
      </c>
      <c r="O49">
        <f t="shared" si="8"/>
        <v>2</v>
      </c>
      <c r="P49">
        <f t="shared" si="9"/>
        <v>1</v>
      </c>
      <c r="Q49">
        <f t="shared" si="10"/>
        <v>0</v>
      </c>
      <c r="R49">
        <f t="shared" si="11"/>
        <v>0</v>
      </c>
    </row>
    <row r="50" spans="1:18">
      <c r="A50" t="s">
        <v>106</v>
      </c>
      <c r="B50" s="19">
        <f>FORECAST!A44</f>
        <v>44239</v>
      </c>
      <c r="C50" s="19">
        <f>OBSERVED!A44</f>
        <v>44239</v>
      </c>
      <c r="D50">
        <f>IF(ANALYSIS!B47="","",ANALYSIS!B47)</f>
        <v>0</v>
      </c>
      <c r="E50">
        <f>IF(ANALYSIS!C47="","",ANALYSIS!C47)</f>
        <v>0</v>
      </c>
      <c r="F50">
        <f t="shared" si="0"/>
        <v>0</v>
      </c>
      <c r="G50">
        <f t="shared" si="1"/>
        <v>0</v>
      </c>
      <c r="H50">
        <f t="shared" si="2"/>
        <v>0</v>
      </c>
      <c r="I50">
        <f t="shared" si="3"/>
        <v>0</v>
      </c>
      <c r="J50" t="str">
        <f t="shared" si="12"/>
        <v/>
      </c>
      <c r="K50" t="str">
        <f t="shared" si="4"/>
        <v/>
      </c>
      <c r="L50" t="str">
        <f t="shared" si="5"/>
        <v/>
      </c>
      <c r="M50" t="str">
        <f t="shared" si="6"/>
        <v>NN</v>
      </c>
      <c r="N50">
        <f t="shared" si="7"/>
        <v>0.2</v>
      </c>
      <c r="O50">
        <f t="shared" si="8"/>
        <v>2</v>
      </c>
      <c r="P50">
        <f t="shared" si="9"/>
        <v>1</v>
      </c>
      <c r="Q50">
        <f t="shared" si="10"/>
        <v>0</v>
      </c>
      <c r="R50">
        <f t="shared" si="11"/>
        <v>0</v>
      </c>
    </row>
    <row r="51" spans="1:18">
      <c r="A51" t="s">
        <v>107</v>
      </c>
      <c r="B51" s="19">
        <f>FORECAST!A45</f>
        <v>44240</v>
      </c>
      <c r="C51" s="19">
        <f>OBSERVED!A45</f>
        <v>44240</v>
      </c>
      <c r="D51">
        <f>IF(ANALYSIS!B48="","",ANALYSIS!B48)</f>
        <v>0</v>
      </c>
      <c r="E51">
        <f>IF(ANALYSIS!C48="","",ANALYSIS!C48)</f>
        <v>0</v>
      </c>
      <c r="F51">
        <f t="shared" si="0"/>
        <v>0</v>
      </c>
      <c r="G51">
        <f t="shared" si="1"/>
        <v>0</v>
      </c>
      <c r="H51">
        <f t="shared" si="2"/>
        <v>0</v>
      </c>
      <c r="I51">
        <f t="shared" si="3"/>
        <v>0</v>
      </c>
      <c r="J51" t="str">
        <f t="shared" si="12"/>
        <v/>
      </c>
      <c r="K51" t="str">
        <f t="shared" si="4"/>
        <v/>
      </c>
      <c r="L51" t="str">
        <f t="shared" si="5"/>
        <v/>
      </c>
      <c r="M51" t="str">
        <f t="shared" si="6"/>
        <v>NN</v>
      </c>
      <c r="N51">
        <f t="shared" si="7"/>
        <v>0.2</v>
      </c>
      <c r="O51">
        <f t="shared" si="8"/>
        <v>2</v>
      </c>
      <c r="P51">
        <f t="shared" si="9"/>
        <v>1</v>
      </c>
      <c r="Q51">
        <f t="shared" si="10"/>
        <v>0</v>
      </c>
      <c r="R51">
        <f t="shared" si="11"/>
        <v>0</v>
      </c>
    </row>
    <row r="52" spans="1:18">
      <c r="A52" t="s">
        <v>110</v>
      </c>
      <c r="B52" s="19">
        <f>FORECAST!A46</f>
        <v>44241</v>
      </c>
      <c r="C52" s="19">
        <f>OBSERVED!A46</f>
        <v>44241</v>
      </c>
      <c r="D52">
        <f>IF(ANALYSIS!B49="","",ANALYSIS!B49)</f>
        <v>0</v>
      </c>
      <c r="E52">
        <f>IF(ANALYSIS!C49="","",ANALYSIS!C49)</f>
        <v>0</v>
      </c>
      <c r="F52">
        <f t="shared" si="0"/>
        <v>0</v>
      </c>
      <c r="G52">
        <f t="shared" si="1"/>
        <v>0</v>
      </c>
      <c r="H52">
        <f t="shared" si="2"/>
        <v>0</v>
      </c>
      <c r="I52">
        <f t="shared" si="3"/>
        <v>0</v>
      </c>
      <c r="J52" t="str">
        <f t="shared" si="12"/>
        <v/>
      </c>
      <c r="K52" t="str">
        <f t="shared" si="4"/>
        <v/>
      </c>
      <c r="L52" t="str">
        <f t="shared" si="5"/>
        <v/>
      </c>
      <c r="M52" t="str">
        <f t="shared" si="6"/>
        <v>NN</v>
      </c>
      <c r="N52">
        <f t="shared" si="7"/>
        <v>0.2</v>
      </c>
      <c r="O52">
        <f t="shared" si="8"/>
        <v>2</v>
      </c>
      <c r="P52">
        <f t="shared" si="9"/>
        <v>1</v>
      </c>
      <c r="Q52">
        <f t="shared" si="10"/>
        <v>0</v>
      </c>
      <c r="R52">
        <f t="shared" si="11"/>
        <v>0</v>
      </c>
    </row>
    <row r="53" spans="1:18">
      <c r="A53" t="s">
        <v>113</v>
      </c>
      <c r="B53" s="19">
        <f>FORECAST!A47</f>
        <v>44242</v>
      </c>
      <c r="C53" s="19">
        <f>OBSERVED!A47</f>
        <v>44242</v>
      </c>
      <c r="D53">
        <f>IF(ANALYSIS!B50="","",ANALYSIS!B50)</f>
        <v>0</v>
      </c>
      <c r="E53">
        <f>IF(ANALYSIS!C50="","",ANALYSIS!C50)</f>
        <v>0</v>
      </c>
      <c r="F53">
        <f t="shared" si="0"/>
        <v>0</v>
      </c>
      <c r="G53">
        <f t="shared" si="1"/>
        <v>0</v>
      </c>
      <c r="H53">
        <f t="shared" si="2"/>
        <v>0</v>
      </c>
      <c r="I53">
        <f t="shared" si="3"/>
        <v>0</v>
      </c>
      <c r="J53" t="str">
        <f t="shared" si="12"/>
        <v/>
      </c>
      <c r="K53" t="str">
        <f t="shared" si="4"/>
        <v/>
      </c>
      <c r="L53" t="str">
        <f t="shared" si="5"/>
        <v/>
      </c>
      <c r="M53" t="str">
        <f t="shared" si="6"/>
        <v>NN</v>
      </c>
      <c r="N53">
        <f t="shared" si="7"/>
        <v>0.2</v>
      </c>
      <c r="O53">
        <f t="shared" si="8"/>
        <v>2</v>
      </c>
      <c r="P53">
        <f t="shared" si="9"/>
        <v>1</v>
      </c>
      <c r="Q53">
        <f t="shared" si="10"/>
        <v>0</v>
      </c>
      <c r="R53">
        <f t="shared" si="11"/>
        <v>0</v>
      </c>
    </row>
    <row r="54" spans="1:18">
      <c r="A54" t="s">
        <v>116</v>
      </c>
      <c r="B54" s="19">
        <f>FORECAST!A48</f>
        <v>44243</v>
      </c>
      <c r="C54" s="19">
        <f>OBSERVED!A48</f>
        <v>44243</v>
      </c>
      <c r="D54">
        <f>IF(ANALYSIS!B51="","",ANALYSIS!B51)</f>
        <v>0</v>
      </c>
      <c r="E54">
        <f>IF(ANALYSIS!C51="","",ANALYSIS!C51)</f>
        <v>0</v>
      </c>
      <c r="F54">
        <f t="shared" si="0"/>
        <v>0</v>
      </c>
      <c r="G54">
        <f t="shared" si="1"/>
        <v>0</v>
      </c>
      <c r="H54">
        <f t="shared" si="2"/>
        <v>0</v>
      </c>
      <c r="I54">
        <f t="shared" si="3"/>
        <v>0</v>
      </c>
      <c r="J54" t="str">
        <f t="shared" si="12"/>
        <v/>
      </c>
      <c r="K54" t="str">
        <f t="shared" si="4"/>
        <v/>
      </c>
      <c r="L54" t="str">
        <f t="shared" si="5"/>
        <v/>
      </c>
      <c r="M54" t="str">
        <f t="shared" si="6"/>
        <v>NN</v>
      </c>
      <c r="N54">
        <f t="shared" si="7"/>
        <v>0.2</v>
      </c>
      <c r="O54">
        <f t="shared" si="8"/>
        <v>2</v>
      </c>
      <c r="P54">
        <f t="shared" si="9"/>
        <v>1</v>
      </c>
      <c r="Q54">
        <f t="shared" si="10"/>
        <v>0</v>
      </c>
      <c r="R54">
        <f t="shared" si="11"/>
        <v>0</v>
      </c>
    </row>
    <row r="55" spans="1:18">
      <c r="A55" t="s">
        <v>119</v>
      </c>
      <c r="B55" s="19">
        <f>FORECAST!A49</f>
        <v>44244</v>
      </c>
      <c r="C55" s="19">
        <f>OBSERVED!A49</f>
        <v>44244</v>
      </c>
      <c r="D55">
        <f>IF(ANALYSIS!B52="","",ANALYSIS!B52)</f>
        <v>0</v>
      </c>
      <c r="E55">
        <f>IF(ANALYSIS!C52="","",ANALYSIS!C52)</f>
        <v>0</v>
      </c>
      <c r="F55">
        <f t="shared" si="0"/>
        <v>0</v>
      </c>
      <c r="G55">
        <f t="shared" si="1"/>
        <v>0</v>
      </c>
      <c r="H55">
        <f t="shared" si="2"/>
        <v>0</v>
      </c>
      <c r="I55">
        <f t="shared" si="3"/>
        <v>0</v>
      </c>
      <c r="J55" t="str">
        <f t="shared" si="12"/>
        <v/>
      </c>
      <c r="K55" t="str">
        <f t="shared" si="4"/>
        <v/>
      </c>
      <c r="L55" t="str">
        <f t="shared" si="5"/>
        <v/>
      </c>
      <c r="M55" t="str">
        <f t="shared" si="6"/>
        <v>NN</v>
      </c>
      <c r="N55">
        <f t="shared" si="7"/>
        <v>0.2</v>
      </c>
      <c r="O55">
        <f t="shared" si="8"/>
        <v>2</v>
      </c>
      <c r="P55">
        <f t="shared" si="9"/>
        <v>1</v>
      </c>
      <c r="Q55">
        <f t="shared" si="10"/>
        <v>0</v>
      </c>
      <c r="R55">
        <f t="shared" si="11"/>
        <v>0</v>
      </c>
    </row>
    <row r="56" spans="1:18">
      <c r="A56" t="s">
        <v>122</v>
      </c>
      <c r="B56" s="19">
        <f>FORECAST!A50</f>
        <v>44245</v>
      </c>
      <c r="C56" s="19">
        <f>OBSERVED!A50</f>
        <v>44245</v>
      </c>
      <c r="D56">
        <f>IF(ANALYSIS!B53="","",ANALYSIS!B53)</f>
        <v>0</v>
      </c>
      <c r="E56">
        <f>IF(ANALYSIS!C53="","",ANALYSIS!C53)</f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  <c r="J56" t="str">
        <f t="shared" si="12"/>
        <v/>
      </c>
      <c r="K56" t="str">
        <f t="shared" si="4"/>
        <v/>
      </c>
      <c r="L56" t="str">
        <f t="shared" si="5"/>
        <v/>
      </c>
      <c r="M56" t="str">
        <f t="shared" si="6"/>
        <v>NN</v>
      </c>
      <c r="N56">
        <f t="shared" si="7"/>
        <v>0.2</v>
      </c>
      <c r="O56">
        <f t="shared" si="8"/>
        <v>2</v>
      </c>
      <c r="P56">
        <f t="shared" si="9"/>
        <v>1</v>
      </c>
      <c r="Q56">
        <f t="shared" si="10"/>
        <v>0</v>
      </c>
      <c r="R56">
        <f t="shared" si="11"/>
        <v>0</v>
      </c>
    </row>
    <row r="57" spans="1:18">
      <c r="A57" t="s">
        <v>106</v>
      </c>
      <c r="B57" s="19">
        <f>FORECAST!A51</f>
        <v>44246</v>
      </c>
      <c r="C57" s="19">
        <f>OBSERVED!A51</f>
        <v>44246</v>
      </c>
      <c r="D57">
        <f>IF(ANALYSIS!B54="","",ANALYSIS!B54)</f>
        <v>0</v>
      </c>
      <c r="E57">
        <f>IF(ANALYSIS!C54="","",ANALYSIS!C54)</f>
        <v>0</v>
      </c>
      <c r="F57">
        <f t="shared" si="0"/>
        <v>0</v>
      </c>
      <c r="G57">
        <f t="shared" si="1"/>
        <v>0</v>
      </c>
      <c r="H57">
        <f t="shared" si="2"/>
        <v>0</v>
      </c>
      <c r="I57">
        <f t="shared" si="3"/>
        <v>0</v>
      </c>
      <c r="J57" t="str">
        <f t="shared" si="12"/>
        <v/>
      </c>
      <c r="K57" t="str">
        <f t="shared" si="4"/>
        <v/>
      </c>
      <c r="L57" t="str">
        <f t="shared" si="5"/>
        <v/>
      </c>
      <c r="M57" t="str">
        <f t="shared" si="6"/>
        <v>NN</v>
      </c>
      <c r="N57">
        <f t="shared" si="7"/>
        <v>0.2</v>
      </c>
      <c r="O57">
        <f t="shared" si="8"/>
        <v>2</v>
      </c>
      <c r="P57">
        <f t="shared" si="9"/>
        <v>1</v>
      </c>
      <c r="Q57">
        <f t="shared" si="10"/>
        <v>0</v>
      </c>
      <c r="R57">
        <f t="shared" si="11"/>
        <v>0</v>
      </c>
    </row>
    <row r="58" spans="1:18">
      <c r="A58" t="s">
        <v>107</v>
      </c>
      <c r="B58" s="19">
        <f>FORECAST!A52</f>
        <v>44247</v>
      </c>
      <c r="C58" s="19">
        <f>OBSERVED!A52</f>
        <v>44247</v>
      </c>
      <c r="D58">
        <f>IF(ANALYSIS!B55="","",ANALYSIS!B55)</f>
        <v>0</v>
      </c>
      <c r="E58">
        <f>IF(ANALYSIS!C55="","",ANALYSIS!C55)</f>
        <v>0</v>
      </c>
      <c r="F58">
        <f t="shared" si="0"/>
        <v>0</v>
      </c>
      <c r="G58">
        <f t="shared" si="1"/>
        <v>0</v>
      </c>
      <c r="H58">
        <f t="shared" si="2"/>
        <v>0</v>
      </c>
      <c r="I58">
        <f t="shared" si="3"/>
        <v>0</v>
      </c>
      <c r="J58" t="str">
        <f t="shared" si="12"/>
        <v/>
      </c>
      <c r="K58" t="str">
        <f t="shared" si="4"/>
        <v/>
      </c>
      <c r="L58" t="str">
        <f t="shared" si="5"/>
        <v/>
      </c>
      <c r="M58" t="str">
        <f t="shared" si="6"/>
        <v>NN</v>
      </c>
      <c r="N58">
        <f t="shared" si="7"/>
        <v>0.2</v>
      </c>
      <c r="O58">
        <f t="shared" si="8"/>
        <v>2</v>
      </c>
      <c r="P58">
        <f t="shared" si="9"/>
        <v>1</v>
      </c>
      <c r="Q58">
        <f t="shared" si="10"/>
        <v>0</v>
      </c>
      <c r="R58">
        <f t="shared" si="11"/>
        <v>0</v>
      </c>
    </row>
    <row r="59" spans="1:18">
      <c r="A59" t="s">
        <v>110</v>
      </c>
      <c r="B59" s="19">
        <f>FORECAST!A53</f>
        <v>44248</v>
      </c>
      <c r="C59" s="19">
        <f>OBSERVED!A53</f>
        <v>44248</v>
      </c>
      <c r="D59">
        <f>IF(ANALYSIS!B56="","",ANALYSIS!B56)</f>
        <v>0</v>
      </c>
      <c r="E59">
        <f>IF(ANALYSIS!C56="","",ANALYSIS!C56)</f>
        <v>0</v>
      </c>
      <c r="F59">
        <f t="shared" si="0"/>
        <v>0</v>
      </c>
      <c r="G59">
        <f t="shared" si="1"/>
        <v>0</v>
      </c>
      <c r="H59">
        <f t="shared" si="2"/>
        <v>0</v>
      </c>
      <c r="I59">
        <f t="shared" si="3"/>
        <v>0</v>
      </c>
      <c r="J59" t="str">
        <f t="shared" si="12"/>
        <v/>
      </c>
      <c r="K59" t="str">
        <f t="shared" si="4"/>
        <v/>
      </c>
      <c r="L59" t="str">
        <f t="shared" si="5"/>
        <v/>
      </c>
      <c r="M59" t="str">
        <f t="shared" si="6"/>
        <v>NN</v>
      </c>
      <c r="N59">
        <f t="shared" si="7"/>
        <v>0.2</v>
      </c>
      <c r="O59">
        <f t="shared" si="8"/>
        <v>2</v>
      </c>
      <c r="P59">
        <f t="shared" si="9"/>
        <v>1</v>
      </c>
      <c r="Q59">
        <f t="shared" si="10"/>
        <v>0</v>
      </c>
      <c r="R59">
        <f t="shared" si="11"/>
        <v>0</v>
      </c>
    </row>
    <row r="60" spans="1:18">
      <c r="A60" t="s">
        <v>113</v>
      </c>
      <c r="B60" s="19">
        <f>FORECAST!A54</f>
        <v>44249</v>
      </c>
      <c r="C60" s="19">
        <f>OBSERVED!A54</f>
        <v>44249</v>
      </c>
      <c r="D60">
        <f>IF(ANALYSIS!B57="","",ANALYSIS!B57)</f>
        <v>0</v>
      </c>
      <c r="E60">
        <f>IF(ANALYSIS!C57="","",ANALYSIS!C57)</f>
        <v>0</v>
      </c>
      <c r="F60">
        <f t="shared" si="0"/>
        <v>0</v>
      </c>
      <c r="G60">
        <f t="shared" si="1"/>
        <v>0</v>
      </c>
      <c r="H60">
        <f t="shared" si="2"/>
        <v>0</v>
      </c>
      <c r="I60">
        <f t="shared" si="3"/>
        <v>0</v>
      </c>
      <c r="J60" t="str">
        <f t="shared" si="12"/>
        <v/>
      </c>
      <c r="K60" t="str">
        <f t="shared" si="4"/>
        <v/>
      </c>
      <c r="L60" t="str">
        <f t="shared" si="5"/>
        <v/>
      </c>
      <c r="M60" t="str">
        <f t="shared" si="6"/>
        <v>NN</v>
      </c>
      <c r="N60">
        <f t="shared" si="7"/>
        <v>0.2</v>
      </c>
      <c r="O60">
        <f t="shared" si="8"/>
        <v>2</v>
      </c>
      <c r="P60">
        <f t="shared" si="9"/>
        <v>1</v>
      </c>
      <c r="Q60">
        <f t="shared" si="10"/>
        <v>0</v>
      </c>
      <c r="R60">
        <f t="shared" si="11"/>
        <v>0</v>
      </c>
    </row>
    <row r="61" spans="1:18">
      <c r="A61" t="s">
        <v>116</v>
      </c>
      <c r="B61" s="19">
        <f>FORECAST!A55</f>
        <v>44250</v>
      </c>
      <c r="C61" s="19">
        <f>OBSERVED!A55</f>
        <v>44250</v>
      </c>
      <c r="D61">
        <f>IF(ANALYSIS!B58="","",ANALYSIS!B58)</f>
        <v>0</v>
      </c>
      <c r="E61">
        <f>IF(ANALYSIS!C58="","",ANALYSIS!C58)</f>
        <v>0</v>
      </c>
      <c r="F61">
        <f t="shared" si="0"/>
        <v>0</v>
      </c>
      <c r="G61">
        <f t="shared" si="1"/>
        <v>0</v>
      </c>
      <c r="H61">
        <f t="shared" si="2"/>
        <v>0</v>
      </c>
      <c r="I61">
        <f t="shared" si="3"/>
        <v>0</v>
      </c>
      <c r="J61" t="str">
        <f t="shared" si="12"/>
        <v/>
      </c>
      <c r="K61" t="str">
        <f t="shared" si="4"/>
        <v/>
      </c>
      <c r="L61" t="str">
        <f t="shared" si="5"/>
        <v/>
      </c>
      <c r="M61" t="str">
        <f t="shared" si="6"/>
        <v>NN</v>
      </c>
      <c r="N61">
        <f t="shared" si="7"/>
        <v>0.2</v>
      </c>
      <c r="O61">
        <f t="shared" si="8"/>
        <v>2</v>
      </c>
      <c r="P61">
        <f t="shared" si="9"/>
        <v>1</v>
      </c>
      <c r="Q61">
        <f t="shared" si="10"/>
        <v>0</v>
      </c>
      <c r="R61">
        <f t="shared" si="11"/>
        <v>0</v>
      </c>
    </row>
    <row r="62" spans="1:18">
      <c r="A62" t="s">
        <v>119</v>
      </c>
      <c r="B62" s="19">
        <f>FORECAST!A56</f>
        <v>44251</v>
      </c>
      <c r="C62" s="19">
        <f>OBSERVED!A56</f>
        <v>44251</v>
      </c>
      <c r="D62">
        <f>IF(ANALYSIS!B59="","",ANALYSIS!B59)</f>
        <v>0</v>
      </c>
      <c r="E62">
        <f>IF(ANALYSIS!C59="","",ANALYSIS!C59)</f>
        <v>0</v>
      </c>
      <c r="F62">
        <f t="shared" si="0"/>
        <v>0</v>
      </c>
      <c r="G62">
        <f t="shared" si="1"/>
        <v>0</v>
      </c>
      <c r="H62">
        <f t="shared" si="2"/>
        <v>0</v>
      </c>
      <c r="I62">
        <f t="shared" si="3"/>
        <v>0</v>
      </c>
      <c r="J62" t="str">
        <f t="shared" si="12"/>
        <v/>
      </c>
      <c r="K62" t="str">
        <f t="shared" si="4"/>
        <v/>
      </c>
      <c r="L62" t="str">
        <f t="shared" si="5"/>
        <v/>
      </c>
      <c r="M62" t="str">
        <f t="shared" si="6"/>
        <v>NN</v>
      </c>
      <c r="N62">
        <f t="shared" si="7"/>
        <v>0.2</v>
      </c>
      <c r="O62">
        <f t="shared" si="8"/>
        <v>2</v>
      </c>
      <c r="P62">
        <f t="shared" si="9"/>
        <v>1</v>
      </c>
      <c r="Q62">
        <f t="shared" si="10"/>
        <v>0</v>
      </c>
      <c r="R62">
        <f t="shared" si="11"/>
        <v>0</v>
      </c>
    </row>
    <row r="63" spans="1:18">
      <c r="A63" t="s">
        <v>122</v>
      </c>
      <c r="B63" s="19">
        <f>FORECAST!A57</f>
        <v>44252</v>
      </c>
      <c r="C63" s="19">
        <f>OBSERVED!A57</f>
        <v>44252</v>
      </c>
      <c r="D63">
        <f>IF(ANALYSIS!B60="","",ANALYSIS!B60)</f>
        <v>0</v>
      </c>
      <c r="E63">
        <f>IF(ANALYSIS!C60="","",ANALYSIS!C60)</f>
        <v>0</v>
      </c>
      <c r="F63">
        <f t="shared" si="0"/>
        <v>0</v>
      </c>
      <c r="G63">
        <f t="shared" si="1"/>
        <v>0</v>
      </c>
      <c r="H63">
        <f t="shared" si="2"/>
        <v>0</v>
      </c>
      <c r="I63">
        <f t="shared" si="3"/>
        <v>0</v>
      </c>
      <c r="J63" t="str">
        <f t="shared" si="12"/>
        <v/>
      </c>
      <c r="K63" t="str">
        <f t="shared" si="4"/>
        <v/>
      </c>
      <c r="L63" t="str">
        <f t="shared" si="5"/>
        <v/>
      </c>
      <c r="M63" t="str">
        <f t="shared" si="6"/>
        <v>NN</v>
      </c>
      <c r="N63">
        <f t="shared" si="7"/>
        <v>0.2</v>
      </c>
      <c r="O63">
        <f t="shared" si="8"/>
        <v>2</v>
      </c>
      <c r="P63">
        <f t="shared" si="9"/>
        <v>1</v>
      </c>
      <c r="Q63">
        <f t="shared" si="10"/>
        <v>0</v>
      </c>
      <c r="R63">
        <f t="shared" si="11"/>
        <v>0</v>
      </c>
    </row>
    <row r="64" spans="1:18">
      <c r="A64" t="s">
        <v>106</v>
      </c>
      <c r="B64" s="19">
        <f>FORECAST!A58</f>
        <v>44253</v>
      </c>
      <c r="C64" s="19">
        <f>OBSERVED!A58</f>
        <v>44253</v>
      </c>
      <c r="D64">
        <f>IF(ANALYSIS!B61="","",ANALYSIS!B61)</f>
        <v>0</v>
      </c>
      <c r="E64">
        <f>IF(ANALYSIS!C61="","",ANALYSIS!C61)</f>
        <v>0</v>
      </c>
      <c r="F64">
        <f t="shared" si="0"/>
        <v>0</v>
      </c>
      <c r="G64">
        <f t="shared" si="1"/>
        <v>0</v>
      </c>
      <c r="H64">
        <f t="shared" si="2"/>
        <v>0</v>
      </c>
      <c r="I64">
        <f t="shared" si="3"/>
        <v>0</v>
      </c>
      <c r="J64" t="str">
        <f t="shared" si="12"/>
        <v/>
      </c>
      <c r="K64" t="str">
        <f t="shared" si="4"/>
        <v/>
      </c>
      <c r="L64" t="str">
        <f t="shared" si="5"/>
        <v/>
      </c>
      <c r="M64" t="str">
        <f t="shared" si="6"/>
        <v>NN</v>
      </c>
      <c r="N64">
        <f t="shared" si="7"/>
        <v>0.2</v>
      </c>
      <c r="O64">
        <f t="shared" si="8"/>
        <v>2</v>
      </c>
      <c r="P64">
        <f t="shared" si="9"/>
        <v>1</v>
      </c>
      <c r="Q64">
        <f t="shared" si="10"/>
        <v>0</v>
      </c>
      <c r="R64">
        <f t="shared" si="11"/>
        <v>0</v>
      </c>
    </row>
    <row r="65" spans="1:18">
      <c r="A65" t="s">
        <v>107</v>
      </c>
      <c r="B65" s="19">
        <f>FORECAST!A59</f>
        <v>44254</v>
      </c>
      <c r="C65" s="19">
        <f>OBSERVED!A59</f>
        <v>44254</v>
      </c>
      <c r="D65">
        <f>IF(ANALYSIS!B62="","",ANALYSIS!B62)</f>
        <v>0</v>
      </c>
      <c r="E65">
        <f>IF(ANALYSIS!C62="","",ANALYSIS!C62)</f>
        <v>0</v>
      </c>
      <c r="F65">
        <f t="shared" si="0"/>
        <v>0</v>
      </c>
      <c r="G65">
        <f t="shared" si="1"/>
        <v>0</v>
      </c>
      <c r="H65">
        <f t="shared" si="2"/>
        <v>0</v>
      </c>
      <c r="I65">
        <f t="shared" si="3"/>
        <v>0</v>
      </c>
      <c r="J65" t="str">
        <f t="shared" si="12"/>
        <v/>
      </c>
      <c r="K65" t="str">
        <f t="shared" si="4"/>
        <v/>
      </c>
      <c r="L65" t="str">
        <f t="shared" si="5"/>
        <v/>
      </c>
      <c r="M65" t="str">
        <f t="shared" si="6"/>
        <v>NN</v>
      </c>
      <c r="N65">
        <f t="shared" si="7"/>
        <v>0.2</v>
      </c>
      <c r="O65">
        <f t="shared" si="8"/>
        <v>2</v>
      </c>
      <c r="P65">
        <f t="shared" si="9"/>
        <v>1</v>
      </c>
      <c r="Q65">
        <f t="shared" si="10"/>
        <v>0</v>
      </c>
      <c r="R65">
        <f t="shared" si="11"/>
        <v>0</v>
      </c>
    </row>
    <row r="66" spans="1:18">
      <c r="A66" t="s">
        <v>110</v>
      </c>
      <c r="B66" s="19">
        <f>FORECAST!A60</f>
        <v>44255</v>
      </c>
      <c r="C66" s="19">
        <f>OBSERVED!A60</f>
        <v>44255</v>
      </c>
      <c r="D66">
        <f>IF(ANALYSIS!B63="","",ANALYSIS!B63)</f>
        <v>0</v>
      </c>
      <c r="E66">
        <f>IF(ANALYSIS!C63="","",ANALYSIS!C63)</f>
        <v>0</v>
      </c>
      <c r="F66">
        <f t="shared" si="0"/>
        <v>0</v>
      </c>
      <c r="G66">
        <f t="shared" si="1"/>
        <v>0</v>
      </c>
      <c r="H66">
        <f t="shared" si="2"/>
        <v>0</v>
      </c>
      <c r="I66">
        <f t="shared" si="3"/>
        <v>0</v>
      </c>
      <c r="J66" t="str">
        <f t="shared" si="12"/>
        <v/>
      </c>
      <c r="K66" t="str">
        <f t="shared" si="4"/>
        <v/>
      </c>
      <c r="L66" t="str">
        <f t="shared" si="5"/>
        <v/>
      </c>
      <c r="M66" t="str">
        <f t="shared" si="6"/>
        <v>NN</v>
      </c>
      <c r="N66">
        <f t="shared" si="7"/>
        <v>0.2</v>
      </c>
      <c r="O66">
        <f t="shared" si="8"/>
        <v>2</v>
      </c>
      <c r="P66">
        <f t="shared" si="9"/>
        <v>1</v>
      </c>
      <c r="Q66">
        <f t="shared" si="10"/>
        <v>0</v>
      </c>
      <c r="R66">
        <f t="shared" si="11"/>
        <v>0</v>
      </c>
    </row>
    <row r="67" spans="1:18">
      <c r="A67" t="s">
        <v>113</v>
      </c>
      <c r="B67" s="19">
        <f>FORECAST!A61</f>
        <v>44256</v>
      </c>
      <c r="C67" s="19">
        <f>OBSERVED!A61</f>
        <v>44256</v>
      </c>
      <c r="D67">
        <f>IF(ANALYSIS!B64="","",ANALYSIS!B64)</f>
        <v>0</v>
      </c>
      <c r="E67">
        <f>IF(ANALYSIS!C64="","",ANALYSIS!C64)</f>
        <v>0</v>
      </c>
      <c r="F67">
        <f t="shared" si="0"/>
        <v>0</v>
      </c>
      <c r="G67">
        <f t="shared" si="1"/>
        <v>0</v>
      </c>
      <c r="H67">
        <f t="shared" si="2"/>
        <v>0</v>
      </c>
      <c r="I67">
        <f t="shared" si="3"/>
        <v>0</v>
      </c>
      <c r="J67" t="str">
        <f t="shared" si="12"/>
        <v/>
      </c>
      <c r="K67" t="str">
        <f t="shared" si="4"/>
        <v/>
      </c>
      <c r="L67" t="str">
        <f t="shared" si="5"/>
        <v/>
      </c>
      <c r="M67" t="str">
        <f t="shared" si="6"/>
        <v>NN</v>
      </c>
      <c r="N67">
        <f t="shared" si="7"/>
        <v>0.2</v>
      </c>
      <c r="O67">
        <f t="shared" si="8"/>
        <v>2</v>
      </c>
      <c r="P67">
        <f t="shared" si="9"/>
        <v>1</v>
      </c>
      <c r="Q67">
        <f t="shared" si="10"/>
        <v>0</v>
      </c>
      <c r="R67">
        <f t="shared" si="11"/>
        <v>0</v>
      </c>
    </row>
    <row r="68" spans="1:18">
      <c r="A68" t="s">
        <v>116</v>
      </c>
      <c r="B68" s="19">
        <f>FORECAST!A62</f>
        <v>44257</v>
      </c>
      <c r="C68" s="19">
        <f>OBSERVED!A62</f>
        <v>44257</v>
      </c>
      <c r="D68">
        <f>IF(ANALYSIS!B65="","",ANALYSIS!B65)</f>
        <v>0</v>
      </c>
      <c r="E68">
        <f>IF(ANALYSIS!C65="","",ANALYSIS!C65)</f>
        <v>0</v>
      </c>
      <c r="F68">
        <f t="shared" si="0"/>
        <v>0</v>
      </c>
      <c r="G68">
        <f t="shared" si="1"/>
        <v>0</v>
      </c>
      <c r="H68">
        <f t="shared" si="2"/>
        <v>0</v>
      </c>
      <c r="I68">
        <f t="shared" si="3"/>
        <v>0</v>
      </c>
      <c r="J68" t="str">
        <f t="shared" si="12"/>
        <v/>
      </c>
      <c r="K68" t="str">
        <f t="shared" si="4"/>
        <v/>
      </c>
      <c r="L68" t="str">
        <f t="shared" si="5"/>
        <v/>
      </c>
      <c r="M68" t="str">
        <f t="shared" si="6"/>
        <v>NN</v>
      </c>
      <c r="N68">
        <f t="shared" si="7"/>
        <v>0.2</v>
      </c>
      <c r="O68">
        <f t="shared" si="8"/>
        <v>2</v>
      </c>
      <c r="P68">
        <f t="shared" si="9"/>
        <v>1</v>
      </c>
      <c r="Q68">
        <f t="shared" si="10"/>
        <v>0</v>
      </c>
      <c r="R68">
        <f t="shared" si="11"/>
        <v>0</v>
      </c>
    </row>
    <row r="69" spans="1:18">
      <c r="A69" t="s">
        <v>119</v>
      </c>
      <c r="B69" s="19">
        <f>FORECAST!A63</f>
        <v>44258</v>
      </c>
      <c r="C69" s="19">
        <f>OBSERVED!A63</f>
        <v>44258</v>
      </c>
      <c r="D69">
        <f>IF(ANALYSIS!B66="","",ANALYSIS!B66)</f>
        <v>0</v>
      </c>
      <c r="E69">
        <f>IF(ANALYSIS!C66="","",ANALYSIS!C66)</f>
        <v>0</v>
      </c>
      <c r="F69">
        <f t="shared" si="0"/>
        <v>0</v>
      </c>
      <c r="G69">
        <f t="shared" si="1"/>
        <v>0</v>
      </c>
      <c r="H69">
        <f t="shared" si="2"/>
        <v>0</v>
      </c>
      <c r="I69">
        <f t="shared" si="3"/>
        <v>0</v>
      </c>
      <c r="J69" t="str">
        <f t="shared" si="12"/>
        <v/>
      </c>
      <c r="K69" t="str">
        <f t="shared" si="4"/>
        <v/>
      </c>
      <c r="L69" t="str">
        <f t="shared" si="5"/>
        <v/>
      </c>
      <c r="M69" t="str">
        <f t="shared" si="6"/>
        <v>NN</v>
      </c>
      <c r="N69">
        <f t="shared" si="7"/>
        <v>0.2</v>
      </c>
      <c r="O69">
        <f t="shared" si="8"/>
        <v>2</v>
      </c>
      <c r="P69">
        <f t="shared" si="9"/>
        <v>1</v>
      </c>
      <c r="Q69">
        <f t="shared" si="10"/>
        <v>0</v>
      </c>
      <c r="R69">
        <f t="shared" si="11"/>
        <v>0</v>
      </c>
    </row>
    <row r="70" spans="1:18">
      <c r="A70" t="s">
        <v>122</v>
      </c>
      <c r="B70" s="19">
        <f>FORECAST!A64</f>
        <v>44259</v>
      </c>
      <c r="C70" s="19">
        <f>OBSERVED!A64</f>
        <v>44259</v>
      </c>
      <c r="D70">
        <f>IF(ANALYSIS!B67="","",ANALYSIS!B67)</f>
        <v>0</v>
      </c>
      <c r="E70">
        <f>IF(ANALYSIS!C67="","",ANALYSIS!C67)</f>
        <v>0</v>
      </c>
      <c r="F70">
        <f t="shared" si="0"/>
        <v>0</v>
      </c>
      <c r="G70">
        <f t="shared" si="1"/>
        <v>0</v>
      </c>
      <c r="H70">
        <f t="shared" si="2"/>
        <v>0</v>
      </c>
      <c r="I70">
        <f t="shared" si="3"/>
        <v>0</v>
      </c>
      <c r="J70" t="str">
        <f t="shared" si="12"/>
        <v/>
      </c>
      <c r="K70" t="str">
        <f t="shared" si="4"/>
        <v/>
      </c>
      <c r="L70" t="str">
        <f t="shared" si="5"/>
        <v/>
      </c>
      <c r="M70" t="str">
        <f t="shared" si="6"/>
        <v>NN</v>
      </c>
      <c r="N70">
        <f t="shared" si="7"/>
        <v>0.2</v>
      </c>
      <c r="O70">
        <f t="shared" si="8"/>
        <v>2</v>
      </c>
      <c r="P70">
        <f t="shared" si="9"/>
        <v>1</v>
      </c>
      <c r="Q70">
        <f t="shared" si="10"/>
        <v>0</v>
      </c>
      <c r="R70">
        <f t="shared" si="11"/>
        <v>0</v>
      </c>
    </row>
    <row r="71" spans="1:18">
      <c r="A71" t="s">
        <v>106</v>
      </c>
      <c r="B71" s="19">
        <f>FORECAST!A65</f>
        <v>44260</v>
      </c>
      <c r="C71" s="19">
        <f>OBSERVED!A65</f>
        <v>44260</v>
      </c>
      <c r="D71">
        <f>IF(ANALYSIS!B68="","",ANALYSIS!B68)</f>
        <v>0</v>
      </c>
      <c r="E71">
        <f>IF(ANALYSIS!C68="","",ANALYSIS!C68)</f>
        <v>0</v>
      </c>
      <c r="F71">
        <f t="shared" si="0"/>
        <v>0</v>
      </c>
      <c r="G71">
        <f t="shared" si="1"/>
        <v>0</v>
      </c>
      <c r="H71">
        <f t="shared" si="2"/>
        <v>0</v>
      </c>
      <c r="I71">
        <f t="shared" si="3"/>
        <v>0</v>
      </c>
      <c r="J71" t="str">
        <f t="shared" si="12"/>
        <v/>
      </c>
      <c r="K71" t="str">
        <f t="shared" si="4"/>
        <v/>
      </c>
      <c r="L71" t="str">
        <f t="shared" si="5"/>
        <v/>
      </c>
      <c r="M71" t="str">
        <f t="shared" si="6"/>
        <v>NN</v>
      </c>
      <c r="N71">
        <f t="shared" si="7"/>
        <v>0.2</v>
      </c>
      <c r="O71">
        <f t="shared" si="8"/>
        <v>2</v>
      </c>
      <c r="P71">
        <f t="shared" si="9"/>
        <v>1</v>
      </c>
      <c r="Q71">
        <f t="shared" si="10"/>
        <v>0</v>
      </c>
      <c r="R71">
        <f t="shared" si="11"/>
        <v>0</v>
      </c>
    </row>
    <row r="72" spans="1:18">
      <c r="A72" t="s">
        <v>107</v>
      </c>
      <c r="B72" s="19">
        <f>FORECAST!A66</f>
        <v>44261</v>
      </c>
      <c r="C72" s="19">
        <f>OBSERVED!A66</f>
        <v>44261</v>
      </c>
      <c r="D72">
        <f>IF(ANALYSIS!B69="","",ANALYSIS!B69)</f>
        <v>0</v>
      </c>
      <c r="E72">
        <f>IF(ANALYSIS!C69="","",ANALYSIS!C69)</f>
        <v>0</v>
      </c>
      <c r="F72">
        <f t="shared" si="0"/>
        <v>0</v>
      </c>
      <c r="G72">
        <f t="shared" si="1"/>
        <v>0</v>
      </c>
      <c r="H72">
        <f t="shared" si="2"/>
        <v>0</v>
      </c>
      <c r="I72">
        <f t="shared" si="3"/>
        <v>0</v>
      </c>
      <c r="J72" t="str">
        <f t="shared" si="12"/>
        <v/>
      </c>
      <c r="K72" t="str">
        <f t="shared" si="4"/>
        <v/>
      </c>
      <c r="L72" t="str">
        <f t="shared" si="5"/>
        <v/>
      </c>
      <c r="M72" t="str">
        <f t="shared" si="6"/>
        <v>NN</v>
      </c>
      <c r="N72">
        <f t="shared" si="7"/>
        <v>0.2</v>
      </c>
      <c r="O72">
        <f t="shared" si="8"/>
        <v>2</v>
      </c>
      <c r="P72">
        <f t="shared" si="9"/>
        <v>1</v>
      </c>
      <c r="Q72">
        <f t="shared" si="10"/>
        <v>0</v>
      </c>
      <c r="R72">
        <f t="shared" si="11"/>
        <v>0</v>
      </c>
    </row>
    <row r="73" spans="1:18">
      <c r="A73" t="s">
        <v>110</v>
      </c>
      <c r="B73" s="19">
        <f>FORECAST!A67</f>
        <v>44262</v>
      </c>
      <c r="C73" s="19">
        <f>OBSERVED!A67</f>
        <v>44262</v>
      </c>
      <c r="D73">
        <f>IF(ANALYSIS!B70="","",ANALYSIS!B70)</f>
        <v>0</v>
      </c>
      <c r="E73">
        <f>IF(ANALYSIS!C70="","",ANALYSIS!C70)</f>
        <v>0</v>
      </c>
      <c r="F73">
        <f t="shared" ref="F73:F136" si="25">IF(AND(D73=999.9,E73=999.9),"",D73)</f>
        <v>0</v>
      </c>
      <c r="G73">
        <f t="shared" ref="G73:G136" si="26">IF(AND(D73=999.9,E73=999.9),"",E73)</f>
        <v>0</v>
      </c>
      <c r="H73">
        <f t="shared" ref="H73:H136" si="27">IF(OR(D73=999.9,E73=999.9),"",ABS(D73-E73))</f>
        <v>0</v>
      </c>
      <c r="I73">
        <f t="shared" ref="I73:I136" si="28">IF(OR(D73=J73,E73=999.9),"",SUMXMY2(D73,E73))</f>
        <v>0</v>
      </c>
      <c r="J73" t="str">
        <f t="shared" si="12"/>
        <v/>
      </c>
      <c r="K73" t="str">
        <f t="shared" ref="K73:K136" si="29">IF(OR(F73="",G73=""),"",(IF(AND(F73&gt;0,G73=0),"YN","")))</f>
        <v/>
      </c>
      <c r="L73" t="str">
        <f t="shared" ref="L73:L136" si="30">IF(OR(F73="",G73=""),"",(IF(AND(F73=0,G73&gt;0),"NY","")))</f>
        <v/>
      </c>
      <c r="M73" t="str">
        <f t="shared" ref="M73:M136" si="31">IF(OR(F73="",G73=""),"",(IF(AND(F73=0,G73=0),"NN","")))</f>
        <v>NN</v>
      </c>
      <c r="N73">
        <f t="shared" ref="N73:N136" si="32">IF((D73=999.9),"",(IF(D73&gt;10,D73*0.02,0.2)))</f>
        <v>0.2</v>
      </c>
      <c r="O73">
        <f t="shared" ref="O73:O136" si="33">IF((D73=999.9),"",(IF(D73&gt;10,D73*0.2,2)))</f>
        <v>2</v>
      </c>
      <c r="P73">
        <f t="shared" ref="P73:P136" si="34">IF(H73="","",IF(AND(OR(J73="YY",M73="NN"),H73&lt;=N73),1,0))</f>
        <v>1</v>
      </c>
      <c r="Q73">
        <f t="shared" ref="Q73:Q136" si="35">IF(H73="","",IF(AND(AND(OR(J73="YY",M73="NN"),H73&gt;N73),H73&lt;=O73),1,0))</f>
        <v>0</v>
      </c>
      <c r="R73">
        <f t="shared" ref="R73:R136" si="36">IF(H73="","",IF(AND(OR(J73="YY",M73="NN"),H73&gt;O73),1,0))</f>
        <v>0</v>
      </c>
    </row>
    <row r="74" spans="1:18">
      <c r="A74" t="s">
        <v>113</v>
      </c>
      <c r="B74" s="19">
        <f>FORECAST!A68</f>
        <v>44263</v>
      </c>
      <c r="C74" s="19">
        <f>OBSERVED!A68</f>
        <v>44263</v>
      </c>
      <c r="D74">
        <f>IF(ANALYSIS!B71="","",ANALYSIS!B71)</f>
        <v>0</v>
      </c>
      <c r="E74">
        <f>IF(ANALYSIS!C71="","",ANALYSIS!C71)</f>
        <v>0</v>
      </c>
      <c r="F74">
        <f t="shared" si="25"/>
        <v>0</v>
      </c>
      <c r="G74">
        <f t="shared" si="26"/>
        <v>0</v>
      </c>
      <c r="H74">
        <f t="shared" si="27"/>
        <v>0</v>
      </c>
      <c r="I74">
        <f t="shared" si="28"/>
        <v>0</v>
      </c>
      <c r="J74" t="str">
        <f t="shared" ref="J74:J137" si="37">IF(OR(F74="",G74=""),"",(IF(AND(F74&gt;0,G74&gt;0),"YY","")))</f>
        <v/>
      </c>
      <c r="K74" t="str">
        <f t="shared" si="29"/>
        <v/>
      </c>
      <c r="L74" t="str">
        <f t="shared" si="30"/>
        <v/>
      </c>
      <c r="M74" t="str">
        <f t="shared" si="31"/>
        <v>NN</v>
      </c>
      <c r="N74">
        <f t="shared" si="32"/>
        <v>0.2</v>
      </c>
      <c r="O74">
        <f t="shared" si="33"/>
        <v>2</v>
      </c>
      <c r="P74">
        <f t="shared" si="34"/>
        <v>1</v>
      </c>
      <c r="Q74">
        <f t="shared" si="35"/>
        <v>0</v>
      </c>
      <c r="R74">
        <f t="shared" si="36"/>
        <v>0</v>
      </c>
    </row>
    <row r="75" spans="1:18">
      <c r="A75" t="s">
        <v>116</v>
      </c>
      <c r="B75" s="19">
        <f>FORECAST!A69</f>
        <v>44264</v>
      </c>
      <c r="C75" s="19">
        <f>OBSERVED!A69</f>
        <v>44264</v>
      </c>
      <c r="D75">
        <f>IF(ANALYSIS!B72="","",ANALYSIS!B72)</f>
        <v>0</v>
      </c>
      <c r="E75">
        <f>IF(ANALYSIS!C72="","",ANALYSIS!C72)</f>
        <v>0</v>
      </c>
      <c r="F75">
        <f t="shared" si="25"/>
        <v>0</v>
      </c>
      <c r="G75">
        <f t="shared" si="26"/>
        <v>0</v>
      </c>
      <c r="H75">
        <f t="shared" si="27"/>
        <v>0</v>
      </c>
      <c r="I75">
        <f t="shared" si="28"/>
        <v>0</v>
      </c>
      <c r="J75" t="str">
        <f t="shared" si="37"/>
        <v/>
      </c>
      <c r="K75" t="str">
        <f t="shared" si="29"/>
        <v/>
      </c>
      <c r="L75" t="str">
        <f t="shared" si="30"/>
        <v/>
      </c>
      <c r="M75" t="str">
        <f t="shared" si="31"/>
        <v>NN</v>
      </c>
      <c r="N75">
        <f t="shared" si="32"/>
        <v>0.2</v>
      </c>
      <c r="O75">
        <f t="shared" si="33"/>
        <v>2</v>
      </c>
      <c r="P75">
        <f t="shared" si="34"/>
        <v>1</v>
      </c>
      <c r="Q75">
        <f t="shared" si="35"/>
        <v>0</v>
      </c>
      <c r="R75">
        <f t="shared" si="36"/>
        <v>0</v>
      </c>
    </row>
    <row r="76" spans="1:18">
      <c r="A76" t="s">
        <v>119</v>
      </c>
      <c r="B76" s="19">
        <f>FORECAST!A70</f>
        <v>44265</v>
      </c>
      <c r="C76" s="19">
        <f>OBSERVED!A70</f>
        <v>44265</v>
      </c>
      <c r="D76">
        <f>IF(ANALYSIS!B73="","",ANALYSIS!B73)</f>
        <v>0</v>
      </c>
      <c r="E76">
        <f>IF(ANALYSIS!C73="","",ANALYSIS!C73)</f>
        <v>0</v>
      </c>
      <c r="F76">
        <f t="shared" si="25"/>
        <v>0</v>
      </c>
      <c r="G76">
        <f t="shared" si="26"/>
        <v>0</v>
      </c>
      <c r="H76">
        <f t="shared" si="27"/>
        <v>0</v>
      </c>
      <c r="I76">
        <f t="shared" si="28"/>
        <v>0</v>
      </c>
      <c r="J76" t="str">
        <f t="shared" si="37"/>
        <v/>
      </c>
      <c r="K76" t="str">
        <f t="shared" si="29"/>
        <v/>
      </c>
      <c r="L76" t="str">
        <f t="shared" si="30"/>
        <v/>
      </c>
      <c r="M76" t="str">
        <f t="shared" si="31"/>
        <v>NN</v>
      </c>
      <c r="N76">
        <f t="shared" si="32"/>
        <v>0.2</v>
      </c>
      <c r="O76">
        <f t="shared" si="33"/>
        <v>2</v>
      </c>
      <c r="P76">
        <f t="shared" si="34"/>
        <v>1</v>
      </c>
      <c r="Q76">
        <f t="shared" si="35"/>
        <v>0</v>
      </c>
      <c r="R76">
        <f t="shared" si="36"/>
        <v>0</v>
      </c>
    </row>
    <row r="77" spans="1:18">
      <c r="A77" t="s">
        <v>122</v>
      </c>
      <c r="B77" s="19">
        <f>FORECAST!A71</f>
        <v>44266</v>
      </c>
      <c r="C77" s="19">
        <f>OBSERVED!A71</f>
        <v>44266</v>
      </c>
      <c r="D77">
        <f>IF(ANALYSIS!B74="","",ANALYSIS!B74)</f>
        <v>0</v>
      </c>
      <c r="E77">
        <f>IF(ANALYSIS!C74="","",ANALYSIS!C74)</f>
        <v>0</v>
      </c>
      <c r="F77">
        <f t="shared" si="25"/>
        <v>0</v>
      </c>
      <c r="G77">
        <f t="shared" si="26"/>
        <v>0</v>
      </c>
      <c r="H77">
        <f t="shared" si="27"/>
        <v>0</v>
      </c>
      <c r="I77">
        <f t="shared" si="28"/>
        <v>0</v>
      </c>
      <c r="J77" t="str">
        <f t="shared" si="37"/>
        <v/>
      </c>
      <c r="K77" t="str">
        <f t="shared" si="29"/>
        <v/>
      </c>
      <c r="L77" t="str">
        <f t="shared" si="30"/>
        <v/>
      </c>
      <c r="M77" t="str">
        <f t="shared" si="31"/>
        <v>NN</v>
      </c>
      <c r="N77">
        <f t="shared" si="32"/>
        <v>0.2</v>
      </c>
      <c r="O77">
        <f t="shared" si="33"/>
        <v>2</v>
      </c>
      <c r="P77">
        <f t="shared" si="34"/>
        <v>1</v>
      </c>
      <c r="Q77">
        <f t="shared" si="35"/>
        <v>0</v>
      </c>
      <c r="R77">
        <f t="shared" si="36"/>
        <v>0</v>
      </c>
    </row>
    <row r="78" spans="1:18">
      <c r="A78" t="s">
        <v>106</v>
      </c>
      <c r="B78" s="19">
        <f>FORECAST!A72</f>
        <v>44267</v>
      </c>
      <c r="C78" s="19">
        <f>OBSERVED!A72</f>
        <v>44267</v>
      </c>
      <c r="D78">
        <f>IF(ANALYSIS!B75="","",ANALYSIS!B75)</f>
        <v>0</v>
      </c>
      <c r="E78">
        <f>IF(ANALYSIS!C75="","",ANALYSIS!C75)</f>
        <v>0</v>
      </c>
      <c r="F78">
        <f t="shared" si="25"/>
        <v>0</v>
      </c>
      <c r="G78">
        <f t="shared" si="26"/>
        <v>0</v>
      </c>
      <c r="H78">
        <f t="shared" si="27"/>
        <v>0</v>
      </c>
      <c r="I78">
        <f t="shared" si="28"/>
        <v>0</v>
      </c>
      <c r="J78" t="str">
        <f t="shared" si="37"/>
        <v/>
      </c>
      <c r="K78" t="str">
        <f t="shared" si="29"/>
        <v/>
      </c>
      <c r="L78" t="str">
        <f t="shared" si="30"/>
        <v/>
      </c>
      <c r="M78" t="str">
        <f t="shared" si="31"/>
        <v>NN</v>
      </c>
      <c r="N78">
        <f t="shared" si="32"/>
        <v>0.2</v>
      </c>
      <c r="O78">
        <f t="shared" si="33"/>
        <v>2</v>
      </c>
      <c r="P78">
        <f t="shared" si="34"/>
        <v>1</v>
      </c>
      <c r="Q78">
        <f t="shared" si="35"/>
        <v>0</v>
      </c>
      <c r="R78">
        <f t="shared" si="36"/>
        <v>0</v>
      </c>
    </row>
    <row r="79" spans="1:18">
      <c r="A79" t="s">
        <v>107</v>
      </c>
      <c r="B79" s="19">
        <f>FORECAST!A73</f>
        <v>44268</v>
      </c>
      <c r="C79" s="19">
        <f>OBSERVED!A73</f>
        <v>44268</v>
      </c>
      <c r="D79">
        <f>IF(ANALYSIS!B76="","",ANALYSIS!B76)</f>
        <v>0</v>
      </c>
      <c r="E79">
        <f>IF(ANALYSIS!C76="","",ANALYSIS!C76)</f>
        <v>0</v>
      </c>
      <c r="F79">
        <f t="shared" si="25"/>
        <v>0</v>
      </c>
      <c r="G79">
        <f t="shared" si="26"/>
        <v>0</v>
      </c>
      <c r="H79">
        <f t="shared" si="27"/>
        <v>0</v>
      </c>
      <c r="I79">
        <f t="shared" si="28"/>
        <v>0</v>
      </c>
      <c r="J79" t="str">
        <f t="shared" si="37"/>
        <v/>
      </c>
      <c r="K79" t="str">
        <f t="shared" si="29"/>
        <v/>
      </c>
      <c r="L79" t="str">
        <f t="shared" si="30"/>
        <v/>
      </c>
      <c r="M79" t="str">
        <f t="shared" si="31"/>
        <v>NN</v>
      </c>
      <c r="N79">
        <f t="shared" si="32"/>
        <v>0.2</v>
      </c>
      <c r="O79">
        <f t="shared" si="33"/>
        <v>2</v>
      </c>
      <c r="P79">
        <f t="shared" si="34"/>
        <v>1</v>
      </c>
      <c r="Q79">
        <f t="shared" si="35"/>
        <v>0</v>
      </c>
      <c r="R79">
        <f t="shared" si="36"/>
        <v>0</v>
      </c>
    </row>
    <row r="80" spans="1:18">
      <c r="A80" t="s">
        <v>110</v>
      </c>
      <c r="B80" s="19">
        <f>FORECAST!A74</f>
        <v>44269</v>
      </c>
      <c r="C80" s="19">
        <f>OBSERVED!A74</f>
        <v>44269</v>
      </c>
      <c r="D80">
        <f>IF(ANALYSIS!B77="","",ANALYSIS!B77)</f>
        <v>0</v>
      </c>
      <c r="E80">
        <f>IF(ANALYSIS!C77="","",ANALYSIS!C77)</f>
        <v>0</v>
      </c>
      <c r="F80">
        <f t="shared" si="25"/>
        <v>0</v>
      </c>
      <c r="G80">
        <f t="shared" si="26"/>
        <v>0</v>
      </c>
      <c r="H80">
        <f t="shared" si="27"/>
        <v>0</v>
      </c>
      <c r="I80">
        <f t="shared" si="28"/>
        <v>0</v>
      </c>
      <c r="J80" t="str">
        <f t="shared" si="37"/>
        <v/>
      </c>
      <c r="K80" t="str">
        <f t="shared" si="29"/>
        <v/>
      </c>
      <c r="L80" t="str">
        <f t="shared" si="30"/>
        <v/>
      </c>
      <c r="M80" t="str">
        <f t="shared" si="31"/>
        <v>NN</v>
      </c>
      <c r="N80">
        <f t="shared" si="32"/>
        <v>0.2</v>
      </c>
      <c r="O80">
        <f t="shared" si="33"/>
        <v>2</v>
      </c>
      <c r="P80">
        <f t="shared" si="34"/>
        <v>1</v>
      </c>
      <c r="Q80">
        <f t="shared" si="35"/>
        <v>0</v>
      </c>
      <c r="R80">
        <f t="shared" si="36"/>
        <v>0</v>
      </c>
    </row>
    <row r="81" spans="1:18">
      <c r="A81" t="s">
        <v>113</v>
      </c>
      <c r="B81" s="19">
        <f>FORECAST!A75</f>
        <v>44270</v>
      </c>
      <c r="C81" s="19">
        <f>OBSERVED!A75</f>
        <v>44270</v>
      </c>
      <c r="D81">
        <f>IF(ANALYSIS!B78="","",ANALYSIS!B78)</f>
        <v>0</v>
      </c>
      <c r="E81">
        <f>IF(ANALYSIS!C78="","",ANALYSIS!C78)</f>
        <v>0</v>
      </c>
      <c r="F81">
        <f t="shared" si="25"/>
        <v>0</v>
      </c>
      <c r="G81">
        <f t="shared" si="26"/>
        <v>0</v>
      </c>
      <c r="H81">
        <f t="shared" si="27"/>
        <v>0</v>
      </c>
      <c r="I81">
        <f t="shared" si="28"/>
        <v>0</v>
      </c>
      <c r="J81" t="str">
        <f t="shared" si="37"/>
        <v/>
      </c>
      <c r="K81" t="str">
        <f t="shared" si="29"/>
        <v/>
      </c>
      <c r="L81" t="str">
        <f t="shared" si="30"/>
        <v/>
      </c>
      <c r="M81" t="str">
        <f t="shared" si="31"/>
        <v>NN</v>
      </c>
      <c r="N81">
        <f t="shared" si="32"/>
        <v>0.2</v>
      </c>
      <c r="O81">
        <f t="shared" si="33"/>
        <v>2</v>
      </c>
      <c r="P81">
        <f t="shared" si="34"/>
        <v>1</v>
      </c>
      <c r="Q81">
        <f t="shared" si="35"/>
        <v>0</v>
      </c>
      <c r="R81">
        <f t="shared" si="36"/>
        <v>0</v>
      </c>
    </row>
    <row r="82" spans="1:18">
      <c r="A82" t="s">
        <v>116</v>
      </c>
      <c r="B82" s="19">
        <f>FORECAST!A76</f>
        <v>44271</v>
      </c>
      <c r="C82" s="19">
        <f>OBSERVED!A76</f>
        <v>44271</v>
      </c>
      <c r="D82">
        <f>IF(ANALYSIS!B79="","",ANALYSIS!B79)</f>
        <v>0</v>
      </c>
      <c r="E82">
        <f>IF(ANALYSIS!C79="","",ANALYSIS!C79)</f>
        <v>0</v>
      </c>
      <c r="F82">
        <f t="shared" si="25"/>
        <v>0</v>
      </c>
      <c r="G82">
        <f t="shared" si="26"/>
        <v>0</v>
      </c>
      <c r="H82">
        <f t="shared" si="27"/>
        <v>0</v>
      </c>
      <c r="I82">
        <f t="shared" si="28"/>
        <v>0</v>
      </c>
      <c r="J82" t="str">
        <f t="shared" si="37"/>
        <v/>
      </c>
      <c r="K82" t="str">
        <f t="shared" si="29"/>
        <v/>
      </c>
      <c r="L82" t="str">
        <f t="shared" si="30"/>
        <v/>
      </c>
      <c r="M82" t="str">
        <f t="shared" si="31"/>
        <v>NN</v>
      </c>
      <c r="N82">
        <f t="shared" si="32"/>
        <v>0.2</v>
      </c>
      <c r="O82">
        <f t="shared" si="33"/>
        <v>2</v>
      </c>
      <c r="P82">
        <f t="shared" si="34"/>
        <v>1</v>
      </c>
      <c r="Q82">
        <f t="shared" si="35"/>
        <v>0</v>
      </c>
      <c r="R82">
        <f t="shared" si="36"/>
        <v>0</v>
      </c>
    </row>
    <row r="83" spans="1:18">
      <c r="A83" t="s">
        <v>119</v>
      </c>
      <c r="B83" s="19">
        <f>FORECAST!A77</f>
        <v>44272</v>
      </c>
      <c r="C83" s="19">
        <f>OBSERVED!A77</f>
        <v>44272</v>
      </c>
      <c r="D83">
        <f>IF(ANALYSIS!B80="","",ANALYSIS!B80)</f>
        <v>0</v>
      </c>
      <c r="E83">
        <f>IF(ANALYSIS!C80="","",ANALYSIS!C80)</f>
        <v>0</v>
      </c>
      <c r="F83">
        <f t="shared" si="25"/>
        <v>0</v>
      </c>
      <c r="G83">
        <f t="shared" si="26"/>
        <v>0</v>
      </c>
      <c r="H83">
        <f t="shared" si="27"/>
        <v>0</v>
      </c>
      <c r="I83">
        <f t="shared" si="28"/>
        <v>0</v>
      </c>
      <c r="J83" t="str">
        <f t="shared" si="37"/>
        <v/>
      </c>
      <c r="K83" t="str">
        <f t="shared" si="29"/>
        <v/>
      </c>
      <c r="L83" t="str">
        <f t="shared" si="30"/>
        <v/>
      </c>
      <c r="M83" t="str">
        <f t="shared" si="31"/>
        <v>NN</v>
      </c>
      <c r="N83">
        <f t="shared" si="32"/>
        <v>0.2</v>
      </c>
      <c r="O83">
        <f t="shared" si="33"/>
        <v>2</v>
      </c>
      <c r="P83">
        <f t="shared" si="34"/>
        <v>1</v>
      </c>
      <c r="Q83">
        <f t="shared" si="35"/>
        <v>0</v>
      </c>
      <c r="R83">
        <f t="shared" si="36"/>
        <v>0</v>
      </c>
    </row>
    <row r="84" spans="1:18">
      <c r="A84" t="s">
        <v>122</v>
      </c>
      <c r="B84" s="19">
        <f>FORECAST!A78</f>
        <v>44273</v>
      </c>
      <c r="C84" s="19">
        <f>OBSERVED!A78</f>
        <v>44273</v>
      </c>
      <c r="D84">
        <f>IF(ANALYSIS!B81="","",ANALYSIS!B81)</f>
        <v>0</v>
      </c>
      <c r="E84">
        <f>IF(ANALYSIS!C81="","",ANALYSIS!C81)</f>
        <v>0</v>
      </c>
      <c r="F84">
        <f t="shared" si="25"/>
        <v>0</v>
      </c>
      <c r="G84">
        <f t="shared" si="26"/>
        <v>0</v>
      </c>
      <c r="H84">
        <f t="shared" si="27"/>
        <v>0</v>
      </c>
      <c r="I84">
        <f t="shared" si="28"/>
        <v>0</v>
      </c>
      <c r="J84" t="str">
        <f t="shared" si="37"/>
        <v/>
      </c>
      <c r="K84" t="str">
        <f t="shared" si="29"/>
        <v/>
      </c>
      <c r="L84" t="str">
        <f t="shared" si="30"/>
        <v/>
      </c>
      <c r="M84" t="str">
        <f t="shared" si="31"/>
        <v>NN</v>
      </c>
      <c r="N84">
        <f t="shared" si="32"/>
        <v>0.2</v>
      </c>
      <c r="O84">
        <f t="shared" si="33"/>
        <v>2</v>
      </c>
      <c r="P84">
        <f t="shared" si="34"/>
        <v>1</v>
      </c>
      <c r="Q84">
        <f t="shared" si="35"/>
        <v>0</v>
      </c>
      <c r="R84">
        <f t="shared" si="36"/>
        <v>0</v>
      </c>
    </row>
    <row r="85" spans="1:18">
      <c r="A85" t="s">
        <v>106</v>
      </c>
      <c r="B85" s="19">
        <f>FORECAST!A79</f>
        <v>44274</v>
      </c>
      <c r="C85" s="19">
        <f>OBSERVED!A79</f>
        <v>44274</v>
      </c>
      <c r="D85">
        <f>IF(ANALYSIS!B82="","",ANALYSIS!B82)</f>
        <v>0</v>
      </c>
      <c r="E85">
        <f>IF(ANALYSIS!C82="","",ANALYSIS!C82)</f>
        <v>0</v>
      </c>
      <c r="F85">
        <f t="shared" si="25"/>
        <v>0</v>
      </c>
      <c r="G85">
        <f t="shared" si="26"/>
        <v>0</v>
      </c>
      <c r="H85">
        <f t="shared" si="27"/>
        <v>0</v>
      </c>
      <c r="I85">
        <f t="shared" si="28"/>
        <v>0</v>
      </c>
      <c r="J85" t="str">
        <f t="shared" si="37"/>
        <v/>
      </c>
      <c r="K85" t="str">
        <f t="shared" si="29"/>
        <v/>
      </c>
      <c r="L85" t="str">
        <f t="shared" si="30"/>
        <v/>
      </c>
      <c r="M85" t="str">
        <f t="shared" si="31"/>
        <v>NN</v>
      </c>
      <c r="N85">
        <f t="shared" si="32"/>
        <v>0.2</v>
      </c>
      <c r="O85">
        <f t="shared" si="33"/>
        <v>2</v>
      </c>
      <c r="P85">
        <f t="shared" si="34"/>
        <v>1</v>
      </c>
      <c r="Q85">
        <f t="shared" si="35"/>
        <v>0</v>
      </c>
      <c r="R85">
        <f t="shared" si="36"/>
        <v>0</v>
      </c>
    </row>
    <row r="86" spans="1:18">
      <c r="A86" t="s">
        <v>107</v>
      </c>
      <c r="B86" s="19">
        <f>FORECAST!A80</f>
        <v>44275</v>
      </c>
      <c r="C86" s="19">
        <f>OBSERVED!A80</f>
        <v>44275</v>
      </c>
      <c r="D86">
        <f>IF(ANALYSIS!B83="","",ANALYSIS!B83)</f>
        <v>0</v>
      </c>
      <c r="E86">
        <f>IF(ANALYSIS!C83="","",ANALYSIS!C83)</f>
        <v>0</v>
      </c>
      <c r="F86">
        <f t="shared" si="25"/>
        <v>0</v>
      </c>
      <c r="G86">
        <f t="shared" si="26"/>
        <v>0</v>
      </c>
      <c r="H86">
        <f t="shared" si="27"/>
        <v>0</v>
      </c>
      <c r="I86">
        <f t="shared" si="28"/>
        <v>0</v>
      </c>
      <c r="J86" t="str">
        <f t="shared" si="37"/>
        <v/>
      </c>
      <c r="K86" t="str">
        <f t="shared" si="29"/>
        <v/>
      </c>
      <c r="L86" t="str">
        <f t="shared" si="30"/>
        <v/>
      </c>
      <c r="M86" t="str">
        <f t="shared" si="31"/>
        <v>NN</v>
      </c>
      <c r="N86">
        <f t="shared" si="32"/>
        <v>0.2</v>
      </c>
      <c r="O86">
        <f t="shared" si="33"/>
        <v>2</v>
      </c>
      <c r="P86">
        <f t="shared" si="34"/>
        <v>1</v>
      </c>
      <c r="Q86">
        <f t="shared" si="35"/>
        <v>0</v>
      </c>
      <c r="R86">
        <f t="shared" si="36"/>
        <v>0</v>
      </c>
    </row>
    <row r="87" spans="1:18">
      <c r="A87" t="s">
        <v>110</v>
      </c>
      <c r="B87" s="19">
        <f>FORECAST!A81</f>
        <v>44276</v>
      </c>
      <c r="C87" s="19">
        <f>OBSERVED!A81</f>
        <v>44276</v>
      </c>
      <c r="D87">
        <f>IF(ANALYSIS!B84="","",ANALYSIS!B84)</f>
        <v>0</v>
      </c>
      <c r="E87">
        <f>IF(ANALYSIS!C84="","",ANALYSIS!C84)</f>
        <v>0</v>
      </c>
      <c r="F87">
        <f t="shared" si="25"/>
        <v>0</v>
      </c>
      <c r="G87">
        <f t="shared" si="26"/>
        <v>0</v>
      </c>
      <c r="H87">
        <f t="shared" si="27"/>
        <v>0</v>
      </c>
      <c r="I87">
        <f t="shared" si="28"/>
        <v>0</v>
      </c>
      <c r="J87" t="str">
        <f t="shared" si="37"/>
        <v/>
      </c>
      <c r="K87" t="str">
        <f t="shared" si="29"/>
        <v/>
      </c>
      <c r="L87" t="str">
        <f t="shared" si="30"/>
        <v/>
      </c>
      <c r="M87" t="str">
        <f t="shared" si="31"/>
        <v>NN</v>
      </c>
      <c r="N87">
        <f t="shared" si="32"/>
        <v>0.2</v>
      </c>
      <c r="O87">
        <f t="shared" si="33"/>
        <v>2</v>
      </c>
      <c r="P87">
        <f t="shared" si="34"/>
        <v>1</v>
      </c>
      <c r="Q87">
        <f t="shared" si="35"/>
        <v>0</v>
      </c>
      <c r="R87">
        <f t="shared" si="36"/>
        <v>0</v>
      </c>
    </row>
    <row r="88" spans="1:18">
      <c r="A88" t="s">
        <v>113</v>
      </c>
      <c r="B88" s="19">
        <f>FORECAST!A82</f>
        <v>44277</v>
      </c>
      <c r="C88" s="19">
        <f>OBSERVED!A82</f>
        <v>44277</v>
      </c>
      <c r="D88">
        <f>IF(ANALYSIS!B85="","",ANALYSIS!B85)</f>
        <v>0</v>
      </c>
      <c r="E88">
        <f>IF(ANALYSIS!C85="","",ANALYSIS!C85)</f>
        <v>0</v>
      </c>
      <c r="F88">
        <f t="shared" si="25"/>
        <v>0</v>
      </c>
      <c r="G88">
        <f t="shared" si="26"/>
        <v>0</v>
      </c>
      <c r="H88">
        <f t="shared" si="27"/>
        <v>0</v>
      </c>
      <c r="I88">
        <f t="shared" si="28"/>
        <v>0</v>
      </c>
      <c r="J88" t="str">
        <f t="shared" si="37"/>
        <v/>
      </c>
      <c r="K88" t="str">
        <f t="shared" si="29"/>
        <v/>
      </c>
      <c r="L88" t="str">
        <f t="shared" si="30"/>
        <v/>
      </c>
      <c r="M88" t="str">
        <f t="shared" si="31"/>
        <v>NN</v>
      </c>
      <c r="N88">
        <f t="shared" si="32"/>
        <v>0.2</v>
      </c>
      <c r="O88">
        <f t="shared" si="33"/>
        <v>2</v>
      </c>
      <c r="P88">
        <f t="shared" si="34"/>
        <v>1</v>
      </c>
      <c r="Q88">
        <f t="shared" si="35"/>
        <v>0</v>
      </c>
      <c r="R88">
        <f t="shared" si="36"/>
        <v>0</v>
      </c>
    </row>
    <row r="89" spans="1:18">
      <c r="A89" t="s">
        <v>116</v>
      </c>
      <c r="B89" s="19">
        <f>FORECAST!A83</f>
        <v>44278</v>
      </c>
      <c r="C89" s="19">
        <f>OBSERVED!A83</f>
        <v>44278</v>
      </c>
      <c r="D89">
        <f>IF(ANALYSIS!B86="","",ANALYSIS!B86)</f>
        <v>0</v>
      </c>
      <c r="E89">
        <f>IF(ANALYSIS!C86="","",ANALYSIS!C86)</f>
        <v>0</v>
      </c>
      <c r="F89">
        <f t="shared" si="25"/>
        <v>0</v>
      </c>
      <c r="G89">
        <f t="shared" si="26"/>
        <v>0</v>
      </c>
      <c r="H89">
        <f t="shared" si="27"/>
        <v>0</v>
      </c>
      <c r="I89">
        <f t="shared" si="28"/>
        <v>0</v>
      </c>
      <c r="J89" t="str">
        <f t="shared" si="37"/>
        <v/>
      </c>
      <c r="K89" t="str">
        <f t="shared" si="29"/>
        <v/>
      </c>
      <c r="L89" t="str">
        <f t="shared" si="30"/>
        <v/>
      </c>
      <c r="M89" t="str">
        <f t="shared" si="31"/>
        <v>NN</v>
      </c>
      <c r="N89">
        <f t="shared" si="32"/>
        <v>0.2</v>
      </c>
      <c r="O89">
        <f t="shared" si="33"/>
        <v>2</v>
      </c>
      <c r="P89">
        <f t="shared" si="34"/>
        <v>1</v>
      </c>
      <c r="Q89">
        <f t="shared" si="35"/>
        <v>0</v>
      </c>
      <c r="R89">
        <f t="shared" si="36"/>
        <v>0</v>
      </c>
    </row>
    <row r="90" spans="1:18">
      <c r="A90" t="s">
        <v>119</v>
      </c>
      <c r="B90" s="19">
        <f>FORECAST!A84</f>
        <v>44279</v>
      </c>
      <c r="C90" s="19">
        <f>OBSERVED!A84</f>
        <v>44279</v>
      </c>
      <c r="D90">
        <f>IF(ANALYSIS!B87="","",ANALYSIS!B87)</f>
        <v>0</v>
      </c>
      <c r="E90">
        <f>IF(ANALYSIS!C87="","",ANALYSIS!C87)</f>
        <v>0</v>
      </c>
      <c r="F90">
        <f t="shared" si="25"/>
        <v>0</v>
      </c>
      <c r="G90">
        <f t="shared" si="26"/>
        <v>0</v>
      </c>
      <c r="H90">
        <f t="shared" si="27"/>
        <v>0</v>
      </c>
      <c r="I90">
        <f t="shared" si="28"/>
        <v>0</v>
      </c>
      <c r="J90" t="str">
        <f t="shared" si="37"/>
        <v/>
      </c>
      <c r="K90" t="str">
        <f t="shared" si="29"/>
        <v/>
      </c>
      <c r="L90" t="str">
        <f t="shared" si="30"/>
        <v/>
      </c>
      <c r="M90" t="str">
        <f t="shared" si="31"/>
        <v>NN</v>
      </c>
      <c r="N90">
        <f t="shared" si="32"/>
        <v>0.2</v>
      </c>
      <c r="O90">
        <f t="shared" si="33"/>
        <v>2</v>
      </c>
      <c r="P90">
        <f t="shared" si="34"/>
        <v>1</v>
      </c>
      <c r="Q90">
        <f t="shared" si="35"/>
        <v>0</v>
      </c>
      <c r="R90">
        <f t="shared" si="36"/>
        <v>0</v>
      </c>
    </row>
    <row r="91" spans="1:18">
      <c r="A91" t="s">
        <v>122</v>
      </c>
      <c r="B91" s="19">
        <f>FORECAST!A85</f>
        <v>44280</v>
      </c>
      <c r="C91" s="19">
        <f>OBSERVED!A85</f>
        <v>44280</v>
      </c>
      <c r="D91">
        <f>IF(ANALYSIS!B88="","",ANALYSIS!B88)</f>
        <v>0</v>
      </c>
      <c r="E91">
        <f>IF(ANALYSIS!C88="","",ANALYSIS!C88)</f>
        <v>0</v>
      </c>
      <c r="F91">
        <f t="shared" si="25"/>
        <v>0</v>
      </c>
      <c r="G91">
        <f t="shared" si="26"/>
        <v>0</v>
      </c>
      <c r="H91">
        <f t="shared" si="27"/>
        <v>0</v>
      </c>
      <c r="I91">
        <f t="shared" si="28"/>
        <v>0</v>
      </c>
      <c r="J91" t="str">
        <f t="shared" si="37"/>
        <v/>
      </c>
      <c r="K91" t="str">
        <f t="shared" si="29"/>
        <v/>
      </c>
      <c r="L91" t="str">
        <f t="shared" si="30"/>
        <v/>
      </c>
      <c r="M91" t="str">
        <f t="shared" si="31"/>
        <v>NN</v>
      </c>
      <c r="N91">
        <f t="shared" si="32"/>
        <v>0.2</v>
      </c>
      <c r="O91">
        <f t="shared" si="33"/>
        <v>2</v>
      </c>
      <c r="P91">
        <f t="shared" si="34"/>
        <v>1</v>
      </c>
      <c r="Q91">
        <f t="shared" si="35"/>
        <v>0</v>
      </c>
      <c r="R91">
        <f t="shared" si="36"/>
        <v>0</v>
      </c>
    </row>
    <row r="92" spans="1:18">
      <c r="A92" t="s">
        <v>106</v>
      </c>
      <c r="B92" s="19">
        <f>FORECAST!A86</f>
        <v>44281</v>
      </c>
      <c r="C92" s="19">
        <f>OBSERVED!A86</f>
        <v>44281</v>
      </c>
      <c r="D92">
        <f>IF(ANALYSIS!B89="","",ANALYSIS!B89)</f>
        <v>0</v>
      </c>
      <c r="E92">
        <f>IF(ANALYSIS!C89="","",ANALYSIS!C89)</f>
        <v>0</v>
      </c>
      <c r="F92">
        <f t="shared" si="25"/>
        <v>0</v>
      </c>
      <c r="G92">
        <f t="shared" si="26"/>
        <v>0</v>
      </c>
      <c r="H92">
        <f t="shared" si="27"/>
        <v>0</v>
      </c>
      <c r="I92">
        <f t="shared" si="28"/>
        <v>0</v>
      </c>
      <c r="J92" t="str">
        <f t="shared" si="37"/>
        <v/>
      </c>
      <c r="K92" t="str">
        <f t="shared" si="29"/>
        <v/>
      </c>
      <c r="L92" t="str">
        <f t="shared" si="30"/>
        <v/>
      </c>
      <c r="M92" t="str">
        <f t="shared" si="31"/>
        <v>NN</v>
      </c>
      <c r="N92">
        <f t="shared" si="32"/>
        <v>0.2</v>
      </c>
      <c r="O92">
        <f t="shared" si="33"/>
        <v>2</v>
      </c>
      <c r="P92">
        <f t="shared" si="34"/>
        <v>1</v>
      </c>
      <c r="Q92">
        <f t="shared" si="35"/>
        <v>0</v>
      </c>
      <c r="R92">
        <f t="shared" si="36"/>
        <v>0</v>
      </c>
    </row>
    <row r="93" spans="1:18">
      <c r="A93" t="s">
        <v>107</v>
      </c>
      <c r="B93" s="19">
        <f>FORECAST!A87</f>
        <v>44282</v>
      </c>
      <c r="C93" s="19">
        <f>OBSERVED!A87</f>
        <v>44282</v>
      </c>
      <c r="D93">
        <f>IF(ANALYSIS!B90="","",ANALYSIS!B90)</f>
        <v>0</v>
      </c>
      <c r="E93">
        <f>IF(ANALYSIS!C90="","",ANALYSIS!C90)</f>
        <v>0</v>
      </c>
      <c r="F93">
        <f t="shared" si="25"/>
        <v>0</v>
      </c>
      <c r="G93">
        <f t="shared" si="26"/>
        <v>0</v>
      </c>
      <c r="H93">
        <f t="shared" si="27"/>
        <v>0</v>
      </c>
      <c r="I93">
        <f t="shared" si="28"/>
        <v>0</v>
      </c>
      <c r="J93" t="str">
        <f t="shared" si="37"/>
        <v/>
      </c>
      <c r="K93" t="str">
        <f t="shared" si="29"/>
        <v/>
      </c>
      <c r="L93" t="str">
        <f t="shared" si="30"/>
        <v/>
      </c>
      <c r="M93" t="str">
        <f t="shared" si="31"/>
        <v>NN</v>
      </c>
      <c r="N93">
        <f t="shared" si="32"/>
        <v>0.2</v>
      </c>
      <c r="O93">
        <f t="shared" si="33"/>
        <v>2</v>
      </c>
      <c r="P93">
        <f t="shared" si="34"/>
        <v>1</v>
      </c>
      <c r="Q93">
        <f t="shared" si="35"/>
        <v>0</v>
      </c>
      <c r="R93">
        <f t="shared" si="36"/>
        <v>0</v>
      </c>
    </row>
    <row r="94" spans="1:18">
      <c r="A94" t="s">
        <v>110</v>
      </c>
      <c r="B94" s="19">
        <f>FORECAST!A88</f>
        <v>44283</v>
      </c>
      <c r="C94" s="19">
        <f>OBSERVED!A88</f>
        <v>44283</v>
      </c>
      <c r="D94">
        <f>IF(ANALYSIS!B91="","",ANALYSIS!B91)</f>
        <v>0</v>
      </c>
      <c r="E94">
        <f>IF(ANALYSIS!C91="","",ANALYSIS!C91)</f>
        <v>0</v>
      </c>
      <c r="F94">
        <f t="shared" si="25"/>
        <v>0</v>
      </c>
      <c r="G94">
        <f t="shared" si="26"/>
        <v>0</v>
      </c>
      <c r="H94">
        <f t="shared" si="27"/>
        <v>0</v>
      </c>
      <c r="I94">
        <f t="shared" si="28"/>
        <v>0</v>
      </c>
      <c r="J94" t="str">
        <f t="shared" si="37"/>
        <v/>
      </c>
      <c r="K94" t="str">
        <f t="shared" si="29"/>
        <v/>
      </c>
      <c r="L94" t="str">
        <f t="shared" si="30"/>
        <v/>
      </c>
      <c r="M94" t="str">
        <f t="shared" si="31"/>
        <v>NN</v>
      </c>
      <c r="N94">
        <f t="shared" si="32"/>
        <v>0.2</v>
      </c>
      <c r="O94">
        <f t="shared" si="33"/>
        <v>2</v>
      </c>
      <c r="P94">
        <f t="shared" si="34"/>
        <v>1</v>
      </c>
      <c r="Q94">
        <f t="shared" si="35"/>
        <v>0</v>
      </c>
      <c r="R94">
        <f t="shared" si="36"/>
        <v>0</v>
      </c>
    </row>
    <row r="95" spans="1:18">
      <c r="A95" t="s">
        <v>113</v>
      </c>
      <c r="B95" s="19">
        <f>FORECAST!A89</f>
        <v>44284</v>
      </c>
      <c r="C95" s="19">
        <f>OBSERVED!A89</f>
        <v>44284</v>
      </c>
      <c r="D95">
        <f>IF(ANALYSIS!B92="","",ANALYSIS!B92)</f>
        <v>0</v>
      </c>
      <c r="E95">
        <f>IF(ANALYSIS!C92="","",ANALYSIS!C92)</f>
        <v>0</v>
      </c>
      <c r="F95">
        <f t="shared" si="25"/>
        <v>0</v>
      </c>
      <c r="G95">
        <f t="shared" si="26"/>
        <v>0</v>
      </c>
      <c r="H95">
        <f t="shared" si="27"/>
        <v>0</v>
      </c>
      <c r="I95">
        <f t="shared" si="28"/>
        <v>0</v>
      </c>
      <c r="J95" t="str">
        <f t="shared" si="37"/>
        <v/>
      </c>
      <c r="K95" t="str">
        <f t="shared" si="29"/>
        <v/>
      </c>
      <c r="L95" t="str">
        <f t="shared" si="30"/>
        <v/>
      </c>
      <c r="M95" t="str">
        <f t="shared" si="31"/>
        <v>NN</v>
      </c>
      <c r="N95">
        <f t="shared" si="32"/>
        <v>0.2</v>
      </c>
      <c r="O95">
        <f t="shared" si="33"/>
        <v>2</v>
      </c>
      <c r="P95">
        <f t="shared" si="34"/>
        <v>1</v>
      </c>
      <c r="Q95">
        <f t="shared" si="35"/>
        <v>0</v>
      </c>
      <c r="R95">
        <f t="shared" si="36"/>
        <v>0</v>
      </c>
    </row>
    <row r="96" spans="1:18">
      <c r="A96" t="s">
        <v>116</v>
      </c>
      <c r="B96" s="19">
        <f>FORECAST!A90</f>
        <v>44285</v>
      </c>
      <c r="C96" s="19">
        <f>OBSERVED!A90</f>
        <v>44285</v>
      </c>
      <c r="D96">
        <f>IF(ANALYSIS!B93="","",ANALYSIS!B93)</f>
        <v>0</v>
      </c>
      <c r="E96">
        <f>IF(ANALYSIS!C93="","",ANALYSIS!C93)</f>
        <v>0</v>
      </c>
      <c r="F96">
        <f t="shared" si="25"/>
        <v>0</v>
      </c>
      <c r="G96">
        <f t="shared" si="26"/>
        <v>0</v>
      </c>
      <c r="H96">
        <f t="shared" si="27"/>
        <v>0</v>
      </c>
      <c r="I96">
        <f t="shared" si="28"/>
        <v>0</v>
      </c>
      <c r="J96" t="str">
        <f t="shared" si="37"/>
        <v/>
      </c>
      <c r="K96" t="str">
        <f t="shared" si="29"/>
        <v/>
      </c>
      <c r="L96" t="str">
        <f t="shared" si="30"/>
        <v/>
      </c>
      <c r="M96" t="str">
        <f t="shared" si="31"/>
        <v>NN</v>
      </c>
      <c r="N96">
        <f t="shared" si="32"/>
        <v>0.2</v>
      </c>
      <c r="O96">
        <f t="shared" si="33"/>
        <v>2</v>
      </c>
      <c r="P96">
        <f t="shared" si="34"/>
        <v>1</v>
      </c>
      <c r="Q96">
        <f t="shared" si="35"/>
        <v>0</v>
      </c>
      <c r="R96">
        <f t="shared" si="36"/>
        <v>0</v>
      </c>
    </row>
    <row r="97" spans="1:18">
      <c r="A97" t="s">
        <v>119</v>
      </c>
      <c r="B97" s="19">
        <f>FORECAST!A91</f>
        <v>44286</v>
      </c>
      <c r="C97" s="19">
        <f>OBSERVED!A91</f>
        <v>44286</v>
      </c>
      <c r="D97">
        <f>IF(ANALYSIS!B94="","",ANALYSIS!B94)</f>
        <v>0</v>
      </c>
      <c r="E97">
        <f>IF(ANALYSIS!C94="","",ANALYSIS!C94)</f>
        <v>0</v>
      </c>
      <c r="F97">
        <f t="shared" si="25"/>
        <v>0</v>
      </c>
      <c r="G97">
        <f t="shared" si="26"/>
        <v>0</v>
      </c>
      <c r="H97">
        <f t="shared" si="27"/>
        <v>0</v>
      </c>
      <c r="I97">
        <f t="shared" si="28"/>
        <v>0</v>
      </c>
      <c r="J97" t="str">
        <f t="shared" si="37"/>
        <v/>
      </c>
      <c r="K97" t="str">
        <f t="shared" si="29"/>
        <v/>
      </c>
      <c r="L97" t="str">
        <f t="shared" si="30"/>
        <v/>
      </c>
      <c r="M97" t="str">
        <f t="shared" si="31"/>
        <v>NN</v>
      </c>
      <c r="N97">
        <f t="shared" si="32"/>
        <v>0.2</v>
      </c>
      <c r="O97">
        <f t="shared" si="33"/>
        <v>2</v>
      </c>
      <c r="P97">
        <f t="shared" si="34"/>
        <v>1</v>
      </c>
      <c r="Q97">
        <f t="shared" si="35"/>
        <v>0</v>
      </c>
      <c r="R97">
        <f t="shared" si="36"/>
        <v>0</v>
      </c>
    </row>
    <row r="98" spans="1:18">
      <c r="A98" t="s">
        <v>122</v>
      </c>
      <c r="B98" s="19">
        <f>FORECAST!A92</f>
        <v>44287</v>
      </c>
      <c r="C98" s="19">
        <f>OBSERVED!A92</f>
        <v>44287</v>
      </c>
      <c r="D98">
        <f>IF(ANALYSIS!B95="","",ANALYSIS!B95)</f>
        <v>0</v>
      </c>
      <c r="E98">
        <f>IF(ANALYSIS!C95="","",ANALYSIS!C95)</f>
        <v>0</v>
      </c>
      <c r="F98">
        <f t="shared" si="25"/>
        <v>0</v>
      </c>
      <c r="G98">
        <f t="shared" si="26"/>
        <v>0</v>
      </c>
      <c r="H98">
        <f t="shared" si="27"/>
        <v>0</v>
      </c>
      <c r="I98">
        <f t="shared" si="28"/>
        <v>0</v>
      </c>
      <c r="J98" t="str">
        <f t="shared" si="37"/>
        <v/>
      </c>
      <c r="K98" t="str">
        <f t="shared" si="29"/>
        <v/>
      </c>
      <c r="L98" t="str">
        <f t="shared" si="30"/>
        <v/>
      </c>
      <c r="M98" t="str">
        <f t="shared" si="31"/>
        <v>NN</v>
      </c>
      <c r="N98">
        <f t="shared" si="32"/>
        <v>0.2</v>
      </c>
      <c r="O98">
        <f t="shared" si="33"/>
        <v>2</v>
      </c>
      <c r="P98">
        <f t="shared" si="34"/>
        <v>1</v>
      </c>
      <c r="Q98">
        <f t="shared" si="35"/>
        <v>0</v>
      </c>
      <c r="R98">
        <f t="shared" si="36"/>
        <v>0</v>
      </c>
    </row>
    <row r="99" spans="1:18">
      <c r="A99" t="s">
        <v>106</v>
      </c>
      <c r="B99" s="19">
        <f>FORECAST!A93</f>
        <v>44288</v>
      </c>
      <c r="C99" s="19">
        <f>OBSERVED!A93</f>
        <v>44288</v>
      </c>
      <c r="D99">
        <f>IF(ANALYSIS!B96="","",ANALYSIS!B96)</f>
        <v>0</v>
      </c>
      <c r="E99">
        <f>IF(ANALYSIS!C96="","",ANALYSIS!C96)</f>
        <v>0</v>
      </c>
      <c r="F99">
        <f t="shared" si="25"/>
        <v>0</v>
      </c>
      <c r="G99">
        <f t="shared" si="26"/>
        <v>0</v>
      </c>
      <c r="H99">
        <f t="shared" si="27"/>
        <v>0</v>
      </c>
      <c r="I99">
        <f t="shared" si="28"/>
        <v>0</v>
      </c>
      <c r="J99" t="str">
        <f t="shared" si="37"/>
        <v/>
      </c>
      <c r="K99" t="str">
        <f t="shared" si="29"/>
        <v/>
      </c>
      <c r="L99" t="str">
        <f t="shared" si="30"/>
        <v/>
      </c>
      <c r="M99" t="str">
        <f t="shared" si="31"/>
        <v>NN</v>
      </c>
      <c r="N99">
        <f t="shared" si="32"/>
        <v>0.2</v>
      </c>
      <c r="O99">
        <f t="shared" si="33"/>
        <v>2</v>
      </c>
      <c r="P99">
        <f t="shared" si="34"/>
        <v>1</v>
      </c>
      <c r="Q99">
        <f t="shared" si="35"/>
        <v>0</v>
      </c>
      <c r="R99">
        <f t="shared" si="36"/>
        <v>0</v>
      </c>
    </row>
    <row r="100" spans="1:18">
      <c r="A100" t="s">
        <v>107</v>
      </c>
      <c r="B100" s="19">
        <f>FORECAST!A94</f>
        <v>44289</v>
      </c>
      <c r="C100" s="19">
        <f>OBSERVED!A94</f>
        <v>44289</v>
      </c>
      <c r="D100">
        <f>IF(ANALYSIS!B97="","",ANALYSIS!B97)</f>
        <v>0</v>
      </c>
      <c r="E100">
        <f>IF(ANALYSIS!C97="","",ANALYSIS!C97)</f>
        <v>0</v>
      </c>
      <c r="F100">
        <f t="shared" si="25"/>
        <v>0</v>
      </c>
      <c r="G100">
        <f t="shared" si="26"/>
        <v>0</v>
      </c>
      <c r="H100">
        <f t="shared" si="27"/>
        <v>0</v>
      </c>
      <c r="I100">
        <f t="shared" si="28"/>
        <v>0</v>
      </c>
      <c r="J100" t="str">
        <f t="shared" si="37"/>
        <v/>
      </c>
      <c r="K100" t="str">
        <f t="shared" si="29"/>
        <v/>
      </c>
      <c r="L100" t="str">
        <f t="shared" si="30"/>
        <v/>
      </c>
      <c r="M100" t="str">
        <f t="shared" si="31"/>
        <v>NN</v>
      </c>
      <c r="N100">
        <f t="shared" si="32"/>
        <v>0.2</v>
      </c>
      <c r="O100">
        <f t="shared" si="33"/>
        <v>2</v>
      </c>
      <c r="P100">
        <f t="shared" si="34"/>
        <v>1</v>
      </c>
      <c r="Q100">
        <f t="shared" si="35"/>
        <v>0</v>
      </c>
      <c r="R100">
        <f t="shared" si="36"/>
        <v>0</v>
      </c>
    </row>
    <row r="101" spans="1:18">
      <c r="A101" t="s">
        <v>110</v>
      </c>
      <c r="B101" s="19">
        <f>FORECAST!A95</f>
        <v>44290</v>
      </c>
      <c r="C101" s="19">
        <f>OBSERVED!A95</f>
        <v>44290</v>
      </c>
      <c r="D101">
        <f>IF(ANALYSIS!B98="","",ANALYSIS!B98)</f>
        <v>0</v>
      </c>
      <c r="E101">
        <f>IF(ANALYSIS!C98="","",ANALYSIS!C98)</f>
        <v>0</v>
      </c>
      <c r="F101">
        <f t="shared" si="25"/>
        <v>0</v>
      </c>
      <c r="G101">
        <f t="shared" si="26"/>
        <v>0</v>
      </c>
      <c r="H101">
        <f t="shared" si="27"/>
        <v>0</v>
      </c>
      <c r="I101">
        <f t="shared" si="28"/>
        <v>0</v>
      </c>
      <c r="J101" t="str">
        <f t="shared" si="37"/>
        <v/>
      </c>
      <c r="K101" t="str">
        <f t="shared" si="29"/>
        <v/>
      </c>
      <c r="L101" t="str">
        <f t="shared" si="30"/>
        <v/>
      </c>
      <c r="M101" t="str">
        <f t="shared" si="31"/>
        <v>NN</v>
      </c>
      <c r="N101">
        <f t="shared" si="32"/>
        <v>0.2</v>
      </c>
      <c r="O101">
        <f t="shared" si="33"/>
        <v>2</v>
      </c>
      <c r="P101">
        <f t="shared" si="34"/>
        <v>1</v>
      </c>
      <c r="Q101">
        <f t="shared" si="35"/>
        <v>0</v>
      </c>
      <c r="R101">
        <f t="shared" si="36"/>
        <v>0</v>
      </c>
    </row>
    <row r="102" spans="1:18">
      <c r="A102" t="s">
        <v>113</v>
      </c>
      <c r="B102" s="19">
        <f>FORECAST!A96</f>
        <v>44291</v>
      </c>
      <c r="C102" s="19">
        <f>OBSERVED!A96</f>
        <v>44291</v>
      </c>
      <c r="D102">
        <f>IF(ANALYSIS!B99="","",ANALYSIS!B99)</f>
        <v>0</v>
      </c>
      <c r="E102">
        <f>IF(ANALYSIS!C99="","",ANALYSIS!C99)</f>
        <v>0</v>
      </c>
      <c r="F102">
        <f t="shared" si="25"/>
        <v>0</v>
      </c>
      <c r="G102">
        <f t="shared" si="26"/>
        <v>0</v>
      </c>
      <c r="H102">
        <f t="shared" si="27"/>
        <v>0</v>
      </c>
      <c r="I102">
        <f t="shared" si="28"/>
        <v>0</v>
      </c>
      <c r="J102" t="str">
        <f t="shared" si="37"/>
        <v/>
      </c>
      <c r="K102" t="str">
        <f t="shared" si="29"/>
        <v/>
      </c>
      <c r="L102" t="str">
        <f t="shared" si="30"/>
        <v/>
      </c>
      <c r="M102" t="str">
        <f t="shared" si="31"/>
        <v>NN</v>
      </c>
      <c r="N102">
        <f t="shared" si="32"/>
        <v>0.2</v>
      </c>
      <c r="O102">
        <f t="shared" si="33"/>
        <v>2</v>
      </c>
      <c r="P102">
        <f t="shared" si="34"/>
        <v>1</v>
      </c>
      <c r="Q102">
        <f t="shared" si="35"/>
        <v>0</v>
      </c>
      <c r="R102">
        <f t="shared" si="36"/>
        <v>0</v>
      </c>
    </row>
    <row r="103" spans="1:18">
      <c r="A103" t="s">
        <v>116</v>
      </c>
      <c r="B103" s="19">
        <f>FORECAST!A97</f>
        <v>44292</v>
      </c>
      <c r="C103" s="19">
        <f>OBSERVED!A97</f>
        <v>44292</v>
      </c>
      <c r="D103">
        <f>IF(ANALYSIS!B100="","",ANALYSIS!B100)</f>
        <v>0</v>
      </c>
      <c r="E103">
        <f>IF(ANALYSIS!C100="","",ANALYSIS!C100)</f>
        <v>0</v>
      </c>
      <c r="F103">
        <f t="shared" si="25"/>
        <v>0</v>
      </c>
      <c r="G103">
        <f t="shared" si="26"/>
        <v>0</v>
      </c>
      <c r="H103">
        <f t="shared" si="27"/>
        <v>0</v>
      </c>
      <c r="I103">
        <f t="shared" si="28"/>
        <v>0</v>
      </c>
      <c r="J103" t="str">
        <f t="shared" si="37"/>
        <v/>
      </c>
      <c r="K103" t="str">
        <f t="shared" si="29"/>
        <v/>
      </c>
      <c r="L103" t="str">
        <f t="shared" si="30"/>
        <v/>
      </c>
      <c r="M103" t="str">
        <f t="shared" si="31"/>
        <v>NN</v>
      </c>
      <c r="N103">
        <f t="shared" si="32"/>
        <v>0.2</v>
      </c>
      <c r="O103">
        <f t="shared" si="33"/>
        <v>2</v>
      </c>
      <c r="P103">
        <f t="shared" si="34"/>
        <v>1</v>
      </c>
      <c r="Q103">
        <f t="shared" si="35"/>
        <v>0</v>
      </c>
      <c r="R103">
        <f t="shared" si="36"/>
        <v>0</v>
      </c>
    </row>
    <row r="104" spans="1:18">
      <c r="A104" t="s">
        <v>119</v>
      </c>
      <c r="B104" s="19">
        <f>FORECAST!A98</f>
        <v>44293</v>
      </c>
      <c r="C104" s="19">
        <f>OBSERVED!A98</f>
        <v>44293</v>
      </c>
      <c r="D104">
        <f>IF(ANALYSIS!B101="","",ANALYSIS!B101)</f>
        <v>0</v>
      </c>
      <c r="E104">
        <f>IF(ANALYSIS!C101="","",ANALYSIS!C101)</f>
        <v>0</v>
      </c>
      <c r="F104">
        <f t="shared" si="25"/>
        <v>0</v>
      </c>
      <c r="G104">
        <f t="shared" si="26"/>
        <v>0</v>
      </c>
      <c r="H104">
        <f t="shared" si="27"/>
        <v>0</v>
      </c>
      <c r="I104">
        <f t="shared" si="28"/>
        <v>0</v>
      </c>
      <c r="J104" t="str">
        <f t="shared" si="37"/>
        <v/>
      </c>
      <c r="K104" t="str">
        <f t="shared" si="29"/>
        <v/>
      </c>
      <c r="L104" t="str">
        <f t="shared" si="30"/>
        <v/>
      </c>
      <c r="M104" t="str">
        <f t="shared" si="31"/>
        <v>NN</v>
      </c>
      <c r="N104">
        <f t="shared" si="32"/>
        <v>0.2</v>
      </c>
      <c r="O104">
        <f t="shared" si="33"/>
        <v>2</v>
      </c>
      <c r="P104">
        <f t="shared" si="34"/>
        <v>1</v>
      </c>
      <c r="Q104">
        <f t="shared" si="35"/>
        <v>0</v>
      </c>
      <c r="R104">
        <f t="shared" si="36"/>
        <v>0</v>
      </c>
    </row>
    <row r="105" spans="1:18">
      <c r="A105" t="s">
        <v>122</v>
      </c>
      <c r="B105" s="19">
        <f>FORECAST!A99</f>
        <v>44294</v>
      </c>
      <c r="C105" s="19">
        <f>OBSERVED!A99</f>
        <v>44294</v>
      </c>
      <c r="D105">
        <f>IF(ANALYSIS!B102="","",ANALYSIS!B102)</f>
        <v>0</v>
      </c>
      <c r="E105">
        <f>IF(ANALYSIS!C102="","",ANALYSIS!C102)</f>
        <v>0</v>
      </c>
      <c r="F105">
        <f t="shared" si="25"/>
        <v>0</v>
      </c>
      <c r="G105">
        <f t="shared" si="26"/>
        <v>0</v>
      </c>
      <c r="H105">
        <f t="shared" si="27"/>
        <v>0</v>
      </c>
      <c r="I105">
        <f t="shared" si="28"/>
        <v>0</v>
      </c>
      <c r="J105" t="str">
        <f t="shared" si="37"/>
        <v/>
      </c>
      <c r="K105" t="str">
        <f t="shared" si="29"/>
        <v/>
      </c>
      <c r="L105" t="str">
        <f t="shared" si="30"/>
        <v/>
      </c>
      <c r="M105" t="str">
        <f t="shared" si="31"/>
        <v>NN</v>
      </c>
      <c r="N105">
        <f t="shared" si="32"/>
        <v>0.2</v>
      </c>
      <c r="O105">
        <f t="shared" si="33"/>
        <v>2</v>
      </c>
      <c r="P105">
        <f t="shared" si="34"/>
        <v>1</v>
      </c>
      <c r="Q105">
        <f t="shared" si="35"/>
        <v>0</v>
      </c>
      <c r="R105">
        <f t="shared" si="36"/>
        <v>0</v>
      </c>
    </row>
    <row r="106" spans="1:18">
      <c r="A106" t="s">
        <v>106</v>
      </c>
      <c r="B106" s="19">
        <f>FORECAST!A100</f>
        <v>44295</v>
      </c>
      <c r="C106" s="19">
        <f>OBSERVED!A100</f>
        <v>44295</v>
      </c>
      <c r="D106">
        <f>IF(ANALYSIS!B103="","",ANALYSIS!B103)</f>
        <v>0</v>
      </c>
      <c r="E106">
        <f>IF(ANALYSIS!C103="","",ANALYSIS!C103)</f>
        <v>0</v>
      </c>
      <c r="F106">
        <f t="shared" si="25"/>
        <v>0</v>
      </c>
      <c r="G106">
        <f t="shared" si="26"/>
        <v>0</v>
      </c>
      <c r="H106">
        <f t="shared" si="27"/>
        <v>0</v>
      </c>
      <c r="I106">
        <f t="shared" si="28"/>
        <v>0</v>
      </c>
      <c r="J106" t="str">
        <f t="shared" si="37"/>
        <v/>
      </c>
      <c r="K106" t="str">
        <f t="shared" si="29"/>
        <v/>
      </c>
      <c r="L106" t="str">
        <f t="shared" si="30"/>
        <v/>
      </c>
      <c r="M106" t="str">
        <f t="shared" si="31"/>
        <v>NN</v>
      </c>
      <c r="N106">
        <f t="shared" si="32"/>
        <v>0.2</v>
      </c>
      <c r="O106">
        <f t="shared" si="33"/>
        <v>2</v>
      </c>
      <c r="P106">
        <f t="shared" si="34"/>
        <v>1</v>
      </c>
      <c r="Q106">
        <f t="shared" si="35"/>
        <v>0</v>
      </c>
      <c r="R106">
        <f t="shared" si="36"/>
        <v>0</v>
      </c>
    </row>
    <row r="107" spans="1:18">
      <c r="A107" t="s">
        <v>107</v>
      </c>
      <c r="B107" s="19">
        <f>FORECAST!A101</f>
        <v>44296</v>
      </c>
      <c r="C107" s="19">
        <f>OBSERVED!A101</f>
        <v>44296</v>
      </c>
      <c r="D107">
        <f>IF(ANALYSIS!B104="","",ANALYSIS!B104)</f>
        <v>0</v>
      </c>
      <c r="E107">
        <f>IF(ANALYSIS!C104="","",ANALYSIS!C104)</f>
        <v>0</v>
      </c>
      <c r="F107">
        <f t="shared" si="25"/>
        <v>0</v>
      </c>
      <c r="G107">
        <f t="shared" si="26"/>
        <v>0</v>
      </c>
      <c r="H107">
        <f t="shared" si="27"/>
        <v>0</v>
      </c>
      <c r="I107">
        <f t="shared" si="28"/>
        <v>0</v>
      </c>
      <c r="J107" t="str">
        <f t="shared" si="37"/>
        <v/>
      </c>
      <c r="K107" t="str">
        <f t="shared" si="29"/>
        <v/>
      </c>
      <c r="L107" t="str">
        <f t="shared" si="30"/>
        <v/>
      </c>
      <c r="M107" t="str">
        <f t="shared" si="31"/>
        <v>NN</v>
      </c>
      <c r="N107">
        <f t="shared" si="32"/>
        <v>0.2</v>
      </c>
      <c r="O107">
        <f t="shared" si="33"/>
        <v>2</v>
      </c>
      <c r="P107">
        <f t="shared" si="34"/>
        <v>1</v>
      </c>
      <c r="Q107">
        <f t="shared" si="35"/>
        <v>0</v>
      </c>
      <c r="R107">
        <f t="shared" si="36"/>
        <v>0</v>
      </c>
    </row>
    <row r="108" spans="1:18">
      <c r="A108" t="s">
        <v>110</v>
      </c>
      <c r="B108" s="19">
        <f>FORECAST!A102</f>
        <v>44297</v>
      </c>
      <c r="C108" s="19">
        <f>OBSERVED!A102</f>
        <v>44297</v>
      </c>
      <c r="D108">
        <f>IF(ANALYSIS!B105="","",ANALYSIS!B105)</f>
        <v>0</v>
      </c>
      <c r="E108">
        <f>IF(ANALYSIS!C105="","",ANALYSIS!C105)</f>
        <v>0</v>
      </c>
      <c r="F108">
        <f t="shared" si="25"/>
        <v>0</v>
      </c>
      <c r="G108">
        <f t="shared" si="26"/>
        <v>0</v>
      </c>
      <c r="H108">
        <f t="shared" si="27"/>
        <v>0</v>
      </c>
      <c r="I108">
        <f t="shared" si="28"/>
        <v>0</v>
      </c>
      <c r="J108" t="str">
        <f t="shared" si="37"/>
        <v/>
      </c>
      <c r="K108" t="str">
        <f t="shared" si="29"/>
        <v/>
      </c>
      <c r="L108" t="str">
        <f t="shared" si="30"/>
        <v/>
      </c>
      <c r="M108" t="str">
        <f t="shared" si="31"/>
        <v>NN</v>
      </c>
      <c r="N108">
        <f t="shared" si="32"/>
        <v>0.2</v>
      </c>
      <c r="O108">
        <f t="shared" si="33"/>
        <v>2</v>
      </c>
      <c r="P108">
        <f t="shared" si="34"/>
        <v>1</v>
      </c>
      <c r="Q108">
        <f t="shared" si="35"/>
        <v>0</v>
      </c>
      <c r="R108">
        <f t="shared" si="36"/>
        <v>0</v>
      </c>
    </row>
    <row r="109" spans="1:18">
      <c r="A109" t="s">
        <v>113</v>
      </c>
      <c r="B109" s="19">
        <f>FORECAST!A103</f>
        <v>44298</v>
      </c>
      <c r="C109" s="19">
        <f>OBSERVED!A103</f>
        <v>44298</v>
      </c>
      <c r="D109">
        <f>IF(ANALYSIS!B106="","",ANALYSIS!B106)</f>
        <v>0</v>
      </c>
      <c r="E109">
        <f>IF(ANALYSIS!C106="","",ANALYSIS!C106)</f>
        <v>0</v>
      </c>
      <c r="F109">
        <f t="shared" si="25"/>
        <v>0</v>
      </c>
      <c r="G109">
        <f t="shared" si="26"/>
        <v>0</v>
      </c>
      <c r="H109">
        <f t="shared" si="27"/>
        <v>0</v>
      </c>
      <c r="I109">
        <f t="shared" si="28"/>
        <v>0</v>
      </c>
      <c r="J109" t="str">
        <f t="shared" si="37"/>
        <v/>
      </c>
      <c r="K109" t="str">
        <f t="shared" si="29"/>
        <v/>
      </c>
      <c r="L109" t="str">
        <f t="shared" si="30"/>
        <v/>
      </c>
      <c r="M109" t="str">
        <f t="shared" si="31"/>
        <v>NN</v>
      </c>
      <c r="N109">
        <f t="shared" si="32"/>
        <v>0.2</v>
      </c>
      <c r="O109">
        <f t="shared" si="33"/>
        <v>2</v>
      </c>
      <c r="P109">
        <f t="shared" si="34"/>
        <v>1</v>
      </c>
      <c r="Q109">
        <f t="shared" si="35"/>
        <v>0</v>
      </c>
      <c r="R109">
        <f t="shared" si="36"/>
        <v>0</v>
      </c>
    </row>
    <row r="110" spans="1:18">
      <c r="A110" t="s">
        <v>116</v>
      </c>
      <c r="B110" s="19">
        <f>FORECAST!A104</f>
        <v>44299</v>
      </c>
      <c r="C110" s="19">
        <f>OBSERVED!A104</f>
        <v>44299</v>
      </c>
      <c r="D110">
        <f>IF(ANALYSIS!B107="","",ANALYSIS!B107)</f>
        <v>0</v>
      </c>
      <c r="E110">
        <f>IF(ANALYSIS!C107="","",ANALYSIS!C107)</f>
        <v>0</v>
      </c>
      <c r="F110">
        <f t="shared" si="25"/>
        <v>0</v>
      </c>
      <c r="G110">
        <f t="shared" si="26"/>
        <v>0</v>
      </c>
      <c r="H110">
        <f t="shared" si="27"/>
        <v>0</v>
      </c>
      <c r="I110">
        <f t="shared" si="28"/>
        <v>0</v>
      </c>
      <c r="J110" t="str">
        <f t="shared" si="37"/>
        <v/>
      </c>
      <c r="K110" t="str">
        <f t="shared" si="29"/>
        <v/>
      </c>
      <c r="L110" t="str">
        <f t="shared" si="30"/>
        <v/>
      </c>
      <c r="M110" t="str">
        <f t="shared" si="31"/>
        <v>NN</v>
      </c>
      <c r="N110">
        <f t="shared" si="32"/>
        <v>0.2</v>
      </c>
      <c r="O110">
        <f t="shared" si="33"/>
        <v>2</v>
      </c>
      <c r="P110">
        <f t="shared" si="34"/>
        <v>1</v>
      </c>
      <c r="Q110">
        <f t="shared" si="35"/>
        <v>0</v>
      </c>
      <c r="R110">
        <f t="shared" si="36"/>
        <v>0</v>
      </c>
    </row>
    <row r="111" spans="1:18">
      <c r="A111" t="s">
        <v>119</v>
      </c>
      <c r="B111" s="19">
        <f>FORECAST!A105</f>
        <v>44300</v>
      </c>
      <c r="C111" s="19">
        <f>OBSERVED!A105</f>
        <v>44300</v>
      </c>
      <c r="D111">
        <f>IF(ANALYSIS!B108="","",ANALYSIS!B108)</f>
        <v>0</v>
      </c>
      <c r="E111">
        <f>IF(ANALYSIS!C108="","",ANALYSIS!C108)</f>
        <v>0</v>
      </c>
      <c r="F111">
        <f t="shared" si="25"/>
        <v>0</v>
      </c>
      <c r="G111">
        <f t="shared" si="26"/>
        <v>0</v>
      </c>
      <c r="H111">
        <f t="shared" si="27"/>
        <v>0</v>
      </c>
      <c r="I111">
        <f t="shared" si="28"/>
        <v>0</v>
      </c>
      <c r="J111" t="str">
        <f t="shared" si="37"/>
        <v/>
      </c>
      <c r="K111" t="str">
        <f t="shared" si="29"/>
        <v/>
      </c>
      <c r="L111" t="str">
        <f t="shared" si="30"/>
        <v/>
      </c>
      <c r="M111" t="str">
        <f t="shared" si="31"/>
        <v>NN</v>
      </c>
      <c r="N111">
        <f t="shared" si="32"/>
        <v>0.2</v>
      </c>
      <c r="O111">
        <f t="shared" si="33"/>
        <v>2</v>
      </c>
      <c r="P111">
        <f t="shared" si="34"/>
        <v>1</v>
      </c>
      <c r="Q111">
        <f t="shared" si="35"/>
        <v>0</v>
      </c>
      <c r="R111">
        <f t="shared" si="36"/>
        <v>0</v>
      </c>
    </row>
    <row r="112" spans="1:18">
      <c r="A112" t="s">
        <v>122</v>
      </c>
      <c r="B112" s="19">
        <f>FORECAST!A106</f>
        <v>44301</v>
      </c>
      <c r="C112" s="19">
        <f>OBSERVED!A106</f>
        <v>44301</v>
      </c>
      <c r="D112">
        <f>IF(ANALYSIS!B109="","",ANALYSIS!B109)</f>
        <v>0</v>
      </c>
      <c r="E112">
        <f>IF(ANALYSIS!C109="","",ANALYSIS!C109)</f>
        <v>0</v>
      </c>
      <c r="F112">
        <f t="shared" si="25"/>
        <v>0</v>
      </c>
      <c r="G112">
        <f t="shared" si="26"/>
        <v>0</v>
      </c>
      <c r="H112">
        <f t="shared" si="27"/>
        <v>0</v>
      </c>
      <c r="I112">
        <f t="shared" si="28"/>
        <v>0</v>
      </c>
      <c r="J112" t="str">
        <f t="shared" si="37"/>
        <v/>
      </c>
      <c r="K112" t="str">
        <f t="shared" si="29"/>
        <v/>
      </c>
      <c r="L112" t="str">
        <f t="shared" si="30"/>
        <v/>
      </c>
      <c r="M112" t="str">
        <f t="shared" si="31"/>
        <v>NN</v>
      </c>
      <c r="N112">
        <f t="shared" si="32"/>
        <v>0.2</v>
      </c>
      <c r="O112">
        <f t="shared" si="33"/>
        <v>2</v>
      </c>
      <c r="P112">
        <f t="shared" si="34"/>
        <v>1</v>
      </c>
      <c r="Q112">
        <f t="shared" si="35"/>
        <v>0</v>
      </c>
      <c r="R112">
        <f t="shared" si="36"/>
        <v>0</v>
      </c>
    </row>
    <row r="113" spans="1:18">
      <c r="A113" t="s">
        <v>106</v>
      </c>
      <c r="B113" s="19">
        <f>FORECAST!A107</f>
        <v>44302</v>
      </c>
      <c r="C113" s="19">
        <f>OBSERVED!A107</f>
        <v>44302</v>
      </c>
      <c r="D113">
        <f>IF(ANALYSIS!B110="","",ANALYSIS!B110)</f>
        <v>0</v>
      </c>
      <c r="E113">
        <f>IF(ANALYSIS!C110="","",ANALYSIS!C110)</f>
        <v>0</v>
      </c>
      <c r="F113">
        <f t="shared" si="25"/>
        <v>0</v>
      </c>
      <c r="G113">
        <f t="shared" si="26"/>
        <v>0</v>
      </c>
      <c r="H113">
        <f t="shared" si="27"/>
        <v>0</v>
      </c>
      <c r="I113">
        <f t="shared" si="28"/>
        <v>0</v>
      </c>
      <c r="J113" t="str">
        <f t="shared" si="37"/>
        <v/>
      </c>
      <c r="K113" t="str">
        <f t="shared" si="29"/>
        <v/>
      </c>
      <c r="L113" t="str">
        <f t="shared" si="30"/>
        <v/>
      </c>
      <c r="M113" t="str">
        <f t="shared" si="31"/>
        <v>NN</v>
      </c>
      <c r="N113">
        <f t="shared" si="32"/>
        <v>0.2</v>
      </c>
      <c r="O113">
        <f t="shared" si="33"/>
        <v>2</v>
      </c>
      <c r="P113">
        <f t="shared" si="34"/>
        <v>1</v>
      </c>
      <c r="Q113">
        <f t="shared" si="35"/>
        <v>0</v>
      </c>
      <c r="R113">
        <f t="shared" si="36"/>
        <v>0</v>
      </c>
    </row>
    <row r="114" spans="1:18">
      <c r="A114" t="s">
        <v>107</v>
      </c>
      <c r="B114" s="19">
        <f>FORECAST!A108</f>
        <v>44303</v>
      </c>
      <c r="C114" s="19">
        <f>OBSERVED!A108</f>
        <v>44303</v>
      </c>
      <c r="D114">
        <f>IF(ANALYSIS!B111="","",ANALYSIS!B111)</f>
        <v>0</v>
      </c>
      <c r="E114">
        <f>IF(ANALYSIS!C111="","",ANALYSIS!C111)</f>
        <v>0</v>
      </c>
      <c r="F114">
        <f t="shared" si="25"/>
        <v>0</v>
      </c>
      <c r="G114">
        <f t="shared" si="26"/>
        <v>0</v>
      </c>
      <c r="H114">
        <f t="shared" si="27"/>
        <v>0</v>
      </c>
      <c r="I114">
        <f t="shared" si="28"/>
        <v>0</v>
      </c>
      <c r="J114" t="str">
        <f t="shared" si="37"/>
        <v/>
      </c>
      <c r="K114" t="str">
        <f t="shared" si="29"/>
        <v/>
      </c>
      <c r="L114" t="str">
        <f t="shared" si="30"/>
        <v/>
      </c>
      <c r="M114" t="str">
        <f t="shared" si="31"/>
        <v>NN</v>
      </c>
      <c r="N114">
        <f t="shared" si="32"/>
        <v>0.2</v>
      </c>
      <c r="O114">
        <f t="shared" si="33"/>
        <v>2</v>
      </c>
      <c r="P114">
        <f t="shared" si="34"/>
        <v>1</v>
      </c>
      <c r="Q114">
        <f t="shared" si="35"/>
        <v>0</v>
      </c>
      <c r="R114">
        <f t="shared" si="36"/>
        <v>0</v>
      </c>
    </row>
    <row r="115" spans="1:18">
      <c r="A115" t="s">
        <v>110</v>
      </c>
      <c r="B115" s="19">
        <f>FORECAST!A109</f>
        <v>44304</v>
      </c>
      <c r="C115" s="19">
        <f>OBSERVED!A109</f>
        <v>44304</v>
      </c>
      <c r="D115">
        <f>IF(ANALYSIS!B112="","",ANALYSIS!B112)</f>
        <v>0</v>
      </c>
      <c r="E115">
        <f>IF(ANALYSIS!C112="","",ANALYSIS!C112)</f>
        <v>0</v>
      </c>
      <c r="F115">
        <f t="shared" si="25"/>
        <v>0</v>
      </c>
      <c r="G115">
        <f t="shared" si="26"/>
        <v>0</v>
      </c>
      <c r="H115">
        <f t="shared" si="27"/>
        <v>0</v>
      </c>
      <c r="I115">
        <f t="shared" si="28"/>
        <v>0</v>
      </c>
      <c r="J115" t="str">
        <f t="shared" si="37"/>
        <v/>
      </c>
      <c r="K115" t="str">
        <f t="shared" si="29"/>
        <v/>
      </c>
      <c r="L115" t="str">
        <f t="shared" si="30"/>
        <v/>
      </c>
      <c r="M115" t="str">
        <f t="shared" si="31"/>
        <v>NN</v>
      </c>
      <c r="N115">
        <f t="shared" si="32"/>
        <v>0.2</v>
      </c>
      <c r="O115">
        <f t="shared" si="33"/>
        <v>2</v>
      </c>
      <c r="P115">
        <f t="shared" si="34"/>
        <v>1</v>
      </c>
      <c r="Q115">
        <f t="shared" si="35"/>
        <v>0</v>
      </c>
      <c r="R115">
        <f t="shared" si="36"/>
        <v>0</v>
      </c>
    </row>
    <row r="116" spans="1:18">
      <c r="A116" t="s">
        <v>113</v>
      </c>
      <c r="B116" s="19">
        <f>FORECAST!A110</f>
        <v>44305</v>
      </c>
      <c r="C116" s="19">
        <f>OBSERVED!A110</f>
        <v>44305</v>
      </c>
      <c r="D116">
        <f>IF(ANALYSIS!B113="","",ANALYSIS!B113)</f>
        <v>0</v>
      </c>
      <c r="E116">
        <f>IF(ANALYSIS!C113="","",ANALYSIS!C113)</f>
        <v>0</v>
      </c>
      <c r="F116">
        <f t="shared" si="25"/>
        <v>0</v>
      </c>
      <c r="G116">
        <f t="shared" si="26"/>
        <v>0</v>
      </c>
      <c r="H116">
        <f t="shared" si="27"/>
        <v>0</v>
      </c>
      <c r="I116">
        <f t="shared" si="28"/>
        <v>0</v>
      </c>
      <c r="J116" t="str">
        <f t="shared" si="37"/>
        <v/>
      </c>
      <c r="K116" t="str">
        <f t="shared" si="29"/>
        <v/>
      </c>
      <c r="L116" t="str">
        <f t="shared" si="30"/>
        <v/>
      </c>
      <c r="M116" t="str">
        <f t="shared" si="31"/>
        <v>NN</v>
      </c>
      <c r="N116">
        <f t="shared" si="32"/>
        <v>0.2</v>
      </c>
      <c r="O116">
        <f t="shared" si="33"/>
        <v>2</v>
      </c>
      <c r="P116">
        <f t="shared" si="34"/>
        <v>1</v>
      </c>
      <c r="Q116">
        <f t="shared" si="35"/>
        <v>0</v>
      </c>
      <c r="R116">
        <f t="shared" si="36"/>
        <v>0</v>
      </c>
    </row>
    <row r="117" spans="1:18">
      <c r="A117" t="s">
        <v>116</v>
      </c>
      <c r="B117" s="19">
        <f>FORECAST!A111</f>
        <v>44306</v>
      </c>
      <c r="C117" s="19">
        <f>OBSERVED!A111</f>
        <v>44306</v>
      </c>
      <c r="D117">
        <f>IF(ANALYSIS!B114="","",ANALYSIS!B114)</f>
        <v>0</v>
      </c>
      <c r="E117">
        <f>IF(ANALYSIS!C114="","",ANALYSIS!C114)</f>
        <v>0</v>
      </c>
      <c r="F117">
        <f t="shared" si="25"/>
        <v>0</v>
      </c>
      <c r="G117">
        <f t="shared" si="26"/>
        <v>0</v>
      </c>
      <c r="H117">
        <f t="shared" si="27"/>
        <v>0</v>
      </c>
      <c r="I117">
        <f t="shared" si="28"/>
        <v>0</v>
      </c>
      <c r="J117" t="str">
        <f t="shared" si="37"/>
        <v/>
      </c>
      <c r="K117" t="str">
        <f t="shared" si="29"/>
        <v/>
      </c>
      <c r="L117" t="str">
        <f t="shared" si="30"/>
        <v/>
      </c>
      <c r="M117" t="str">
        <f t="shared" si="31"/>
        <v>NN</v>
      </c>
      <c r="N117">
        <f t="shared" si="32"/>
        <v>0.2</v>
      </c>
      <c r="O117">
        <f t="shared" si="33"/>
        <v>2</v>
      </c>
      <c r="P117">
        <f t="shared" si="34"/>
        <v>1</v>
      </c>
      <c r="Q117">
        <f t="shared" si="35"/>
        <v>0</v>
      </c>
      <c r="R117">
        <f t="shared" si="36"/>
        <v>0</v>
      </c>
    </row>
    <row r="118" spans="1:18">
      <c r="A118" t="s">
        <v>119</v>
      </c>
      <c r="B118" s="19">
        <f>FORECAST!A112</f>
        <v>44307</v>
      </c>
      <c r="C118" s="19">
        <f>OBSERVED!A112</f>
        <v>44307</v>
      </c>
      <c r="D118">
        <f>IF(ANALYSIS!B115="","",ANALYSIS!B115)</f>
        <v>0</v>
      </c>
      <c r="E118">
        <f>IF(ANALYSIS!C115="","",ANALYSIS!C115)</f>
        <v>0</v>
      </c>
      <c r="F118">
        <f t="shared" si="25"/>
        <v>0</v>
      </c>
      <c r="G118">
        <f t="shared" si="26"/>
        <v>0</v>
      </c>
      <c r="H118">
        <f t="shared" si="27"/>
        <v>0</v>
      </c>
      <c r="I118">
        <f t="shared" si="28"/>
        <v>0</v>
      </c>
      <c r="J118" t="str">
        <f t="shared" si="37"/>
        <v/>
      </c>
      <c r="K118" t="str">
        <f t="shared" si="29"/>
        <v/>
      </c>
      <c r="L118" t="str">
        <f t="shared" si="30"/>
        <v/>
      </c>
      <c r="M118" t="str">
        <f t="shared" si="31"/>
        <v>NN</v>
      </c>
      <c r="N118">
        <f t="shared" si="32"/>
        <v>0.2</v>
      </c>
      <c r="O118">
        <f t="shared" si="33"/>
        <v>2</v>
      </c>
      <c r="P118">
        <f t="shared" si="34"/>
        <v>1</v>
      </c>
      <c r="Q118">
        <f t="shared" si="35"/>
        <v>0</v>
      </c>
      <c r="R118">
        <f t="shared" si="36"/>
        <v>0</v>
      </c>
    </row>
    <row r="119" spans="1:18">
      <c r="A119" t="s">
        <v>122</v>
      </c>
      <c r="B119" s="19">
        <f>FORECAST!A113</f>
        <v>44308</v>
      </c>
      <c r="C119" s="19">
        <f>OBSERVED!A113</f>
        <v>44308</v>
      </c>
      <c r="D119">
        <f>IF(ANALYSIS!B116="","",ANALYSIS!B116)</f>
        <v>0</v>
      </c>
      <c r="E119">
        <f>IF(ANALYSIS!C116="","",ANALYSIS!C116)</f>
        <v>0</v>
      </c>
      <c r="F119">
        <f t="shared" si="25"/>
        <v>0</v>
      </c>
      <c r="G119">
        <f t="shared" si="26"/>
        <v>0</v>
      </c>
      <c r="H119">
        <f t="shared" si="27"/>
        <v>0</v>
      </c>
      <c r="I119">
        <f t="shared" si="28"/>
        <v>0</v>
      </c>
      <c r="J119" t="str">
        <f t="shared" si="37"/>
        <v/>
      </c>
      <c r="K119" t="str">
        <f t="shared" si="29"/>
        <v/>
      </c>
      <c r="L119" t="str">
        <f t="shared" si="30"/>
        <v/>
      </c>
      <c r="M119" t="str">
        <f t="shared" si="31"/>
        <v>NN</v>
      </c>
      <c r="N119">
        <f t="shared" si="32"/>
        <v>0.2</v>
      </c>
      <c r="O119">
        <f t="shared" si="33"/>
        <v>2</v>
      </c>
      <c r="P119">
        <f t="shared" si="34"/>
        <v>1</v>
      </c>
      <c r="Q119">
        <f t="shared" si="35"/>
        <v>0</v>
      </c>
      <c r="R119">
        <f t="shared" si="36"/>
        <v>0</v>
      </c>
    </row>
    <row r="120" spans="1:18">
      <c r="A120" t="s">
        <v>106</v>
      </c>
      <c r="B120" s="19">
        <f>FORECAST!A114</f>
        <v>44309</v>
      </c>
      <c r="C120" s="19">
        <f>OBSERVED!A114</f>
        <v>44309</v>
      </c>
      <c r="D120">
        <f>IF(ANALYSIS!B117="","",ANALYSIS!B117)</f>
        <v>0</v>
      </c>
      <c r="E120">
        <f>IF(ANALYSIS!C117="","",ANALYSIS!C117)</f>
        <v>0</v>
      </c>
      <c r="F120">
        <f t="shared" si="25"/>
        <v>0</v>
      </c>
      <c r="G120">
        <f t="shared" si="26"/>
        <v>0</v>
      </c>
      <c r="H120">
        <f t="shared" si="27"/>
        <v>0</v>
      </c>
      <c r="I120">
        <f t="shared" si="28"/>
        <v>0</v>
      </c>
      <c r="J120" t="str">
        <f t="shared" si="37"/>
        <v/>
      </c>
      <c r="K120" t="str">
        <f t="shared" si="29"/>
        <v/>
      </c>
      <c r="L120" t="str">
        <f t="shared" si="30"/>
        <v/>
      </c>
      <c r="M120" t="str">
        <f t="shared" si="31"/>
        <v>NN</v>
      </c>
      <c r="N120">
        <f t="shared" si="32"/>
        <v>0.2</v>
      </c>
      <c r="O120">
        <f t="shared" si="33"/>
        <v>2</v>
      </c>
      <c r="P120">
        <f t="shared" si="34"/>
        <v>1</v>
      </c>
      <c r="Q120">
        <f t="shared" si="35"/>
        <v>0</v>
      </c>
      <c r="R120">
        <f t="shared" si="36"/>
        <v>0</v>
      </c>
    </row>
    <row r="121" spans="1:18">
      <c r="A121" t="s">
        <v>107</v>
      </c>
      <c r="B121" s="19">
        <f>FORECAST!A115</f>
        <v>44310</v>
      </c>
      <c r="C121" s="19">
        <f>OBSERVED!A115</f>
        <v>44310</v>
      </c>
      <c r="D121">
        <f>IF(ANALYSIS!B118="","",ANALYSIS!B118)</f>
        <v>0</v>
      </c>
      <c r="E121">
        <f>IF(ANALYSIS!C118="","",ANALYSIS!C118)</f>
        <v>0</v>
      </c>
      <c r="F121">
        <f t="shared" si="25"/>
        <v>0</v>
      </c>
      <c r="G121">
        <f t="shared" si="26"/>
        <v>0</v>
      </c>
      <c r="H121">
        <f t="shared" si="27"/>
        <v>0</v>
      </c>
      <c r="I121">
        <f t="shared" si="28"/>
        <v>0</v>
      </c>
      <c r="J121" t="str">
        <f t="shared" si="37"/>
        <v/>
      </c>
      <c r="K121" t="str">
        <f t="shared" si="29"/>
        <v/>
      </c>
      <c r="L121" t="str">
        <f t="shared" si="30"/>
        <v/>
      </c>
      <c r="M121" t="str">
        <f t="shared" si="31"/>
        <v>NN</v>
      </c>
      <c r="N121">
        <f t="shared" si="32"/>
        <v>0.2</v>
      </c>
      <c r="O121">
        <f t="shared" si="33"/>
        <v>2</v>
      </c>
      <c r="P121">
        <f t="shared" si="34"/>
        <v>1</v>
      </c>
      <c r="Q121">
        <f t="shared" si="35"/>
        <v>0</v>
      </c>
      <c r="R121">
        <f t="shared" si="36"/>
        <v>0</v>
      </c>
    </row>
    <row r="122" spans="1:18">
      <c r="A122" t="s">
        <v>110</v>
      </c>
      <c r="B122" s="19">
        <f>FORECAST!A116</f>
        <v>44311</v>
      </c>
      <c r="C122" s="19">
        <f>OBSERVED!A116</f>
        <v>44311</v>
      </c>
      <c r="D122">
        <f>IF(ANALYSIS!B119="","",ANALYSIS!B119)</f>
        <v>0</v>
      </c>
      <c r="E122">
        <f>IF(ANALYSIS!C119="","",ANALYSIS!C119)</f>
        <v>0</v>
      </c>
      <c r="F122">
        <f t="shared" si="25"/>
        <v>0</v>
      </c>
      <c r="G122">
        <f t="shared" si="26"/>
        <v>0</v>
      </c>
      <c r="H122">
        <f t="shared" si="27"/>
        <v>0</v>
      </c>
      <c r="I122">
        <f t="shared" si="28"/>
        <v>0</v>
      </c>
      <c r="J122" t="str">
        <f t="shared" si="37"/>
        <v/>
      </c>
      <c r="K122" t="str">
        <f t="shared" si="29"/>
        <v/>
      </c>
      <c r="L122" t="str">
        <f t="shared" si="30"/>
        <v/>
      </c>
      <c r="M122" t="str">
        <f t="shared" si="31"/>
        <v>NN</v>
      </c>
      <c r="N122">
        <f t="shared" si="32"/>
        <v>0.2</v>
      </c>
      <c r="O122">
        <f t="shared" si="33"/>
        <v>2</v>
      </c>
      <c r="P122">
        <f t="shared" si="34"/>
        <v>1</v>
      </c>
      <c r="Q122">
        <f t="shared" si="35"/>
        <v>0</v>
      </c>
      <c r="R122">
        <f t="shared" si="36"/>
        <v>0</v>
      </c>
    </row>
    <row r="123" spans="1:18">
      <c r="A123" t="s">
        <v>113</v>
      </c>
      <c r="B123" s="19">
        <f>FORECAST!A117</f>
        <v>44312</v>
      </c>
      <c r="C123" s="19">
        <f>OBSERVED!A117</f>
        <v>44312</v>
      </c>
      <c r="D123">
        <f>IF(ANALYSIS!B120="","",ANALYSIS!B120)</f>
        <v>0</v>
      </c>
      <c r="E123">
        <f>IF(ANALYSIS!C120="","",ANALYSIS!C120)</f>
        <v>0</v>
      </c>
      <c r="F123">
        <f t="shared" si="25"/>
        <v>0</v>
      </c>
      <c r="G123">
        <f t="shared" si="26"/>
        <v>0</v>
      </c>
      <c r="H123">
        <f t="shared" si="27"/>
        <v>0</v>
      </c>
      <c r="I123">
        <f t="shared" si="28"/>
        <v>0</v>
      </c>
      <c r="J123" t="str">
        <f t="shared" si="37"/>
        <v/>
      </c>
      <c r="K123" t="str">
        <f t="shared" si="29"/>
        <v/>
      </c>
      <c r="L123" t="str">
        <f t="shared" si="30"/>
        <v/>
      </c>
      <c r="M123" t="str">
        <f t="shared" si="31"/>
        <v>NN</v>
      </c>
      <c r="N123">
        <f t="shared" si="32"/>
        <v>0.2</v>
      </c>
      <c r="O123">
        <f t="shared" si="33"/>
        <v>2</v>
      </c>
      <c r="P123">
        <f t="shared" si="34"/>
        <v>1</v>
      </c>
      <c r="Q123">
        <f t="shared" si="35"/>
        <v>0</v>
      </c>
      <c r="R123">
        <f t="shared" si="36"/>
        <v>0</v>
      </c>
    </row>
    <row r="124" spans="1:18">
      <c r="A124" t="s">
        <v>116</v>
      </c>
      <c r="B124" s="19">
        <f>FORECAST!A118</f>
        <v>44313</v>
      </c>
      <c r="C124" s="19">
        <f>OBSERVED!A118</f>
        <v>44313</v>
      </c>
      <c r="D124">
        <f>IF(ANALYSIS!B121="","",ANALYSIS!B121)</f>
        <v>0</v>
      </c>
      <c r="E124">
        <f>IF(ANALYSIS!C121="","",ANALYSIS!C121)</f>
        <v>0</v>
      </c>
      <c r="F124">
        <f t="shared" si="25"/>
        <v>0</v>
      </c>
      <c r="G124">
        <f t="shared" si="26"/>
        <v>0</v>
      </c>
      <c r="H124">
        <f t="shared" si="27"/>
        <v>0</v>
      </c>
      <c r="I124">
        <f t="shared" si="28"/>
        <v>0</v>
      </c>
      <c r="J124" t="str">
        <f t="shared" si="37"/>
        <v/>
      </c>
      <c r="K124" t="str">
        <f t="shared" si="29"/>
        <v/>
      </c>
      <c r="L124" t="str">
        <f t="shared" si="30"/>
        <v/>
      </c>
      <c r="M124" t="str">
        <f t="shared" si="31"/>
        <v>NN</v>
      </c>
      <c r="N124">
        <f t="shared" si="32"/>
        <v>0.2</v>
      </c>
      <c r="O124">
        <f t="shared" si="33"/>
        <v>2</v>
      </c>
      <c r="P124">
        <f t="shared" si="34"/>
        <v>1</v>
      </c>
      <c r="Q124">
        <f t="shared" si="35"/>
        <v>0</v>
      </c>
      <c r="R124">
        <f t="shared" si="36"/>
        <v>0</v>
      </c>
    </row>
    <row r="125" spans="1:18">
      <c r="A125" t="s">
        <v>119</v>
      </c>
      <c r="B125" s="19">
        <f>FORECAST!A119</f>
        <v>44314</v>
      </c>
      <c r="C125" s="19">
        <f>OBSERVED!A119</f>
        <v>44314</v>
      </c>
      <c r="D125">
        <f>IF(ANALYSIS!B122="","",ANALYSIS!B122)</f>
        <v>0</v>
      </c>
      <c r="E125">
        <f>IF(ANALYSIS!C122="","",ANALYSIS!C122)</f>
        <v>0</v>
      </c>
      <c r="F125">
        <f t="shared" si="25"/>
        <v>0</v>
      </c>
      <c r="G125">
        <f t="shared" si="26"/>
        <v>0</v>
      </c>
      <c r="H125">
        <f t="shared" si="27"/>
        <v>0</v>
      </c>
      <c r="I125">
        <f t="shared" si="28"/>
        <v>0</v>
      </c>
      <c r="J125" t="str">
        <f t="shared" si="37"/>
        <v/>
      </c>
      <c r="K125" t="str">
        <f t="shared" si="29"/>
        <v/>
      </c>
      <c r="L125" t="str">
        <f t="shared" si="30"/>
        <v/>
      </c>
      <c r="M125" t="str">
        <f t="shared" si="31"/>
        <v>NN</v>
      </c>
      <c r="N125">
        <f t="shared" si="32"/>
        <v>0.2</v>
      </c>
      <c r="O125">
        <f t="shared" si="33"/>
        <v>2</v>
      </c>
      <c r="P125">
        <f t="shared" si="34"/>
        <v>1</v>
      </c>
      <c r="Q125">
        <f t="shared" si="35"/>
        <v>0</v>
      </c>
      <c r="R125">
        <f t="shared" si="36"/>
        <v>0</v>
      </c>
    </row>
    <row r="126" spans="1:18">
      <c r="A126" t="s">
        <v>122</v>
      </c>
      <c r="B126" s="19">
        <f>FORECAST!A120</f>
        <v>44315</v>
      </c>
      <c r="C126" s="19">
        <f>OBSERVED!A120</f>
        <v>44315</v>
      </c>
      <c r="D126">
        <f>IF(ANALYSIS!B123="","",ANALYSIS!B123)</f>
        <v>0</v>
      </c>
      <c r="E126">
        <f>IF(ANALYSIS!C123="","",ANALYSIS!C123)</f>
        <v>0</v>
      </c>
      <c r="F126">
        <f t="shared" si="25"/>
        <v>0</v>
      </c>
      <c r="G126">
        <f t="shared" si="26"/>
        <v>0</v>
      </c>
      <c r="H126">
        <f t="shared" si="27"/>
        <v>0</v>
      </c>
      <c r="I126">
        <f t="shared" si="28"/>
        <v>0</v>
      </c>
      <c r="J126" t="str">
        <f t="shared" si="37"/>
        <v/>
      </c>
      <c r="K126" t="str">
        <f t="shared" si="29"/>
        <v/>
      </c>
      <c r="L126" t="str">
        <f t="shared" si="30"/>
        <v/>
      </c>
      <c r="M126" t="str">
        <f t="shared" si="31"/>
        <v>NN</v>
      </c>
      <c r="N126">
        <f t="shared" si="32"/>
        <v>0.2</v>
      </c>
      <c r="O126">
        <f t="shared" si="33"/>
        <v>2</v>
      </c>
      <c r="P126">
        <f t="shared" si="34"/>
        <v>1</v>
      </c>
      <c r="Q126">
        <f t="shared" si="35"/>
        <v>0</v>
      </c>
      <c r="R126">
        <f t="shared" si="36"/>
        <v>0</v>
      </c>
    </row>
    <row r="127" spans="1:18">
      <c r="A127" t="s">
        <v>106</v>
      </c>
      <c r="B127" s="19">
        <f>FORECAST!A121</f>
        <v>44316</v>
      </c>
      <c r="C127" s="19">
        <f>OBSERVED!A121</f>
        <v>44316</v>
      </c>
      <c r="D127">
        <f>IF(ANALYSIS!B124="","",ANALYSIS!B124)</f>
        <v>0</v>
      </c>
      <c r="E127">
        <f>IF(ANALYSIS!C124="","",ANALYSIS!C124)</f>
        <v>0</v>
      </c>
      <c r="F127">
        <f t="shared" si="25"/>
        <v>0</v>
      </c>
      <c r="G127">
        <f t="shared" si="26"/>
        <v>0</v>
      </c>
      <c r="H127">
        <f t="shared" si="27"/>
        <v>0</v>
      </c>
      <c r="I127">
        <f t="shared" si="28"/>
        <v>0</v>
      </c>
      <c r="J127" t="str">
        <f t="shared" si="37"/>
        <v/>
      </c>
      <c r="K127" t="str">
        <f t="shared" si="29"/>
        <v/>
      </c>
      <c r="L127" t="str">
        <f t="shared" si="30"/>
        <v/>
      </c>
      <c r="M127" t="str">
        <f t="shared" si="31"/>
        <v>NN</v>
      </c>
      <c r="N127">
        <f t="shared" si="32"/>
        <v>0.2</v>
      </c>
      <c r="O127">
        <f t="shared" si="33"/>
        <v>2</v>
      </c>
      <c r="P127">
        <f t="shared" si="34"/>
        <v>1</v>
      </c>
      <c r="Q127">
        <f t="shared" si="35"/>
        <v>0</v>
      </c>
      <c r="R127">
        <f t="shared" si="36"/>
        <v>0</v>
      </c>
    </row>
    <row r="128" spans="1:18">
      <c r="A128" t="s">
        <v>107</v>
      </c>
      <c r="B128" s="19">
        <f>FORECAST!A122</f>
        <v>44317</v>
      </c>
      <c r="C128" s="19">
        <f>OBSERVED!A122</f>
        <v>44317</v>
      </c>
      <c r="D128">
        <f>IF(ANALYSIS!B125="","",ANALYSIS!B125)</f>
        <v>0</v>
      </c>
      <c r="E128">
        <f>IF(ANALYSIS!C125="","",ANALYSIS!C125)</f>
        <v>0</v>
      </c>
      <c r="F128">
        <f t="shared" si="25"/>
        <v>0</v>
      </c>
      <c r="G128">
        <f t="shared" si="26"/>
        <v>0</v>
      </c>
      <c r="H128">
        <f t="shared" si="27"/>
        <v>0</v>
      </c>
      <c r="I128">
        <f t="shared" si="28"/>
        <v>0</v>
      </c>
      <c r="J128" t="str">
        <f t="shared" si="37"/>
        <v/>
      </c>
      <c r="K128" t="str">
        <f t="shared" si="29"/>
        <v/>
      </c>
      <c r="L128" t="str">
        <f t="shared" si="30"/>
        <v/>
      </c>
      <c r="M128" t="str">
        <f t="shared" si="31"/>
        <v>NN</v>
      </c>
      <c r="N128">
        <f t="shared" si="32"/>
        <v>0.2</v>
      </c>
      <c r="O128">
        <f t="shared" si="33"/>
        <v>2</v>
      </c>
      <c r="P128">
        <f t="shared" si="34"/>
        <v>1</v>
      </c>
      <c r="Q128">
        <f t="shared" si="35"/>
        <v>0</v>
      </c>
      <c r="R128">
        <f t="shared" si="36"/>
        <v>0</v>
      </c>
    </row>
    <row r="129" spans="1:18">
      <c r="A129" t="s">
        <v>110</v>
      </c>
      <c r="B129" s="19">
        <f>FORECAST!A123</f>
        <v>44318</v>
      </c>
      <c r="C129" s="19">
        <f>OBSERVED!A123</f>
        <v>44318</v>
      </c>
      <c r="D129">
        <f>IF(ANALYSIS!B126="","",ANALYSIS!B126)</f>
        <v>0</v>
      </c>
      <c r="E129">
        <f>IF(ANALYSIS!C126="","",ANALYSIS!C126)</f>
        <v>0</v>
      </c>
      <c r="F129">
        <f t="shared" si="25"/>
        <v>0</v>
      </c>
      <c r="G129">
        <f t="shared" si="26"/>
        <v>0</v>
      </c>
      <c r="H129">
        <f t="shared" si="27"/>
        <v>0</v>
      </c>
      <c r="I129">
        <f t="shared" si="28"/>
        <v>0</v>
      </c>
      <c r="J129" t="str">
        <f t="shared" si="37"/>
        <v/>
      </c>
      <c r="K129" t="str">
        <f t="shared" si="29"/>
        <v/>
      </c>
      <c r="L129" t="str">
        <f t="shared" si="30"/>
        <v/>
      </c>
      <c r="M129" t="str">
        <f t="shared" si="31"/>
        <v>NN</v>
      </c>
      <c r="N129">
        <f t="shared" si="32"/>
        <v>0.2</v>
      </c>
      <c r="O129">
        <f t="shared" si="33"/>
        <v>2</v>
      </c>
      <c r="P129">
        <f t="shared" si="34"/>
        <v>1</v>
      </c>
      <c r="Q129">
        <f t="shared" si="35"/>
        <v>0</v>
      </c>
      <c r="R129">
        <f t="shared" si="36"/>
        <v>0</v>
      </c>
    </row>
    <row r="130" spans="1:18">
      <c r="A130" t="s">
        <v>113</v>
      </c>
      <c r="B130" s="19">
        <f>FORECAST!A124</f>
        <v>44319</v>
      </c>
      <c r="C130" s="19">
        <f>OBSERVED!A124</f>
        <v>44319</v>
      </c>
      <c r="D130">
        <f>IF(ANALYSIS!B127="","",ANALYSIS!B127)</f>
        <v>0</v>
      </c>
      <c r="E130">
        <f>IF(ANALYSIS!C127="","",ANALYSIS!C127)</f>
        <v>0</v>
      </c>
      <c r="F130">
        <f t="shared" si="25"/>
        <v>0</v>
      </c>
      <c r="G130">
        <f t="shared" si="26"/>
        <v>0</v>
      </c>
      <c r="H130">
        <f t="shared" si="27"/>
        <v>0</v>
      </c>
      <c r="I130">
        <f t="shared" si="28"/>
        <v>0</v>
      </c>
      <c r="J130" t="str">
        <f t="shared" si="37"/>
        <v/>
      </c>
      <c r="K130" t="str">
        <f t="shared" si="29"/>
        <v/>
      </c>
      <c r="L130" t="str">
        <f t="shared" si="30"/>
        <v/>
      </c>
      <c r="M130" t="str">
        <f t="shared" si="31"/>
        <v>NN</v>
      </c>
      <c r="N130">
        <f t="shared" si="32"/>
        <v>0.2</v>
      </c>
      <c r="O130">
        <f t="shared" si="33"/>
        <v>2</v>
      </c>
      <c r="P130">
        <f t="shared" si="34"/>
        <v>1</v>
      </c>
      <c r="Q130">
        <f t="shared" si="35"/>
        <v>0</v>
      </c>
      <c r="R130">
        <f t="shared" si="36"/>
        <v>0</v>
      </c>
    </row>
    <row r="131" spans="1:18">
      <c r="A131" t="s">
        <v>116</v>
      </c>
      <c r="B131" s="19">
        <f>FORECAST!A125</f>
        <v>44320</v>
      </c>
      <c r="C131" s="19">
        <f>OBSERVED!A125</f>
        <v>44320</v>
      </c>
      <c r="D131">
        <f>IF(ANALYSIS!B128="","",ANALYSIS!B128)</f>
        <v>0</v>
      </c>
      <c r="E131">
        <f>IF(ANALYSIS!C128="","",ANALYSIS!C128)</f>
        <v>0</v>
      </c>
      <c r="F131">
        <f t="shared" si="25"/>
        <v>0</v>
      </c>
      <c r="G131">
        <f t="shared" si="26"/>
        <v>0</v>
      </c>
      <c r="H131">
        <f t="shared" si="27"/>
        <v>0</v>
      </c>
      <c r="I131">
        <f t="shared" si="28"/>
        <v>0</v>
      </c>
      <c r="J131" t="str">
        <f t="shared" si="37"/>
        <v/>
      </c>
      <c r="K131" t="str">
        <f t="shared" si="29"/>
        <v/>
      </c>
      <c r="L131" t="str">
        <f t="shared" si="30"/>
        <v/>
      </c>
      <c r="M131" t="str">
        <f t="shared" si="31"/>
        <v>NN</v>
      </c>
      <c r="N131">
        <f t="shared" si="32"/>
        <v>0.2</v>
      </c>
      <c r="O131">
        <f t="shared" si="33"/>
        <v>2</v>
      </c>
      <c r="P131">
        <f t="shared" si="34"/>
        <v>1</v>
      </c>
      <c r="Q131">
        <f t="shared" si="35"/>
        <v>0</v>
      </c>
      <c r="R131">
        <f t="shared" si="36"/>
        <v>0</v>
      </c>
    </row>
    <row r="132" spans="1:18">
      <c r="A132" t="s">
        <v>119</v>
      </c>
      <c r="B132" s="19">
        <f>FORECAST!A126</f>
        <v>44321</v>
      </c>
      <c r="C132" s="19">
        <f>OBSERVED!A126</f>
        <v>44321</v>
      </c>
      <c r="D132">
        <f>IF(ANALYSIS!B129="","",ANALYSIS!B129)</f>
        <v>0</v>
      </c>
      <c r="E132">
        <f>IF(ANALYSIS!C129="","",ANALYSIS!C129)</f>
        <v>0</v>
      </c>
      <c r="F132">
        <f t="shared" si="25"/>
        <v>0</v>
      </c>
      <c r="G132">
        <f t="shared" si="26"/>
        <v>0</v>
      </c>
      <c r="H132">
        <f t="shared" si="27"/>
        <v>0</v>
      </c>
      <c r="I132">
        <f t="shared" si="28"/>
        <v>0</v>
      </c>
      <c r="J132" t="str">
        <f t="shared" si="37"/>
        <v/>
      </c>
      <c r="K132" t="str">
        <f t="shared" si="29"/>
        <v/>
      </c>
      <c r="L132" t="str">
        <f t="shared" si="30"/>
        <v/>
      </c>
      <c r="M132" t="str">
        <f t="shared" si="31"/>
        <v>NN</v>
      </c>
      <c r="N132">
        <f t="shared" si="32"/>
        <v>0.2</v>
      </c>
      <c r="O132">
        <f t="shared" si="33"/>
        <v>2</v>
      </c>
      <c r="P132">
        <f t="shared" si="34"/>
        <v>1</v>
      </c>
      <c r="Q132">
        <f t="shared" si="35"/>
        <v>0</v>
      </c>
      <c r="R132">
        <f t="shared" si="36"/>
        <v>0</v>
      </c>
    </row>
    <row r="133" spans="1:18">
      <c r="A133" t="s">
        <v>122</v>
      </c>
      <c r="B133" s="19">
        <f>FORECAST!A127</f>
        <v>44322</v>
      </c>
      <c r="C133" s="19">
        <f>OBSERVED!A127</f>
        <v>44322</v>
      </c>
      <c r="D133">
        <f>IF(ANALYSIS!B130="","",ANALYSIS!B130)</f>
        <v>0</v>
      </c>
      <c r="E133">
        <f>IF(ANALYSIS!C130="","",ANALYSIS!C130)</f>
        <v>0</v>
      </c>
      <c r="F133">
        <f t="shared" si="25"/>
        <v>0</v>
      </c>
      <c r="G133">
        <f t="shared" si="26"/>
        <v>0</v>
      </c>
      <c r="H133">
        <f t="shared" si="27"/>
        <v>0</v>
      </c>
      <c r="I133">
        <f t="shared" si="28"/>
        <v>0</v>
      </c>
      <c r="J133" t="str">
        <f t="shared" si="37"/>
        <v/>
      </c>
      <c r="K133" t="str">
        <f t="shared" si="29"/>
        <v/>
      </c>
      <c r="L133" t="str">
        <f t="shared" si="30"/>
        <v/>
      </c>
      <c r="M133" t="str">
        <f t="shared" si="31"/>
        <v>NN</v>
      </c>
      <c r="N133">
        <f t="shared" si="32"/>
        <v>0.2</v>
      </c>
      <c r="O133">
        <f t="shared" si="33"/>
        <v>2</v>
      </c>
      <c r="P133">
        <f t="shared" si="34"/>
        <v>1</v>
      </c>
      <c r="Q133">
        <f t="shared" si="35"/>
        <v>0</v>
      </c>
      <c r="R133">
        <f t="shared" si="36"/>
        <v>0</v>
      </c>
    </row>
    <row r="134" spans="1:18">
      <c r="A134" t="s">
        <v>106</v>
      </c>
      <c r="B134" s="19">
        <f>FORECAST!A128</f>
        <v>44323</v>
      </c>
      <c r="C134" s="19">
        <f>OBSERVED!A128</f>
        <v>44323</v>
      </c>
      <c r="D134">
        <f>IF(ANALYSIS!B131="","",ANALYSIS!B131)</f>
        <v>0</v>
      </c>
      <c r="E134">
        <f>IF(ANALYSIS!C131="","",ANALYSIS!C131)</f>
        <v>0</v>
      </c>
      <c r="F134">
        <f t="shared" si="25"/>
        <v>0</v>
      </c>
      <c r="G134">
        <f t="shared" si="26"/>
        <v>0</v>
      </c>
      <c r="H134">
        <f t="shared" si="27"/>
        <v>0</v>
      </c>
      <c r="I134">
        <f t="shared" si="28"/>
        <v>0</v>
      </c>
      <c r="J134" t="str">
        <f t="shared" si="37"/>
        <v/>
      </c>
      <c r="K134" t="str">
        <f t="shared" si="29"/>
        <v/>
      </c>
      <c r="L134" t="str">
        <f t="shared" si="30"/>
        <v/>
      </c>
      <c r="M134" t="str">
        <f t="shared" si="31"/>
        <v>NN</v>
      </c>
      <c r="N134">
        <f t="shared" si="32"/>
        <v>0.2</v>
      </c>
      <c r="O134">
        <f t="shared" si="33"/>
        <v>2</v>
      </c>
      <c r="P134">
        <f t="shared" si="34"/>
        <v>1</v>
      </c>
      <c r="Q134">
        <f t="shared" si="35"/>
        <v>0</v>
      </c>
      <c r="R134">
        <f t="shared" si="36"/>
        <v>0</v>
      </c>
    </row>
    <row r="135" spans="1:18">
      <c r="A135" t="s">
        <v>107</v>
      </c>
      <c r="B135" s="19">
        <f>FORECAST!A129</f>
        <v>44324</v>
      </c>
      <c r="C135" s="19">
        <f>OBSERVED!A129</f>
        <v>44324</v>
      </c>
      <c r="D135">
        <f>IF(ANALYSIS!B132="","",ANALYSIS!B132)</f>
        <v>0</v>
      </c>
      <c r="E135">
        <f>IF(ANALYSIS!C132="","",ANALYSIS!C132)</f>
        <v>0</v>
      </c>
      <c r="F135">
        <f t="shared" si="25"/>
        <v>0</v>
      </c>
      <c r="G135">
        <f t="shared" si="26"/>
        <v>0</v>
      </c>
      <c r="H135">
        <f t="shared" si="27"/>
        <v>0</v>
      </c>
      <c r="I135">
        <f t="shared" si="28"/>
        <v>0</v>
      </c>
      <c r="J135" t="str">
        <f t="shared" si="37"/>
        <v/>
      </c>
      <c r="K135" t="str">
        <f t="shared" si="29"/>
        <v/>
      </c>
      <c r="L135" t="str">
        <f t="shared" si="30"/>
        <v/>
      </c>
      <c r="M135" t="str">
        <f t="shared" si="31"/>
        <v>NN</v>
      </c>
      <c r="N135">
        <f t="shared" si="32"/>
        <v>0.2</v>
      </c>
      <c r="O135">
        <f t="shared" si="33"/>
        <v>2</v>
      </c>
      <c r="P135">
        <f t="shared" si="34"/>
        <v>1</v>
      </c>
      <c r="Q135">
        <f t="shared" si="35"/>
        <v>0</v>
      </c>
      <c r="R135">
        <f t="shared" si="36"/>
        <v>0</v>
      </c>
    </row>
    <row r="136" spans="1:18">
      <c r="A136" t="s">
        <v>110</v>
      </c>
      <c r="B136" s="19">
        <f>FORECAST!A130</f>
        <v>44325</v>
      </c>
      <c r="C136" s="19">
        <f>OBSERVED!A130</f>
        <v>44325</v>
      </c>
      <c r="D136">
        <f>IF(ANALYSIS!B133="","",ANALYSIS!B133)</f>
        <v>0</v>
      </c>
      <c r="E136">
        <f>IF(ANALYSIS!C133="","",ANALYSIS!C133)</f>
        <v>0</v>
      </c>
      <c r="F136">
        <f t="shared" si="25"/>
        <v>0</v>
      </c>
      <c r="G136">
        <f t="shared" si="26"/>
        <v>0</v>
      </c>
      <c r="H136">
        <f t="shared" si="27"/>
        <v>0</v>
      </c>
      <c r="I136">
        <f t="shared" si="28"/>
        <v>0</v>
      </c>
      <c r="J136" t="str">
        <f t="shared" si="37"/>
        <v/>
      </c>
      <c r="K136" t="str">
        <f t="shared" si="29"/>
        <v/>
      </c>
      <c r="L136" t="str">
        <f t="shared" si="30"/>
        <v/>
      </c>
      <c r="M136" t="str">
        <f t="shared" si="31"/>
        <v>NN</v>
      </c>
      <c r="N136">
        <f t="shared" si="32"/>
        <v>0.2</v>
      </c>
      <c r="O136">
        <f t="shared" si="33"/>
        <v>2</v>
      </c>
      <c r="P136">
        <f t="shared" si="34"/>
        <v>1</v>
      </c>
      <c r="Q136">
        <f t="shared" si="35"/>
        <v>0</v>
      </c>
      <c r="R136">
        <f t="shared" si="36"/>
        <v>0</v>
      </c>
    </row>
    <row r="137" spans="1:18">
      <c r="A137" t="s">
        <v>113</v>
      </c>
      <c r="B137" s="19">
        <f>FORECAST!A131</f>
        <v>44326</v>
      </c>
      <c r="C137" s="19">
        <f>OBSERVED!A131</f>
        <v>44326</v>
      </c>
      <c r="D137">
        <f>IF(ANALYSIS!B134="","",ANALYSIS!B134)</f>
        <v>0</v>
      </c>
      <c r="E137">
        <f>IF(ANALYSIS!C134="","",ANALYSIS!C134)</f>
        <v>0</v>
      </c>
      <c r="F137">
        <f t="shared" ref="F137:F200" si="38">IF(AND(D137=999.9,E137=999.9),"",D137)</f>
        <v>0</v>
      </c>
      <c r="G137">
        <f t="shared" ref="G137:G200" si="39">IF(AND(D137=999.9,E137=999.9),"",E137)</f>
        <v>0</v>
      </c>
      <c r="H137">
        <f t="shared" ref="H137:H200" si="40">IF(OR(D137=999.9,E137=999.9),"",ABS(D137-E137))</f>
        <v>0</v>
      </c>
      <c r="I137">
        <f t="shared" ref="I137:I200" si="41">IF(OR(D137=J137,E137=999.9),"",SUMXMY2(D137,E137))</f>
        <v>0</v>
      </c>
      <c r="J137" t="str">
        <f t="shared" si="37"/>
        <v/>
      </c>
      <c r="K137" t="str">
        <f t="shared" ref="K137:K200" si="42">IF(OR(F137="",G137=""),"",(IF(AND(F137&gt;0,G137=0),"YN","")))</f>
        <v/>
      </c>
      <c r="L137" t="str">
        <f t="shared" ref="L137:L200" si="43">IF(OR(F137="",G137=""),"",(IF(AND(F137=0,G137&gt;0),"NY","")))</f>
        <v/>
      </c>
      <c r="M137" t="str">
        <f t="shared" ref="M137:M200" si="44">IF(OR(F137="",G137=""),"",(IF(AND(F137=0,G137=0),"NN","")))</f>
        <v>NN</v>
      </c>
      <c r="N137">
        <f t="shared" ref="N137:N200" si="45">IF((D137=999.9),"",(IF(D137&gt;10,D137*0.02,0.2)))</f>
        <v>0.2</v>
      </c>
      <c r="O137">
        <f t="shared" ref="O137:O200" si="46">IF((D137=999.9),"",(IF(D137&gt;10,D137*0.2,2)))</f>
        <v>2</v>
      </c>
      <c r="P137">
        <f t="shared" ref="P137:P200" si="47">IF(H137="","",IF(AND(OR(J137="YY",M137="NN"),H137&lt;=N137),1,0))</f>
        <v>1</v>
      </c>
      <c r="Q137">
        <f t="shared" ref="Q137:Q200" si="48">IF(H137="","",IF(AND(AND(OR(J137="YY",M137="NN"),H137&gt;N137),H137&lt;=O137),1,0))</f>
        <v>0</v>
      </c>
      <c r="R137">
        <f t="shared" ref="R137:R200" si="49">IF(H137="","",IF(AND(OR(J137="YY",M137="NN"),H137&gt;O137),1,0))</f>
        <v>0</v>
      </c>
    </row>
    <row r="138" spans="1:18">
      <c r="A138" t="s">
        <v>116</v>
      </c>
      <c r="B138" s="19">
        <f>FORECAST!A132</f>
        <v>44327</v>
      </c>
      <c r="C138" s="19">
        <f>OBSERVED!A132</f>
        <v>44327</v>
      </c>
      <c r="D138">
        <f>IF(ANALYSIS!B135="","",ANALYSIS!B135)</f>
        <v>0</v>
      </c>
      <c r="E138">
        <f>IF(ANALYSIS!C135="","",ANALYSIS!C135)</f>
        <v>0</v>
      </c>
      <c r="F138">
        <f t="shared" si="38"/>
        <v>0</v>
      </c>
      <c r="G138">
        <f t="shared" si="39"/>
        <v>0</v>
      </c>
      <c r="H138">
        <f t="shared" si="40"/>
        <v>0</v>
      </c>
      <c r="I138">
        <f t="shared" si="41"/>
        <v>0</v>
      </c>
      <c r="J138" t="str">
        <f t="shared" ref="J138:J201" si="50">IF(OR(F138="",G138=""),"",(IF(AND(F138&gt;0,G138&gt;0),"YY","")))</f>
        <v/>
      </c>
      <c r="K138" t="str">
        <f t="shared" si="42"/>
        <v/>
      </c>
      <c r="L138" t="str">
        <f t="shared" si="43"/>
        <v/>
      </c>
      <c r="M138" t="str">
        <f t="shared" si="44"/>
        <v>NN</v>
      </c>
      <c r="N138">
        <f t="shared" si="45"/>
        <v>0.2</v>
      </c>
      <c r="O138">
        <f t="shared" si="46"/>
        <v>2</v>
      </c>
      <c r="P138">
        <f t="shared" si="47"/>
        <v>1</v>
      </c>
      <c r="Q138">
        <f t="shared" si="48"/>
        <v>0</v>
      </c>
      <c r="R138">
        <f t="shared" si="49"/>
        <v>0</v>
      </c>
    </row>
    <row r="139" spans="1:18">
      <c r="A139" t="s">
        <v>119</v>
      </c>
      <c r="B139" s="19">
        <f>FORECAST!A133</f>
        <v>44328</v>
      </c>
      <c r="C139" s="19">
        <f>OBSERVED!A133</f>
        <v>44328</v>
      </c>
      <c r="D139">
        <f>IF(ANALYSIS!B136="","",ANALYSIS!B136)</f>
        <v>0</v>
      </c>
      <c r="E139">
        <f>IF(ANALYSIS!C136="","",ANALYSIS!C136)</f>
        <v>0</v>
      </c>
      <c r="F139">
        <f t="shared" si="38"/>
        <v>0</v>
      </c>
      <c r="G139">
        <f t="shared" si="39"/>
        <v>0</v>
      </c>
      <c r="H139">
        <f t="shared" si="40"/>
        <v>0</v>
      </c>
      <c r="I139">
        <f t="shared" si="41"/>
        <v>0</v>
      </c>
      <c r="J139" t="str">
        <f t="shared" si="50"/>
        <v/>
      </c>
      <c r="K139" t="str">
        <f t="shared" si="42"/>
        <v/>
      </c>
      <c r="L139" t="str">
        <f t="shared" si="43"/>
        <v/>
      </c>
      <c r="M139" t="str">
        <f t="shared" si="44"/>
        <v>NN</v>
      </c>
      <c r="N139">
        <f t="shared" si="45"/>
        <v>0.2</v>
      </c>
      <c r="O139">
        <f t="shared" si="46"/>
        <v>2</v>
      </c>
      <c r="P139">
        <f t="shared" si="47"/>
        <v>1</v>
      </c>
      <c r="Q139">
        <f t="shared" si="48"/>
        <v>0</v>
      </c>
      <c r="R139">
        <f t="shared" si="49"/>
        <v>0</v>
      </c>
    </row>
    <row r="140" spans="1:18">
      <c r="A140" t="s">
        <v>122</v>
      </c>
      <c r="B140" s="19">
        <f>FORECAST!A134</f>
        <v>44329</v>
      </c>
      <c r="C140" s="19">
        <f>OBSERVED!A134</f>
        <v>44329</v>
      </c>
      <c r="D140">
        <f>IF(ANALYSIS!B137="","",ANALYSIS!B137)</f>
        <v>0</v>
      </c>
      <c r="E140">
        <f>IF(ANALYSIS!C137="","",ANALYSIS!C137)</f>
        <v>0</v>
      </c>
      <c r="F140">
        <f t="shared" si="38"/>
        <v>0</v>
      </c>
      <c r="G140">
        <f t="shared" si="39"/>
        <v>0</v>
      </c>
      <c r="H140">
        <f t="shared" si="40"/>
        <v>0</v>
      </c>
      <c r="I140">
        <f t="shared" si="41"/>
        <v>0</v>
      </c>
      <c r="J140" t="str">
        <f t="shared" si="50"/>
        <v/>
      </c>
      <c r="K140" t="str">
        <f t="shared" si="42"/>
        <v/>
      </c>
      <c r="L140" t="str">
        <f t="shared" si="43"/>
        <v/>
      </c>
      <c r="M140" t="str">
        <f t="shared" si="44"/>
        <v>NN</v>
      </c>
      <c r="N140">
        <f t="shared" si="45"/>
        <v>0.2</v>
      </c>
      <c r="O140">
        <f t="shared" si="46"/>
        <v>2</v>
      </c>
      <c r="P140">
        <f t="shared" si="47"/>
        <v>1</v>
      </c>
      <c r="Q140">
        <f t="shared" si="48"/>
        <v>0</v>
      </c>
      <c r="R140">
        <f t="shared" si="49"/>
        <v>0</v>
      </c>
    </row>
    <row r="141" spans="1:18">
      <c r="A141" t="s">
        <v>106</v>
      </c>
      <c r="B141" s="19">
        <f>FORECAST!A135</f>
        <v>44330</v>
      </c>
      <c r="C141" s="19">
        <f>OBSERVED!A135</f>
        <v>44330</v>
      </c>
      <c r="D141">
        <f>IF(ANALYSIS!B138="","",ANALYSIS!B138)</f>
        <v>0</v>
      </c>
      <c r="E141">
        <f>IF(ANALYSIS!C138="","",ANALYSIS!C138)</f>
        <v>0</v>
      </c>
      <c r="F141">
        <f t="shared" si="38"/>
        <v>0</v>
      </c>
      <c r="G141">
        <f t="shared" si="39"/>
        <v>0</v>
      </c>
      <c r="H141">
        <f t="shared" si="40"/>
        <v>0</v>
      </c>
      <c r="I141">
        <f t="shared" si="41"/>
        <v>0</v>
      </c>
      <c r="J141" t="str">
        <f t="shared" si="50"/>
        <v/>
      </c>
      <c r="K141" t="str">
        <f t="shared" si="42"/>
        <v/>
      </c>
      <c r="L141" t="str">
        <f t="shared" si="43"/>
        <v/>
      </c>
      <c r="M141" t="str">
        <f t="shared" si="44"/>
        <v>NN</v>
      </c>
      <c r="N141">
        <f t="shared" si="45"/>
        <v>0.2</v>
      </c>
      <c r="O141">
        <f t="shared" si="46"/>
        <v>2</v>
      </c>
      <c r="P141">
        <f t="shared" si="47"/>
        <v>1</v>
      </c>
      <c r="Q141">
        <f t="shared" si="48"/>
        <v>0</v>
      </c>
      <c r="R141">
        <f t="shared" si="49"/>
        <v>0</v>
      </c>
    </row>
    <row r="142" spans="1:18">
      <c r="A142" t="s">
        <v>107</v>
      </c>
      <c r="B142" s="19">
        <f>FORECAST!A136</f>
        <v>44331</v>
      </c>
      <c r="C142" s="19">
        <f>OBSERVED!A136</f>
        <v>44331</v>
      </c>
      <c r="D142">
        <f>IF(ANALYSIS!B139="","",ANALYSIS!B139)</f>
        <v>0</v>
      </c>
      <c r="E142">
        <f>IF(ANALYSIS!C139="","",ANALYSIS!C139)</f>
        <v>0</v>
      </c>
      <c r="F142">
        <f t="shared" si="38"/>
        <v>0</v>
      </c>
      <c r="G142">
        <f t="shared" si="39"/>
        <v>0</v>
      </c>
      <c r="H142">
        <f t="shared" si="40"/>
        <v>0</v>
      </c>
      <c r="I142">
        <f t="shared" si="41"/>
        <v>0</v>
      </c>
      <c r="J142" t="str">
        <f t="shared" si="50"/>
        <v/>
      </c>
      <c r="K142" t="str">
        <f t="shared" si="42"/>
        <v/>
      </c>
      <c r="L142" t="str">
        <f t="shared" si="43"/>
        <v/>
      </c>
      <c r="M142" t="str">
        <f t="shared" si="44"/>
        <v>NN</v>
      </c>
      <c r="N142">
        <f t="shared" si="45"/>
        <v>0.2</v>
      </c>
      <c r="O142">
        <f t="shared" si="46"/>
        <v>2</v>
      </c>
      <c r="P142">
        <f t="shared" si="47"/>
        <v>1</v>
      </c>
      <c r="Q142">
        <f t="shared" si="48"/>
        <v>0</v>
      </c>
      <c r="R142">
        <f t="shared" si="49"/>
        <v>0</v>
      </c>
    </row>
    <row r="143" spans="1:18">
      <c r="A143" t="s">
        <v>110</v>
      </c>
      <c r="B143" s="19">
        <f>FORECAST!A137</f>
        <v>44332</v>
      </c>
      <c r="C143" s="19">
        <f>OBSERVED!A137</f>
        <v>44332</v>
      </c>
      <c r="D143">
        <f>IF(ANALYSIS!B140="","",ANALYSIS!B140)</f>
        <v>0</v>
      </c>
      <c r="E143">
        <f>IF(ANALYSIS!C140="","",ANALYSIS!C140)</f>
        <v>0</v>
      </c>
      <c r="F143">
        <f t="shared" si="38"/>
        <v>0</v>
      </c>
      <c r="G143">
        <f t="shared" si="39"/>
        <v>0</v>
      </c>
      <c r="H143">
        <f t="shared" si="40"/>
        <v>0</v>
      </c>
      <c r="I143">
        <f t="shared" si="41"/>
        <v>0</v>
      </c>
      <c r="J143" t="str">
        <f t="shared" si="50"/>
        <v/>
      </c>
      <c r="K143" t="str">
        <f t="shared" si="42"/>
        <v/>
      </c>
      <c r="L143" t="str">
        <f t="shared" si="43"/>
        <v/>
      </c>
      <c r="M143" t="str">
        <f t="shared" si="44"/>
        <v>NN</v>
      </c>
      <c r="N143">
        <f t="shared" si="45"/>
        <v>0.2</v>
      </c>
      <c r="O143">
        <f t="shared" si="46"/>
        <v>2</v>
      </c>
      <c r="P143">
        <f t="shared" si="47"/>
        <v>1</v>
      </c>
      <c r="Q143">
        <f t="shared" si="48"/>
        <v>0</v>
      </c>
      <c r="R143">
        <f t="shared" si="49"/>
        <v>0</v>
      </c>
    </row>
    <row r="144" spans="1:18">
      <c r="A144" t="s">
        <v>113</v>
      </c>
      <c r="B144" s="19">
        <f>FORECAST!A138</f>
        <v>44333</v>
      </c>
      <c r="C144" s="19">
        <f>OBSERVED!A138</f>
        <v>44333</v>
      </c>
      <c r="D144">
        <f>IF(ANALYSIS!B141="","",ANALYSIS!B141)</f>
        <v>0</v>
      </c>
      <c r="E144">
        <f>IF(ANALYSIS!C141="","",ANALYSIS!C141)</f>
        <v>0</v>
      </c>
      <c r="F144">
        <f t="shared" si="38"/>
        <v>0</v>
      </c>
      <c r="G144">
        <f t="shared" si="39"/>
        <v>0</v>
      </c>
      <c r="H144">
        <f t="shared" si="40"/>
        <v>0</v>
      </c>
      <c r="I144">
        <f t="shared" si="41"/>
        <v>0</v>
      </c>
      <c r="J144" t="str">
        <f t="shared" si="50"/>
        <v/>
      </c>
      <c r="K144" t="str">
        <f t="shared" si="42"/>
        <v/>
      </c>
      <c r="L144" t="str">
        <f t="shared" si="43"/>
        <v/>
      </c>
      <c r="M144" t="str">
        <f t="shared" si="44"/>
        <v>NN</v>
      </c>
      <c r="N144">
        <f t="shared" si="45"/>
        <v>0.2</v>
      </c>
      <c r="O144">
        <f t="shared" si="46"/>
        <v>2</v>
      </c>
      <c r="P144">
        <f t="shared" si="47"/>
        <v>1</v>
      </c>
      <c r="Q144">
        <f t="shared" si="48"/>
        <v>0</v>
      </c>
      <c r="R144">
        <f t="shared" si="49"/>
        <v>0</v>
      </c>
    </row>
    <row r="145" spans="1:18">
      <c r="A145" t="s">
        <v>116</v>
      </c>
      <c r="B145" s="19">
        <f>FORECAST!A139</f>
        <v>44334</v>
      </c>
      <c r="C145" s="19">
        <f>OBSERVED!A139</f>
        <v>44334</v>
      </c>
      <c r="D145">
        <f>IF(ANALYSIS!B142="","",ANALYSIS!B142)</f>
        <v>3</v>
      </c>
      <c r="E145">
        <f>IF(ANALYSIS!C142="","",ANALYSIS!C142)</f>
        <v>12</v>
      </c>
      <c r="F145">
        <f t="shared" si="38"/>
        <v>3</v>
      </c>
      <c r="G145">
        <f t="shared" si="39"/>
        <v>12</v>
      </c>
      <c r="H145">
        <f t="shared" si="40"/>
        <v>9</v>
      </c>
      <c r="I145">
        <f t="shared" si="41"/>
        <v>81</v>
      </c>
      <c r="J145" t="str">
        <f t="shared" si="50"/>
        <v>YY</v>
      </c>
      <c r="K145" t="str">
        <f t="shared" si="42"/>
        <v/>
      </c>
      <c r="L145" t="str">
        <f t="shared" si="43"/>
        <v/>
      </c>
      <c r="M145" t="str">
        <f t="shared" si="44"/>
        <v/>
      </c>
      <c r="N145">
        <f t="shared" si="45"/>
        <v>0.2</v>
      </c>
      <c r="O145">
        <f t="shared" si="46"/>
        <v>2</v>
      </c>
      <c r="P145">
        <f t="shared" si="47"/>
        <v>0</v>
      </c>
      <c r="Q145">
        <f t="shared" si="48"/>
        <v>0</v>
      </c>
      <c r="R145">
        <f t="shared" si="49"/>
        <v>1</v>
      </c>
    </row>
    <row r="146" spans="1:18">
      <c r="A146" t="s">
        <v>119</v>
      </c>
      <c r="B146" s="19">
        <f>FORECAST!A140</f>
        <v>44335</v>
      </c>
      <c r="C146" s="19">
        <f>OBSERVED!A140</f>
        <v>44335</v>
      </c>
      <c r="D146">
        <f>IF(ANALYSIS!B143="","",ANALYSIS!B143)</f>
        <v>118</v>
      </c>
      <c r="E146">
        <f>IF(ANALYSIS!C143="","",ANALYSIS!C143)</f>
        <v>118</v>
      </c>
      <c r="F146">
        <f t="shared" si="38"/>
        <v>118</v>
      </c>
      <c r="G146">
        <f t="shared" si="39"/>
        <v>118</v>
      </c>
      <c r="H146">
        <f t="shared" si="40"/>
        <v>0</v>
      </c>
      <c r="I146">
        <f t="shared" si="41"/>
        <v>0</v>
      </c>
      <c r="J146" t="str">
        <f t="shared" si="50"/>
        <v>YY</v>
      </c>
      <c r="K146" t="str">
        <f t="shared" si="42"/>
        <v/>
      </c>
      <c r="L146" t="str">
        <f t="shared" si="43"/>
        <v/>
      </c>
      <c r="M146" t="str">
        <f t="shared" si="44"/>
        <v/>
      </c>
      <c r="N146">
        <f t="shared" si="45"/>
        <v>2.36</v>
      </c>
      <c r="O146">
        <f t="shared" si="46"/>
        <v>23.6</v>
      </c>
      <c r="P146">
        <f t="shared" si="47"/>
        <v>1</v>
      </c>
      <c r="Q146">
        <f t="shared" si="48"/>
        <v>0</v>
      </c>
      <c r="R146">
        <f t="shared" si="49"/>
        <v>0</v>
      </c>
    </row>
    <row r="147" spans="1:18">
      <c r="A147" t="s">
        <v>122</v>
      </c>
      <c r="B147" s="19">
        <f>FORECAST!A141</f>
        <v>44336</v>
      </c>
      <c r="C147" s="19">
        <f>OBSERVED!A141</f>
        <v>44336</v>
      </c>
      <c r="D147">
        <f>IF(ANALYSIS!B144="","",ANALYSIS!B144)</f>
        <v>0</v>
      </c>
      <c r="E147">
        <f>IF(ANALYSIS!C144="","",ANALYSIS!C144)</f>
        <v>0</v>
      </c>
      <c r="F147">
        <f t="shared" si="38"/>
        <v>0</v>
      </c>
      <c r="G147">
        <f t="shared" si="39"/>
        <v>0</v>
      </c>
      <c r="H147">
        <f t="shared" si="40"/>
        <v>0</v>
      </c>
      <c r="I147">
        <f t="shared" si="41"/>
        <v>0</v>
      </c>
      <c r="J147" t="str">
        <f t="shared" si="50"/>
        <v/>
      </c>
      <c r="K147" t="str">
        <f t="shared" si="42"/>
        <v/>
      </c>
      <c r="L147" t="str">
        <f t="shared" si="43"/>
        <v/>
      </c>
      <c r="M147" t="str">
        <f t="shared" si="44"/>
        <v>NN</v>
      </c>
      <c r="N147">
        <f t="shared" si="45"/>
        <v>0.2</v>
      </c>
      <c r="O147">
        <f t="shared" si="46"/>
        <v>2</v>
      </c>
      <c r="P147">
        <f t="shared" si="47"/>
        <v>1</v>
      </c>
      <c r="Q147">
        <f t="shared" si="48"/>
        <v>0</v>
      </c>
      <c r="R147">
        <f t="shared" si="49"/>
        <v>0</v>
      </c>
    </row>
    <row r="148" spans="1:18">
      <c r="A148" t="s">
        <v>106</v>
      </c>
      <c r="B148" s="19">
        <f>FORECAST!A142</f>
        <v>44337</v>
      </c>
      <c r="C148" s="19">
        <f>OBSERVED!A142</f>
        <v>44337</v>
      </c>
      <c r="D148">
        <f>IF(ANALYSIS!B145="","",ANALYSIS!B145)</f>
        <v>0</v>
      </c>
      <c r="E148">
        <f>IF(ANALYSIS!C145="","",ANALYSIS!C145)</f>
        <v>0</v>
      </c>
      <c r="F148">
        <f t="shared" si="38"/>
        <v>0</v>
      </c>
      <c r="G148">
        <f t="shared" si="39"/>
        <v>0</v>
      </c>
      <c r="H148">
        <f t="shared" si="40"/>
        <v>0</v>
      </c>
      <c r="I148">
        <f t="shared" si="41"/>
        <v>0</v>
      </c>
      <c r="J148" t="str">
        <f t="shared" si="50"/>
        <v/>
      </c>
      <c r="K148" t="str">
        <f t="shared" si="42"/>
        <v/>
      </c>
      <c r="L148" t="str">
        <f t="shared" si="43"/>
        <v/>
      </c>
      <c r="M148" t="str">
        <f t="shared" si="44"/>
        <v>NN</v>
      </c>
      <c r="N148">
        <f t="shared" si="45"/>
        <v>0.2</v>
      </c>
      <c r="O148">
        <f t="shared" si="46"/>
        <v>2</v>
      </c>
      <c r="P148">
        <f t="shared" si="47"/>
        <v>1</v>
      </c>
      <c r="Q148">
        <f t="shared" si="48"/>
        <v>0</v>
      </c>
      <c r="R148">
        <f t="shared" si="49"/>
        <v>0</v>
      </c>
    </row>
    <row r="149" spans="1:18">
      <c r="A149" t="s">
        <v>107</v>
      </c>
      <c r="B149" s="19">
        <f>FORECAST!A143</f>
        <v>44338</v>
      </c>
      <c r="C149" s="19">
        <f>OBSERVED!A143</f>
        <v>44338</v>
      </c>
      <c r="D149">
        <f>IF(ANALYSIS!B146="","",ANALYSIS!B146)</f>
        <v>0</v>
      </c>
      <c r="E149">
        <f>IF(ANALYSIS!C146="","",ANALYSIS!C146)</f>
        <v>0</v>
      </c>
      <c r="F149">
        <f t="shared" si="38"/>
        <v>0</v>
      </c>
      <c r="G149">
        <f t="shared" si="39"/>
        <v>0</v>
      </c>
      <c r="H149">
        <f t="shared" si="40"/>
        <v>0</v>
      </c>
      <c r="I149">
        <f t="shared" si="41"/>
        <v>0</v>
      </c>
      <c r="J149" t="str">
        <f t="shared" si="50"/>
        <v/>
      </c>
      <c r="K149" t="str">
        <f t="shared" si="42"/>
        <v/>
      </c>
      <c r="L149" t="str">
        <f t="shared" si="43"/>
        <v/>
      </c>
      <c r="M149" t="str">
        <f t="shared" si="44"/>
        <v>NN</v>
      </c>
      <c r="N149">
        <f t="shared" si="45"/>
        <v>0.2</v>
      </c>
      <c r="O149">
        <f t="shared" si="46"/>
        <v>2</v>
      </c>
      <c r="P149">
        <f t="shared" si="47"/>
        <v>1</v>
      </c>
      <c r="Q149">
        <f t="shared" si="48"/>
        <v>0</v>
      </c>
      <c r="R149">
        <f t="shared" si="49"/>
        <v>0</v>
      </c>
    </row>
    <row r="150" spans="1:18">
      <c r="A150" t="s">
        <v>110</v>
      </c>
      <c r="B150" s="19">
        <f>FORECAST!A144</f>
        <v>44339</v>
      </c>
      <c r="C150" s="19">
        <f>OBSERVED!A144</f>
        <v>44339</v>
      </c>
      <c r="D150">
        <f>IF(ANALYSIS!B147="","",ANALYSIS!B147)</f>
        <v>1</v>
      </c>
      <c r="E150">
        <f>IF(ANALYSIS!C147="","",ANALYSIS!C147)</f>
        <v>0</v>
      </c>
      <c r="F150">
        <f t="shared" si="38"/>
        <v>1</v>
      </c>
      <c r="G150">
        <f t="shared" si="39"/>
        <v>0</v>
      </c>
      <c r="H150">
        <f t="shared" si="40"/>
        <v>1</v>
      </c>
      <c r="I150">
        <f t="shared" si="41"/>
        <v>1</v>
      </c>
      <c r="J150" t="str">
        <f t="shared" si="50"/>
        <v/>
      </c>
      <c r="K150" t="str">
        <f t="shared" si="42"/>
        <v>YN</v>
      </c>
      <c r="L150" t="str">
        <f t="shared" si="43"/>
        <v/>
      </c>
      <c r="M150" t="str">
        <f t="shared" si="44"/>
        <v/>
      </c>
      <c r="N150">
        <f t="shared" si="45"/>
        <v>0.2</v>
      </c>
      <c r="O150">
        <f t="shared" si="46"/>
        <v>2</v>
      </c>
      <c r="P150">
        <f t="shared" si="47"/>
        <v>0</v>
      </c>
      <c r="Q150">
        <f t="shared" si="48"/>
        <v>0</v>
      </c>
      <c r="R150">
        <f t="shared" si="49"/>
        <v>0</v>
      </c>
    </row>
    <row r="151" spans="1:18">
      <c r="A151" t="s">
        <v>113</v>
      </c>
      <c r="B151" s="19">
        <f>FORECAST!A145</f>
        <v>44340</v>
      </c>
      <c r="C151" s="19">
        <f>OBSERVED!A145</f>
        <v>44340</v>
      </c>
      <c r="D151">
        <f>IF(ANALYSIS!B148="","",ANALYSIS!B148)</f>
        <v>1</v>
      </c>
      <c r="E151">
        <f>IF(ANALYSIS!C148="","",ANALYSIS!C148)</f>
        <v>0</v>
      </c>
      <c r="F151">
        <f t="shared" si="38"/>
        <v>1</v>
      </c>
      <c r="G151">
        <f t="shared" si="39"/>
        <v>0</v>
      </c>
      <c r="H151">
        <f t="shared" si="40"/>
        <v>1</v>
      </c>
      <c r="I151">
        <f t="shared" si="41"/>
        <v>1</v>
      </c>
      <c r="J151" t="str">
        <f t="shared" si="50"/>
        <v/>
      </c>
      <c r="K151" t="str">
        <f t="shared" si="42"/>
        <v>YN</v>
      </c>
      <c r="L151" t="str">
        <f t="shared" si="43"/>
        <v/>
      </c>
      <c r="M151" t="str">
        <f t="shared" si="44"/>
        <v/>
      </c>
      <c r="N151">
        <f t="shared" si="45"/>
        <v>0.2</v>
      </c>
      <c r="O151">
        <f t="shared" si="46"/>
        <v>2</v>
      </c>
      <c r="P151">
        <f t="shared" si="47"/>
        <v>0</v>
      </c>
      <c r="Q151">
        <f t="shared" si="48"/>
        <v>0</v>
      </c>
      <c r="R151">
        <f t="shared" si="49"/>
        <v>0</v>
      </c>
    </row>
    <row r="152" spans="1:18">
      <c r="A152" t="s">
        <v>116</v>
      </c>
      <c r="B152" s="19">
        <f>FORECAST!A146</f>
        <v>44341</v>
      </c>
      <c r="C152" s="19">
        <f>OBSERVED!A146</f>
        <v>44341</v>
      </c>
      <c r="D152">
        <f>IF(ANALYSIS!B149="","",ANALYSIS!B149)</f>
        <v>0</v>
      </c>
      <c r="E152">
        <f>IF(ANALYSIS!C149="","",ANALYSIS!C149)</f>
        <v>0</v>
      </c>
      <c r="F152">
        <f t="shared" si="38"/>
        <v>0</v>
      </c>
      <c r="G152">
        <f t="shared" si="39"/>
        <v>0</v>
      </c>
      <c r="H152">
        <f t="shared" si="40"/>
        <v>0</v>
      </c>
      <c r="I152">
        <f t="shared" si="41"/>
        <v>0</v>
      </c>
      <c r="J152" t="str">
        <f t="shared" si="50"/>
        <v/>
      </c>
      <c r="K152" t="str">
        <f t="shared" si="42"/>
        <v/>
      </c>
      <c r="L152" t="str">
        <f t="shared" si="43"/>
        <v/>
      </c>
      <c r="M152" t="str">
        <f t="shared" si="44"/>
        <v>NN</v>
      </c>
      <c r="N152">
        <f t="shared" si="45"/>
        <v>0.2</v>
      </c>
      <c r="O152">
        <f t="shared" si="46"/>
        <v>2</v>
      </c>
      <c r="P152">
        <f t="shared" si="47"/>
        <v>1</v>
      </c>
      <c r="Q152">
        <f t="shared" si="48"/>
        <v>0</v>
      </c>
      <c r="R152">
        <f t="shared" si="49"/>
        <v>0</v>
      </c>
    </row>
    <row r="153" spans="1:18">
      <c r="A153" t="s">
        <v>119</v>
      </c>
      <c r="B153" s="19">
        <f>FORECAST!A147</f>
        <v>44342</v>
      </c>
      <c r="C153" s="19">
        <f>OBSERVED!A147</f>
        <v>44342</v>
      </c>
      <c r="D153">
        <f>IF(ANALYSIS!B150="","",ANALYSIS!B150)</f>
        <v>0</v>
      </c>
      <c r="E153">
        <f>IF(ANALYSIS!C150="","",ANALYSIS!C150)</f>
        <v>0</v>
      </c>
      <c r="F153">
        <f t="shared" si="38"/>
        <v>0</v>
      </c>
      <c r="G153">
        <f t="shared" si="39"/>
        <v>0</v>
      </c>
      <c r="H153">
        <f t="shared" si="40"/>
        <v>0</v>
      </c>
      <c r="I153">
        <f t="shared" si="41"/>
        <v>0</v>
      </c>
      <c r="J153" t="str">
        <f t="shared" si="50"/>
        <v/>
      </c>
      <c r="K153" t="str">
        <f t="shared" si="42"/>
        <v/>
      </c>
      <c r="L153" t="str">
        <f t="shared" si="43"/>
        <v/>
      </c>
      <c r="M153" t="str">
        <f t="shared" si="44"/>
        <v>NN</v>
      </c>
      <c r="N153">
        <f t="shared" si="45"/>
        <v>0.2</v>
      </c>
      <c r="O153">
        <f t="shared" si="46"/>
        <v>2</v>
      </c>
      <c r="P153">
        <f t="shared" si="47"/>
        <v>1</v>
      </c>
      <c r="Q153">
        <f t="shared" si="48"/>
        <v>0</v>
      </c>
      <c r="R153">
        <f t="shared" si="49"/>
        <v>0</v>
      </c>
    </row>
    <row r="154" spans="1:18">
      <c r="A154" t="s">
        <v>122</v>
      </c>
      <c r="B154" s="19">
        <f>FORECAST!A148</f>
        <v>44343</v>
      </c>
      <c r="C154" s="19">
        <f>OBSERVED!A148</f>
        <v>44343</v>
      </c>
      <c r="D154">
        <f>IF(ANALYSIS!B151="","",ANALYSIS!B151)</f>
        <v>0</v>
      </c>
      <c r="E154">
        <f>IF(ANALYSIS!C151="","",ANALYSIS!C151)</f>
        <v>0</v>
      </c>
      <c r="F154">
        <f t="shared" si="38"/>
        <v>0</v>
      </c>
      <c r="G154">
        <f t="shared" si="39"/>
        <v>0</v>
      </c>
      <c r="H154">
        <f t="shared" si="40"/>
        <v>0</v>
      </c>
      <c r="I154">
        <f t="shared" si="41"/>
        <v>0</v>
      </c>
      <c r="J154" t="str">
        <f t="shared" si="50"/>
        <v/>
      </c>
      <c r="K154" t="str">
        <f t="shared" si="42"/>
        <v/>
      </c>
      <c r="L154" t="str">
        <f t="shared" si="43"/>
        <v/>
      </c>
      <c r="M154" t="str">
        <f t="shared" si="44"/>
        <v>NN</v>
      </c>
      <c r="N154">
        <f t="shared" si="45"/>
        <v>0.2</v>
      </c>
      <c r="O154">
        <f t="shared" si="46"/>
        <v>2</v>
      </c>
      <c r="P154">
        <f t="shared" si="47"/>
        <v>1</v>
      </c>
      <c r="Q154">
        <f t="shared" si="48"/>
        <v>0</v>
      </c>
      <c r="R154">
        <f t="shared" si="49"/>
        <v>0</v>
      </c>
    </row>
    <row r="155" spans="1:18">
      <c r="A155" t="s">
        <v>106</v>
      </c>
      <c r="B155" s="19">
        <f>FORECAST!A149</f>
        <v>44344</v>
      </c>
      <c r="C155" s="19">
        <f>OBSERVED!A149</f>
        <v>44344</v>
      </c>
      <c r="D155">
        <f>IF(ANALYSIS!B152="","",ANALYSIS!B152)</f>
        <v>0</v>
      </c>
      <c r="E155">
        <f>IF(ANALYSIS!C152="","",ANALYSIS!C152)</f>
        <v>0</v>
      </c>
      <c r="F155">
        <f t="shared" si="38"/>
        <v>0</v>
      </c>
      <c r="G155">
        <f t="shared" si="39"/>
        <v>0</v>
      </c>
      <c r="H155">
        <f t="shared" si="40"/>
        <v>0</v>
      </c>
      <c r="I155">
        <f t="shared" si="41"/>
        <v>0</v>
      </c>
      <c r="J155" t="str">
        <f t="shared" si="50"/>
        <v/>
      </c>
      <c r="K155" t="str">
        <f t="shared" si="42"/>
        <v/>
      </c>
      <c r="L155" t="str">
        <f t="shared" si="43"/>
        <v/>
      </c>
      <c r="M155" t="str">
        <f t="shared" si="44"/>
        <v>NN</v>
      </c>
      <c r="N155">
        <f t="shared" si="45"/>
        <v>0.2</v>
      </c>
      <c r="O155">
        <f t="shared" si="46"/>
        <v>2</v>
      </c>
      <c r="P155">
        <f t="shared" si="47"/>
        <v>1</v>
      </c>
      <c r="Q155">
        <f t="shared" si="48"/>
        <v>0</v>
      </c>
      <c r="R155">
        <f t="shared" si="49"/>
        <v>0</v>
      </c>
    </row>
    <row r="156" spans="1:18">
      <c r="A156" t="s">
        <v>107</v>
      </c>
      <c r="B156" s="19">
        <f>FORECAST!A150</f>
        <v>44345</v>
      </c>
      <c r="C156" s="19">
        <f>OBSERVED!A150</f>
        <v>44345</v>
      </c>
      <c r="D156">
        <f>IF(ANALYSIS!B153="","",ANALYSIS!B153)</f>
        <v>0</v>
      </c>
      <c r="E156">
        <f>IF(ANALYSIS!C153="","",ANALYSIS!C153)</f>
        <v>0</v>
      </c>
      <c r="F156">
        <f t="shared" si="38"/>
        <v>0</v>
      </c>
      <c r="G156">
        <f t="shared" si="39"/>
        <v>0</v>
      </c>
      <c r="H156">
        <f t="shared" si="40"/>
        <v>0</v>
      </c>
      <c r="I156">
        <f t="shared" si="41"/>
        <v>0</v>
      </c>
      <c r="J156" t="str">
        <f t="shared" si="50"/>
        <v/>
      </c>
      <c r="K156" t="str">
        <f t="shared" si="42"/>
        <v/>
      </c>
      <c r="L156" t="str">
        <f t="shared" si="43"/>
        <v/>
      </c>
      <c r="M156" t="str">
        <f t="shared" si="44"/>
        <v>NN</v>
      </c>
      <c r="N156">
        <f t="shared" si="45"/>
        <v>0.2</v>
      </c>
      <c r="O156">
        <f t="shared" si="46"/>
        <v>2</v>
      </c>
      <c r="P156">
        <f t="shared" si="47"/>
        <v>1</v>
      </c>
      <c r="Q156">
        <f t="shared" si="48"/>
        <v>0</v>
      </c>
      <c r="R156">
        <f t="shared" si="49"/>
        <v>0</v>
      </c>
    </row>
    <row r="157" spans="1:18">
      <c r="A157" t="s">
        <v>110</v>
      </c>
      <c r="B157" s="19">
        <f>FORECAST!A151</f>
        <v>44346</v>
      </c>
      <c r="C157" s="19">
        <f>OBSERVED!A151</f>
        <v>44346</v>
      </c>
      <c r="D157">
        <f>IF(ANALYSIS!B154="","",ANALYSIS!B154)</f>
        <v>0</v>
      </c>
      <c r="E157">
        <f>IF(ANALYSIS!C154="","",ANALYSIS!C154)</f>
        <v>0</v>
      </c>
      <c r="F157">
        <f t="shared" si="38"/>
        <v>0</v>
      </c>
      <c r="G157">
        <f t="shared" si="39"/>
        <v>0</v>
      </c>
      <c r="H157">
        <f t="shared" si="40"/>
        <v>0</v>
      </c>
      <c r="I157">
        <f t="shared" si="41"/>
        <v>0</v>
      </c>
      <c r="J157" t="str">
        <f t="shared" si="50"/>
        <v/>
      </c>
      <c r="K157" t="str">
        <f t="shared" si="42"/>
        <v/>
      </c>
      <c r="L157" t="str">
        <f t="shared" si="43"/>
        <v/>
      </c>
      <c r="M157" t="str">
        <f t="shared" si="44"/>
        <v>NN</v>
      </c>
      <c r="N157">
        <f t="shared" si="45"/>
        <v>0.2</v>
      </c>
      <c r="O157">
        <f t="shared" si="46"/>
        <v>2</v>
      </c>
      <c r="P157">
        <f t="shared" si="47"/>
        <v>1</v>
      </c>
      <c r="Q157">
        <f t="shared" si="48"/>
        <v>0</v>
      </c>
      <c r="R157">
        <f t="shared" si="49"/>
        <v>0</v>
      </c>
    </row>
    <row r="158" spans="1:18">
      <c r="A158" t="s">
        <v>113</v>
      </c>
      <c r="B158" s="19">
        <f>FORECAST!A152</f>
        <v>44347</v>
      </c>
      <c r="C158" s="19">
        <f>OBSERVED!A152</f>
        <v>44347</v>
      </c>
      <c r="D158">
        <f>IF(ANALYSIS!B155="","",ANALYSIS!B155)</f>
        <v>0</v>
      </c>
      <c r="E158">
        <f>IF(ANALYSIS!C155="","",ANALYSIS!C155)</f>
        <v>0</v>
      </c>
      <c r="F158">
        <f t="shared" si="38"/>
        <v>0</v>
      </c>
      <c r="G158">
        <f t="shared" si="39"/>
        <v>0</v>
      </c>
      <c r="H158">
        <f t="shared" si="40"/>
        <v>0</v>
      </c>
      <c r="I158">
        <f t="shared" si="41"/>
        <v>0</v>
      </c>
      <c r="J158" t="str">
        <f t="shared" si="50"/>
        <v/>
      </c>
      <c r="K158" t="str">
        <f t="shared" si="42"/>
        <v/>
      </c>
      <c r="L158" t="str">
        <f t="shared" si="43"/>
        <v/>
      </c>
      <c r="M158" t="str">
        <f t="shared" si="44"/>
        <v>NN</v>
      </c>
      <c r="N158">
        <f t="shared" si="45"/>
        <v>0.2</v>
      </c>
      <c r="O158">
        <f t="shared" si="46"/>
        <v>2</v>
      </c>
      <c r="P158">
        <f t="shared" si="47"/>
        <v>1</v>
      </c>
      <c r="Q158">
        <f t="shared" si="48"/>
        <v>0</v>
      </c>
      <c r="R158">
        <f t="shared" si="49"/>
        <v>0</v>
      </c>
    </row>
    <row r="159" spans="1:18">
      <c r="A159" t="s">
        <v>116</v>
      </c>
      <c r="B159" s="19">
        <f>FORECAST!A153</f>
        <v>44348</v>
      </c>
      <c r="C159" s="19">
        <f>OBSERVED!A153</f>
        <v>44348</v>
      </c>
      <c r="D159">
        <f>IF(ANALYSIS!B156="","",ANALYSIS!B156)</f>
        <v>0</v>
      </c>
      <c r="E159">
        <f>IF(ANALYSIS!C156="","",ANALYSIS!C156)</f>
        <v>0</v>
      </c>
      <c r="F159">
        <f t="shared" si="38"/>
        <v>0</v>
      </c>
      <c r="G159">
        <f t="shared" si="39"/>
        <v>0</v>
      </c>
      <c r="H159">
        <f t="shared" si="40"/>
        <v>0</v>
      </c>
      <c r="I159">
        <f t="shared" si="41"/>
        <v>0</v>
      </c>
      <c r="J159" t="str">
        <f t="shared" si="50"/>
        <v/>
      </c>
      <c r="K159" t="str">
        <f t="shared" si="42"/>
        <v/>
      </c>
      <c r="L159" t="str">
        <f t="shared" si="43"/>
        <v/>
      </c>
      <c r="M159" t="str">
        <f t="shared" si="44"/>
        <v>NN</v>
      </c>
      <c r="N159">
        <f t="shared" si="45"/>
        <v>0.2</v>
      </c>
      <c r="O159">
        <f t="shared" si="46"/>
        <v>2</v>
      </c>
      <c r="P159">
        <f t="shared" si="47"/>
        <v>1</v>
      </c>
      <c r="Q159">
        <f t="shared" si="48"/>
        <v>0</v>
      </c>
      <c r="R159">
        <f t="shared" si="49"/>
        <v>0</v>
      </c>
    </row>
    <row r="160" spans="1:18">
      <c r="A160" t="s">
        <v>119</v>
      </c>
      <c r="B160" s="19">
        <f>FORECAST!A154</f>
        <v>44349</v>
      </c>
      <c r="C160" s="19">
        <f>OBSERVED!A154</f>
        <v>44349</v>
      </c>
      <c r="D160">
        <f>IF(ANALYSIS!B157="","",ANALYSIS!B157)</f>
        <v>0</v>
      </c>
      <c r="E160">
        <f>IF(ANALYSIS!C157="","",ANALYSIS!C157)</f>
        <v>0</v>
      </c>
      <c r="F160">
        <f t="shared" si="38"/>
        <v>0</v>
      </c>
      <c r="G160">
        <f t="shared" si="39"/>
        <v>0</v>
      </c>
      <c r="H160">
        <f t="shared" si="40"/>
        <v>0</v>
      </c>
      <c r="I160">
        <f t="shared" si="41"/>
        <v>0</v>
      </c>
      <c r="J160" t="str">
        <f t="shared" si="50"/>
        <v/>
      </c>
      <c r="K160" t="str">
        <f t="shared" si="42"/>
        <v/>
      </c>
      <c r="L160" t="str">
        <f t="shared" si="43"/>
        <v/>
      </c>
      <c r="M160" t="str">
        <f t="shared" si="44"/>
        <v>NN</v>
      </c>
      <c r="N160">
        <f t="shared" si="45"/>
        <v>0.2</v>
      </c>
      <c r="O160">
        <f t="shared" si="46"/>
        <v>2</v>
      </c>
      <c r="P160">
        <f t="shared" si="47"/>
        <v>1</v>
      </c>
      <c r="Q160">
        <f t="shared" si="48"/>
        <v>0</v>
      </c>
      <c r="R160">
        <f t="shared" si="49"/>
        <v>0</v>
      </c>
    </row>
    <row r="161" spans="1:18">
      <c r="A161" t="s">
        <v>122</v>
      </c>
      <c r="B161" s="19">
        <f>FORECAST!A155</f>
        <v>44350</v>
      </c>
      <c r="C161" s="19">
        <f>OBSERVED!A155</f>
        <v>44350</v>
      </c>
      <c r="D161">
        <f>IF(ANALYSIS!B158="","",ANALYSIS!B158)</f>
        <v>0</v>
      </c>
      <c r="E161">
        <f>IF(ANALYSIS!C158="","",ANALYSIS!C158)</f>
        <v>0</v>
      </c>
      <c r="F161">
        <f t="shared" si="38"/>
        <v>0</v>
      </c>
      <c r="G161">
        <f t="shared" si="39"/>
        <v>0</v>
      </c>
      <c r="H161">
        <f t="shared" si="40"/>
        <v>0</v>
      </c>
      <c r="I161">
        <f t="shared" si="41"/>
        <v>0</v>
      </c>
      <c r="J161" t="str">
        <f t="shared" si="50"/>
        <v/>
      </c>
      <c r="K161" t="str">
        <f t="shared" si="42"/>
        <v/>
      </c>
      <c r="L161" t="str">
        <f t="shared" si="43"/>
        <v/>
      </c>
      <c r="M161" t="str">
        <f t="shared" si="44"/>
        <v>NN</v>
      </c>
      <c r="N161">
        <f t="shared" si="45"/>
        <v>0.2</v>
      </c>
      <c r="O161">
        <f t="shared" si="46"/>
        <v>2</v>
      </c>
      <c r="P161">
        <f t="shared" si="47"/>
        <v>1</v>
      </c>
      <c r="Q161">
        <f t="shared" si="48"/>
        <v>0</v>
      </c>
      <c r="R161">
        <f t="shared" si="49"/>
        <v>0</v>
      </c>
    </row>
    <row r="162" spans="1:18">
      <c r="A162" t="s">
        <v>106</v>
      </c>
      <c r="B162" s="19">
        <f>FORECAST!A156</f>
        <v>44351</v>
      </c>
      <c r="C162" s="19">
        <f>OBSERVED!A156</f>
        <v>44351</v>
      </c>
      <c r="D162">
        <f>IF(ANALYSIS!B159="","",ANALYSIS!B159)</f>
        <v>1</v>
      </c>
      <c r="E162">
        <f>IF(ANALYSIS!C159="","",ANALYSIS!C159)</f>
        <v>0</v>
      </c>
      <c r="F162">
        <f t="shared" si="38"/>
        <v>1</v>
      </c>
      <c r="G162">
        <f t="shared" si="39"/>
        <v>0</v>
      </c>
      <c r="H162">
        <f t="shared" si="40"/>
        <v>1</v>
      </c>
      <c r="I162">
        <f t="shared" si="41"/>
        <v>1</v>
      </c>
      <c r="J162" t="str">
        <f t="shared" si="50"/>
        <v/>
      </c>
      <c r="K162" t="str">
        <f t="shared" si="42"/>
        <v>YN</v>
      </c>
      <c r="L162" t="str">
        <f t="shared" si="43"/>
        <v/>
      </c>
      <c r="M162" t="str">
        <f t="shared" si="44"/>
        <v/>
      </c>
      <c r="N162">
        <f t="shared" si="45"/>
        <v>0.2</v>
      </c>
      <c r="O162">
        <f t="shared" si="46"/>
        <v>2</v>
      </c>
      <c r="P162">
        <f t="shared" si="47"/>
        <v>0</v>
      </c>
      <c r="Q162">
        <f t="shared" si="48"/>
        <v>0</v>
      </c>
      <c r="R162">
        <f t="shared" si="49"/>
        <v>0</v>
      </c>
    </row>
    <row r="163" spans="1:18">
      <c r="A163" t="s">
        <v>107</v>
      </c>
      <c r="B163" s="19">
        <f>FORECAST!A157</f>
        <v>44352</v>
      </c>
      <c r="C163" s="19">
        <f>OBSERVED!A157</f>
        <v>44352</v>
      </c>
      <c r="D163">
        <f>IF(ANALYSIS!B160="","",ANALYSIS!B160)</f>
        <v>15</v>
      </c>
      <c r="E163">
        <f>IF(ANALYSIS!C160="","",ANALYSIS!C160)</f>
        <v>63.6</v>
      </c>
      <c r="F163">
        <f t="shared" si="38"/>
        <v>15</v>
      </c>
      <c r="G163">
        <f t="shared" si="39"/>
        <v>63.6</v>
      </c>
      <c r="H163">
        <f t="shared" si="40"/>
        <v>48.6</v>
      </c>
      <c r="I163">
        <f t="shared" si="41"/>
        <v>2361.96</v>
      </c>
      <c r="J163" t="str">
        <f t="shared" si="50"/>
        <v>YY</v>
      </c>
      <c r="K163" t="str">
        <f t="shared" si="42"/>
        <v/>
      </c>
      <c r="L163" t="str">
        <f t="shared" si="43"/>
        <v/>
      </c>
      <c r="M163" t="str">
        <f t="shared" si="44"/>
        <v/>
      </c>
      <c r="N163">
        <f t="shared" si="45"/>
        <v>0.3</v>
      </c>
      <c r="O163">
        <f t="shared" si="46"/>
        <v>3</v>
      </c>
      <c r="P163">
        <f t="shared" si="47"/>
        <v>0</v>
      </c>
      <c r="Q163">
        <f t="shared" si="48"/>
        <v>0</v>
      </c>
      <c r="R163">
        <f t="shared" si="49"/>
        <v>1</v>
      </c>
    </row>
    <row r="164" spans="1:18">
      <c r="A164" t="s">
        <v>110</v>
      </c>
      <c r="B164" s="19">
        <f>FORECAST!A158</f>
        <v>44353</v>
      </c>
      <c r="C164" s="19">
        <f>OBSERVED!A158</f>
        <v>44353</v>
      </c>
      <c r="D164">
        <f>IF(ANALYSIS!B161="","",ANALYSIS!B161)</f>
        <v>10</v>
      </c>
      <c r="E164">
        <f>IF(ANALYSIS!C161="","",ANALYSIS!C161)</f>
        <v>0</v>
      </c>
      <c r="F164">
        <f t="shared" si="38"/>
        <v>10</v>
      </c>
      <c r="G164">
        <f t="shared" si="39"/>
        <v>0</v>
      </c>
      <c r="H164">
        <f t="shared" si="40"/>
        <v>10</v>
      </c>
      <c r="I164">
        <f t="shared" si="41"/>
        <v>100</v>
      </c>
      <c r="J164" t="str">
        <f t="shared" si="50"/>
        <v/>
      </c>
      <c r="K164" t="str">
        <f t="shared" si="42"/>
        <v>YN</v>
      </c>
      <c r="L164" t="str">
        <f t="shared" si="43"/>
        <v/>
      </c>
      <c r="M164" t="str">
        <f t="shared" si="44"/>
        <v/>
      </c>
      <c r="N164">
        <f t="shared" si="45"/>
        <v>0.2</v>
      </c>
      <c r="O164">
        <f t="shared" si="46"/>
        <v>2</v>
      </c>
      <c r="P164">
        <f t="shared" si="47"/>
        <v>0</v>
      </c>
      <c r="Q164">
        <f t="shared" si="48"/>
        <v>0</v>
      </c>
      <c r="R164">
        <f t="shared" si="49"/>
        <v>0</v>
      </c>
    </row>
    <row r="165" spans="1:18">
      <c r="A165" t="s">
        <v>113</v>
      </c>
      <c r="B165" s="19">
        <f>FORECAST!A159</f>
        <v>44354</v>
      </c>
      <c r="C165" s="19">
        <f>OBSERVED!A159</f>
        <v>44354</v>
      </c>
      <c r="D165">
        <f>IF(ANALYSIS!B162="","",ANALYSIS!B162)</f>
        <v>0</v>
      </c>
      <c r="E165">
        <f>IF(ANALYSIS!C162="","",ANALYSIS!C162)</f>
        <v>0</v>
      </c>
      <c r="F165">
        <f t="shared" si="38"/>
        <v>0</v>
      </c>
      <c r="G165">
        <f t="shared" si="39"/>
        <v>0</v>
      </c>
      <c r="H165">
        <f t="shared" si="40"/>
        <v>0</v>
      </c>
      <c r="I165">
        <f t="shared" si="41"/>
        <v>0</v>
      </c>
      <c r="J165" t="str">
        <f t="shared" si="50"/>
        <v/>
      </c>
      <c r="K165" t="str">
        <f t="shared" si="42"/>
        <v/>
      </c>
      <c r="L165" t="str">
        <f t="shared" si="43"/>
        <v/>
      </c>
      <c r="M165" t="str">
        <f t="shared" si="44"/>
        <v>NN</v>
      </c>
      <c r="N165">
        <f t="shared" si="45"/>
        <v>0.2</v>
      </c>
      <c r="O165">
        <f t="shared" si="46"/>
        <v>2</v>
      </c>
      <c r="P165">
        <f t="shared" si="47"/>
        <v>1</v>
      </c>
      <c r="Q165">
        <f t="shared" si="48"/>
        <v>0</v>
      </c>
      <c r="R165">
        <f t="shared" si="49"/>
        <v>0</v>
      </c>
    </row>
    <row r="166" spans="1:18">
      <c r="A166" t="s">
        <v>116</v>
      </c>
      <c r="B166" s="19">
        <f>FORECAST!A160</f>
        <v>44355</v>
      </c>
      <c r="C166" s="19">
        <f>OBSERVED!A160</f>
        <v>44355</v>
      </c>
      <c r="D166">
        <f>IF(ANALYSIS!B163="","",ANALYSIS!B163)</f>
        <v>0</v>
      </c>
      <c r="E166">
        <f>IF(ANALYSIS!C163="","",ANALYSIS!C163)</f>
        <v>0</v>
      </c>
      <c r="F166">
        <f t="shared" si="38"/>
        <v>0</v>
      </c>
      <c r="G166">
        <f t="shared" si="39"/>
        <v>0</v>
      </c>
      <c r="H166">
        <f t="shared" si="40"/>
        <v>0</v>
      </c>
      <c r="I166">
        <f t="shared" si="41"/>
        <v>0</v>
      </c>
      <c r="J166" t="str">
        <f t="shared" si="50"/>
        <v/>
      </c>
      <c r="K166" t="str">
        <f t="shared" si="42"/>
        <v/>
      </c>
      <c r="L166" t="str">
        <f t="shared" si="43"/>
        <v/>
      </c>
      <c r="M166" t="str">
        <f t="shared" si="44"/>
        <v>NN</v>
      </c>
      <c r="N166">
        <f t="shared" si="45"/>
        <v>0.2</v>
      </c>
      <c r="O166">
        <f t="shared" si="46"/>
        <v>2</v>
      </c>
      <c r="P166">
        <f t="shared" si="47"/>
        <v>1</v>
      </c>
      <c r="Q166">
        <f t="shared" si="48"/>
        <v>0</v>
      </c>
      <c r="R166">
        <f t="shared" si="49"/>
        <v>0</v>
      </c>
    </row>
    <row r="167" spans="1:18">
      <c r="A167" t="s">
        <v>119</v>
      </c>
      <c r="B167" s="19">
        <f>FORECAST!A161</f>
        <v>44356</v>
      </c>
      <c r="C167" s="19">
        <f>OBSERVED!A161</f>
        <v>44356</v>
      </c>
      <c r="D167">
        <f>IF(ANALYSIS!B164="","",ANALYSIS!B164)</f>
        <v>0</v>
      </c>
      <c r="E167">
        <f>IF(ANALYSIS!C164="","",ANALYSIS!C164)</f>
        <v>0</v>
      </c>
      <c r="F167">
        <f t="shared" si="38"/>
        <v>0</v>
      </c>
      <c r="G167">
        <f t="shared" si="39"/>
        <v>0</v>
      </c>
      <c r="H167">
        <f t="shared" si="40"/>
        <v>0</v>
      </c>
      <c r="I167">
        <f t="shared" si="41"/>
        <v>0</v>
      </c>
      <c r="J167" t="str">
        <f t="shared" si="50"/>
        <v/>
      </c>
      <c r="K167" t="str">
        <f t="shared" si="42"/>
        <v/>
      </c>
      <c r="L167" t="str">
        <f t="shared" si="43"/>
        <v/>
      </c>
      <c r="M167" t="str">
        <f t="shared" si="44"/>
        <v>NN</v>
      </c>
      <c r="N167">
        <f t="shared" si="45"/>
        <v>0.2</v>
      </c>
      <c r="O167">
        <f t="shared" si="46"/>
        <v>2</v>
      </c>
      <c r="P167">
        <f t="shared" si="47"/>
        <v>1</v>
      </c>
      <c r="Q167">
        <f t="shared" si="48"/>
        <v>0</v>
      </c>
      <c r="R167">
        <f t="shared" si="49"/>
        <v>0</v>
      </c>
    </row>
    <row r="168" spans="1:18">
      <c r="A168" t="s">
        <v>122</v>
      </c>
      <c r="B168" s="19">
        <f>FORECAST!A162</f>
        <v>44357</v>
      </c>
      <c r="C168" s="19">
        <f>OBSERVED!A162</f>
        <v>44357</v>
      </c>
      <c r="D168">
        <f>IF(ANALYSIS!B165="","",ANALYSIS!B165)</f>
        <v>0</v>
      </c>
      <c r="E168">
        <f>IF(ANALYSIS!C165="","",ANALYSIS!C165)</f>
        <v>0</v>
      </c>
      <c r="F168">
        <f t="shared" si="38"/>
        <v>0</v>
      </c>
      <c r="G168">
        <f t="shared" si="39"/>
        <v>0</v>
      </c>
      <c r="H168">
        <f t="shared" si="40"/>
        <v>0</v>
      </c>
      <c r="I168">
        <f t="shared" si="41"/>
        <v>0</v>
      </c>
      <c r="J168" t="str">
        <f t="shared" si="50"/>
        <v/>
      </c>
      <c r="K168" t="str">
        <f t="shared" si="42"/>
        <v/>
      </c>
      <c r="L168" t="str">
        <f t="shared" si="43"/>
        <v/>
      </c>
      <c r="M168" t="str">
        <f t="shared" si="44"/>
        <v>NN</v>
      </c>
      <c r="N168">
        <f t="shared" si="45"/>
        <v>0.2</v>
      </c>
      <c r="O168">
        <f t="shared" si="46"/>
        <v>2</v>
      </c>
      <c r="P168">
        <f t="shared" si="47"/>
        <v>1</v>
      </c>
      <c r="Q168">
        <f t="shared" si="48"/>
        <v>0</v>
      </c>
      <c r="R168">
        <f t="shared" si="49"/>
        <v>0</v>
      </c>
    </row>
    <row r="169" spans="1:18">
      <c r="A169" t="s">
        <v>106</v>
      </c>
      <c r="B169" s="19">
        <f>FORECAST!A163</f>
        <v>44358</v>
      </c>
      <c r="C169" s="19">
        <f>OBSERVED!A163</f>
        <v>44358</v>
      </c>
      <c r="D169">
        <f>IF(ANALYSIS!B166="","",ANALYSIS!B166)</f>
        <v>0</v>
      </c>
      <c r="E169">
        <f>IF(ANALYSIS!C166="","",ANALYSIS!C166)</f>
        <v>0</v>
      </c>
      <c r="F169">
        <f t="shared" si="38"/>
        <v>0</v>
      </c>
      <c r="G169">
        <f t="shared" si="39"/>
        <v>0</v>
      </c>
      <c r="H169">
        <f t="shared" si="40"/>
        <v>0</v>
      </c>
      <c r="I169">
        <f t="shared" si="41"/>
        <v>0</v>
      </c>
      <c r="J169" t="str">
        <f t="shared" si="50"/>
        <v/>
      </c>
      <c r="K169" t="str">
        <f t="shared" si="42"/>
        <v/>
      </c>
      <c r="L169" t="str">
        <f t="shared" si="43"/>
        <v/>
      </c>
      <c r="M169" t="str">
        <f t="shared" si="44"/>
        <v>NN</v>
      </c>
      <c r="N169">
        <f t="shared" si="45"/>
        <v>0.2</v>
      </c>
      <c r="O169">
        <f t="shared" si="46"/>
        <v>2</v>
      </c>
      <c r="P169">
        <f t="shared" si="47"/>
        <v>1</v>
      </c>
      <c r="Q169">
        <f t="shared" si="48"/>
        <v>0</v>
      </c>
      <c r="R169">
        <f t="shared" si="49"/>
        <v>0</v>
      </c>
    </row>
    <row r="170" spans="1:18">
      <c r="A170" t="s">
        <v>107</v>
      </c>
      <c r="B170" s="19">
        <f>FORECAST!A164</f>
        <v>44359</v>
      </c>
      <c r="C170" s="19">
        <f>OBSERVED!A164</f>
        <v>44359</v>
      </c>
      <c r="D170">
        <f>IF(ANALYSIS!B167="","",ANALYSIS!B167)</f>
        <v>5</v>
      </c>
      <c r="E170">
        <f>IF(ANALYSIS!C167="","",ANALYSIS!C167)</f>
        <v>0</v>
      </c>
      <c r="F170">
        <f t="shared" si="38"/>
        <v>5</v>
      </c>
      <c r="G170">
        <f t="shared" si="39"/>
        <v>0</v>
      </c>
      <c r="H170">
        <f t="shared" si="40"/>
        <v>5</v>
      </c>
      <c r="I170">
        <f t="shared" si="41"/>
        <v>25</v>
      </c>
      <c r="J170" t="str">
        <f t="shared" si="50"/>
        <v/>
      </c>
      <c r="K170" t="str">
        <f t="shared" si="42"/>
        <v>YN</v>
      </c>
      <c r="L170" t="str">
        <f t="shared" si="43"/>
        <v/>
      </c>
      <c r="M170" t="str">
        <f t="shared" si="44"/>
        <v/>
      </c>
      <c r="N170">
        <f t="shared" si="45"/>
        <v>0.2</v>
      </c>
      <c r="O170">
        <f t="shared" si="46"/>
        <v>2</v>
      </c>
      <c r="P170">
        <f t="shared" si="47"/>
        <v>0</v>
      </c>
      <c r="Q170">
        <f t="shared" si="48"/>
        <v>0</v>
      </c>
      <c r="R170">
        <f t="shared" si="49"/>
        <v>0</v>
      </c>
    </row>
    <row r="171" spans="1:18">
      <c r="A171" t="s">
        <v>110</v>
      </c>
      <c r="B171" s="19">
        <f>FORECAST!A165</f>
        <v>44360</v>
      </c>
      <c r="C171" s="19">
        <f>OBSERVED!A165</f>
        <v>44360</v>
      </c>
      <c r="D171">
        <f>IF(ANALYSIS!B168="","",ANALYSIS!B168)</f>
        <v>0</v>
      </c>
      <c r="E171">
        <f>IF(ANALYSIS!C168="","",ANALYSIS!C168)</f>
        <v>0</v>
      </c>
      <c r="F171">
        <f t="shared" si="38"/>
        <v>0</v>
      </c>
      <c r="G171">
        <f t="shared" si="39"/>
        <v>0</v>
      </c>
      <c r="H171">
        <f t="shared" si="40"/>
        <v>0</v>
      </c>
      <c r="I171">
        <f t="shared" si="41"/>
        <v>0</v>
      </c>
      <c r="J171" t="str">
        <f t="shared" si="50"/>
        <v/>
      </c>
      <c r="K171" t="str">
        <f t="shared" si="42"/>
        <v/>
      </c>
      <c r="L171" t="str">
        <f t="shared" si="43"/>
        <v/>
      </c>
      <c r="M171" t="str">
        <f t="shared" si="44"/>
        <v>NN</v>
      </c>
      <c r="N171">
        <f t="shared" si="45"/>
        <v>0.2</v>
      </c>
      <c r="O171">
        <f t="shared" si="46"/>
        <v>2</v>
      </c>
      <c r="P171">
        <f t="shared" si="47"/>
        <v>1</v>
      </c>
      <c r="Q171">
        <f t="shared" si="48"/>
        <v>0</v>
      </c>
      <c r="R171">
        <f t="shared" si="49"/>
        <v>0</v>
      </c>
    </row>
    <row r="172" spans="1:18">
      <c r="A172" t="s">
        <v>113</v>
      </c>
      <c r="B172" s="19">
        <f>FORECAST!A166</f>
        <v>44361</v>
      </c>
      <c r="C172" s="19">
        <f>OBSERVED!A166</f>
        <v>44361</v>
      </c>
      <c r="D172">
        <f>IF(ANALYSIS!B169="","",ANALYSIS!B169)</f>
        <v>0</v>
      </c>
      <c r="E172">
        <f>IF(ANALYSIS!C169="","",ANALYSIS!C169)</f>
        <v>0</v>
      </c>
      <c r="F172">
        <f t="shared" si="38"/>
        <v>0</v>
      </c>
      <c r="G172">
        <f t="shared" si="39"/>
        <v>0</v>
      </c>
      <c r="H172">
        <f t="shared" si="40"/>
        <v>0</v>
      </c>
      <c r="I172">
        <f t="shared" si="41"/>
        <v>0</v>
      </c>
      <c r="J172" t="str">
        <f t="shared" si="50"/>
        <v/>
      </c>
      <c r="K172" t="str">
        <f t="shared" si="42"/>
        <v/>
      </c>
      <c r="L172" t="str">
        <f t="shared" si="43"/>
        <v/>
      </c>
      <c r="M172" t="str">
        <f t="shared" si="44"/>
        <v>NN</v>
      </c>
      <c r="N172">
        <f t="shared" si="45"/>
        <v>0.2</v>
      </c>
      <c r="O172">
        <f t="shared" si="46"/>
        <v>2</v>
      </c>
      <c r="P172">
        <f t="shared" si="47"/>
        <v>1</v>
      </c>
      <c r="Q172">
        <f t="shared" si="48"/>
        <v>0</v>
      </c>
      <c r="R172">
        <f t="shared" si="49"/>
        <v>0</v>
      </c>
    </row>
    <row r="173" spans="1:18">
      <c r="A173" t="s">
        <v>116</v>
      </c>
      <c r="B173" s="19">
        <f>FORECAST!A167</f>
        <v>44362</v>
      </c>
      <c r="C173" s="19">
        <f>OBSERVED!A167</f>
        <v>44362</v>
      </c>
      <c r="D173">
        <f>IF(ANALYSIS!B170="","",ANALYSIS!B170)</f>
        <v>0</v>
      </c>
      <c r="E173">
        <f>IF(ANALYSIS!C170="","",ANALYSIS!C170)</f>
        <v>0</v>
      </c>
      <c r="F173">
        <f t="shared" si="38"/>
        <v>0</v>
      </c>
      <c r="G173">
        <f t="shared" si="39"/>
        <v>0</v>
      </c>
      <c r="H173">
        <f t="shared" si="40"/>
        <v>0</v>
      </c>
      <c r="I173">
        <f t="shared" si="41"/>
        <v>0</v>
      </c>
      <c r="J173" t="str">
        <f t="shared" si="50"/>
        <v/>
      </c>
      <c r="K173" t="str">
        <f t="shared" si="42"/>
        <v/>
      </c>
      <c r="L173" t="str">
        <f t="shared" si="43"/>
        <v/>
      </c>
      <c r="M173" t="str">
        <f t="shared" si="44"/>
        <v>NN</v>
      </c>
      <c r="N173">
        <f t="shared" si="45"/>
        <v>0.2</v>
      </c>
      <c r="O173">
        <f t="shared" si="46"/>
        <v>2</v>
      </c>
      <c r="P173">
        <f t="shared" si="47"/>
        <v>1</v>
      </c>
      <c r="Q173">
        <f t="shared" si="48"/>
        <v>0</v>
      </c>
      <c r="R173">
        <f t="shared" si="49"/>
        <v>0</v>
      </c>
    </row>
    <row r="174" spans="1:18">
      <c r="A174" t="s">
        <v>119</v>
      </c>
      <c r="B174" s="19">
        <f>FORECAST!A168</f>
        <v>44363</v>
      </c>
      <c r="C174" s="19">
        <f>OBSERVED!A168</f>
        <v>44363</v>
      </c>
      <c r="D174">
        <f>IF(ANALYSIS!B171="","",ANALYSIS!B171)</f>
        <v>0</v>
      </c>
      <c r="E174">
        <f>IF(ANALYSIS!C171="","",ANALYSIS!C171)</f>
        <v>0</v>
      </c>
      <c r="F174">
        <f t="shared" si="38"/>
        <v>0</v>
      </c>
      <c r="G174">
        <f t="shared" si="39"/>
        <v>0</v>
      </c>
      <c r="H174">
        <f t="shared" si="40"/>
        <v>0</v>
      </c>
      <c r="I174">
        <f t="shared" si="41"/>
        <v>0</v>
      </c>
      <c r="J174" t="str">
        <f t="shared" si="50"/>
        <v/>
      </c>
      <c r="K174" t="str">
        <f t="shared" si="42"/>
        <v/>
      </c>
      <c r="L174" t="str">
        <f t="shared" si="43"/>
        <v/>
      </c>
      <c r="M174" t="str">
        <f t="shared" si="44"/>
        <v>NN</v>
      </c>
      <c r="N174">
        <f t="shared" si="45"/>
        <v>0.2</v>
      </c>
      <c r="O174">
        <f t="shared" si="46"/>
        <v>2</v>
      </c>
      <c r="P174">
        <f t="shared" si="47"/>
        <v>1</v>
      </c>
      <c r="Q174">
        <f t="shared" si="48"/>
        <v>0</v>
      </c>
      <c r="R174">
        <f t="shared" si="49"/>
        <v>0</v>
      </c>
    </row>
    <row r="175" spans="1:18">
      <c r="A175" t="s">
        <v>122</v>
      </c>
      <c r="B175" s="19">
        <f>FORECAST!A169</f>
        <v>44364</v>
      </c>
      <c r="C175" s="19">
        <f>OBSERVED!A169</f>
        <v>44364</v>
      </c>
      <c r="D175">
        <f>IF(ANALYSIS!B172="","",ANALYSIS!B172)</f>
        <v>0</v>
      </c>
      <c r="E175">
        <f>IF(ANALYSIS!C172="","",ANALYSIS!C172)</f>
        <v>49.2</v>
      </c>
      <c r="F175">
        <f t="shared" si="38"/>
        <v>0</v>
      </c>
      <c r="G175">
        <f t="shared" si="39"/>
        <v>49.2</v>
      </c>
      <c r="H175">
        <f t="shared" si="40"/>
        <v>49.2</v>
      </c>
      <c r="I175">
        <f t="shared" si="41"/>
        <v>2420.64</v>
      </c>
      <c r="J175" t="str">
        <f t="shared" si="50"/>
        <v/>
      </c>
      <c r="K175" t="str">
        <f t="shared" si="42"/>
        <v/>
      </c>
      <c r="L175" t="str">
        <f t="shared" si="43"/>
        <v>NY</v>
      </c>
      <c r="M175" t="str">
        <f t="shared" si="44"/>
        <v/>
      </c>
      <c r="N175">
        <f t="shared" si="45"/>
        <v>0.2</v>
      </c>
      <c r="O175">
        <f t="shared" si="46"/>
        <v>2</v>
      </c>
      <c r="P175">
        <f t="shared" si="47"/>
        <v>0</v>
      </c>
      <c r="Q175">
        <f t="shared" si="48"/>
        <v>0</v>
      </c>
      <c r="R175">
        <f t="shared" si="49"/>
        <v>0</v>
      </c>
    </row>
    <row r="176" spans="1:18">
      <c r="A176" t="s">
        <v>106</v>
      </c>
      <c r="B176" s="19">
        <f>FORECAST!A170</f>
        <v>44365</v>
      </c>
      <c r="C176" s="19">
        <f>OBSERVED!A170</f>
        <v>44365</v>
      </c>
      <c r="D176">
        <f>IF(ANALYSIS!B173="","",ANALYSIS!B173)</f>
        <v>5</v>
      </c>
      <c r="E176">
        <f>IF(ANALYSIS!C173="","",ANALYSIS!C173)</f>
        <v>138</v>
      </c>
      <c r="F176">
        <f t="shared" si="38"/>
        <v>5</v>
      </c>
      <c r="G176">
        <f t="shared" si="39"/>
        <v>138</v>
      </c>
      <c r="H176">
        <f t="shared" si="40"/>
        <v>133</v>
      </c>
      <c r="I176">
        <f t="shared" si="41"/>
        <v>17689</v>
      </c>
      <c r="J176" t="str">
        <f t="shared" si="50"/>
        <v>YY</v>
      </c>
      <c r="K176" t="str">
        <f t="shared" si="42"/>
        <v/>
      </c>
      <c r="L176" t="str">
        <f t="shared" si="43"/>
        <v/>
      </c>
      <c r="M176" t="str">
        <f t="shared" si="44"/>
        <v/>
      </c>
      <c r="N176">
        <f t="shared" si="45"/>
        <v>0.2</v>
      </c>
      <c r="O176">
        <f t="shared" si="46"/>
        <v>2</v>
      </c>
      <c r="P176">
        <f t="shared" si="47"/>
        <v>0</v>
      </c>
      <c r="Q176">
        <f t="shared" si="48"/>
        <v>0</v>
      </c>
      <c r="R176">
        <f t="shared" si="49"/>
        <v>1</v>
      </c>
    </row>
    <row r="177" spans="1:18">
      <c r="A177" t="s">
        <v>107</v>
      </c>
      <c r="B177" s="19">
        <f>FORECAST!A171</f>
        <v>44366</v>
      </c>
      <c r="C177" s="19">
        <f>OBSERVED!A171</f>
        <v>44366</v>
      </c>
      <c r="D177">
        <f>IF(ANALYSIS!B174="","",ANALYSIS!B174)</f>
        <v>200</v>
      </c>
      <c r="E177">
        <f>IF(ANALYSIS!C174="","",ANALYSIS!C174)</f>
        <v>10.6</v>
      </c>
      <c r="F177">
        <f t="shared" si="38"/>
        <v>200</v>
      </c>
      <c r="G177">
        <f t="shared" si="39"/>
        <v>10.6</v>
      </c>
      <c r="H177">
        <f t="shared" si="40"/>
        <v>189.4</v>
      </c>
      <c r="I177">
        <f t="shared" si="41"/>
        <v>35872.36</v>
      </c>
      <c r="J177" t="str">
        <f t="shared" si="50"/>
        <v>YY</v>
      </c>
      <c r="K177" t="str">
        <f t="shared" si="42"/>
        <v/>
      </c>
      <c r="L177" t="str">
        <f t="shared" si="43"/>
        <v/>
      </c>
      <c r="M177" t="str">
        <f t="shared" si="44"/>
        <v/>
      </c>
      <c r="N177">
        <f t="shared" si="45"/>
        <v>4</v>
      </c>
      <c r="O177">
        <f t="shared" si="46"/>
        <v>40</v>
      </c>
      <c r="P177">
        <f t="shared" si="47"/>
        <v>0</v>
      </c>
      <c r="Q177">
        <f t="shared" si="48"/>
        <v>0</v>
      </c>
      <c r="R177">
        <f t="shared" si="49"/>
        <v>1</v>
      </c>
    </row>
    <row r="178" spans="1:18">
      <c r="A178" t="s">
        <v>110</v>
      </c>
      <c r="B178" s="19">
        <f>FORECAST!A172</f>
        <v>44367</v>
      </c>
      <c r="C178" s="19">
        <f>OBSERVED!A172</f>
        <v>44367</v>
      </c>
      <c r="D178">
        <f>IF(ANALYSIS!B175="","",ANALYSIS!B175)</f>
        <v>70</v>
      </c>
      <c r="E178">
        <f>IF(ANALYSIS!C175="","",ANALYSIS!C175)</f>
        <v>12.8</v>
      </c>
      <c r="F178">
        <f t="shared" si="38"/>
        <v>70</v>
      </c>
      <c r="G178">
        <f t="shared" si="39"/>
        <v>12.8</v>
      </c>
      <c r="H178">
        <f t="shared" si="40"/>
        <v>57.2</v>
      </c>
      <c r="I178">
        <f t="shared" si="41"/>
        <v>3271.84</v>
      </c>
      <c r="J178" t="str">
        <f t="shared" si="50"/>
        <v>YY</v>
      </c>
      <c r="K178" t="str">
        <f t="shared" si="42"/>
        <v/>
      </c>
      <c r="L178" t="str">
        <f t="shared" si="43"/>
        <v/>
      </c>
      <c r="M178" t="str">
        <f t="shared" si="44"/>
        <v/>
      </c>
      <c r="N178">
        <f t="shared" si="45"/>
        <v>1.4</v>
      </c>
      <c r="O178">
        <f t="shared" si="46"/>
        <v>14</v>
      </c>
      <c r="P178">
        <f t="shared" si="47"/>
        <v>0</v>
      </c>
      <c r="Q178">
        <f t="shared" si="48"/>
        <v>0</v>
      </c>
      <c r="R178">
        <f t="shared" si="49"/>
        <v>1</v>
      </c>
    </row>
    <row r="179" spans="1:18">
      <c r="A179" t="s">
        <v>113</v>
      </c>
      <c r="B179" s="19">
        <f>FORECAST!A173</f>
        <v>44368</v>
      </c>
      <c r="C179" s="19">
        <f>OBSERVED!A173</f>
        <v>44368</v>
      </c>
      <c r="D179">
        <f>IF(ANALYSIS!B176="","",ANALYSIS!B176)</f>
        <v>45</v>
      </c>
      <c r="E179">
        <f>IF(ANALYSIS!C176="","",ANALYSIS!C176)</f>
        <v>16.6</v>
      </c>
      <c r="F179">
        <f t="shared" si="38"/>
        <v>45</v>
      </c>
      <c r="G179">
        <f t="shared" si="39"/>
        <v>16.6</v>
      </c>
      <c r="H179">
        <f t="shared" si="40"/>
        <v>28.4</v>
      </c>
      <c r="I179">
        <f t="shared" si="41"/>
        <v>806.56</v>
      </c>
      <c r="J179" t="str">
        <f t="shared" si="50"/>
        <v>YY</v>
      </c>
      <c r="K179" t="str">
        <f t="shared" si="42"/>
        <v/>
      </c>
      <c r="L179" t="str">
        <f t="shared" si="43"/>
        <v/>
      </c>
      <c r="M179" t="str">
        <f t="shared" si="44"/>
        <v/>
      </c>
      <c r="N179">
        <f t="shared" si="45"/>
        <v>0.9</v>
      </c>
      <c r="O179">
        <f t="shared" si="46"/>
        <v>9</v>
      </c>
      <c r="P179">
        <f t="shared" si="47"/>
        <v>0</v>
      </c>
      <c r="Q179">
        <f t="shared" si="48"/>
        <v>0</v>
      </c>
      <c r="R179">
        <f t="shared" si="49"/>
        <v>1</v>
      </c>
    </row>
    <row r="180" spans="1:18">
      <c r="A180" t="s">
        <v>116</v>
      </c>
      <c r="B180" s="19">
        <f>FORECAST!A174</f>
        <v>44369</v>
      </c>
      <c r="C180" s="19">
        <f>OBSERVED!A174</f>
        <v>44369</v>
      </c>
      <c r="D180">
        <f>IF(ANALYSIS!B177="","",ANALYSIS!B177)</f>
        <v>35</v>
      </c>
      <c r="E180">
        <f>IF(ANALYSIS!C177="","",ANALYSIS!C177)</f>
        <v>0.6</v>
      </c>
      <c r="F180">
        <f t="shared" si="38"/>
        <v>35</v>
      </c>
      <c r="G180">
        <f t="shared" si="39"/>
        <v>0.6</v>
      </c>
      <c r="H180">
        <f t="shared" si="40"/>
        <v>34.4</v>
      </c>
      <c r="I180">
        <f t="shared" si="41"/>
        <v>1183.36</v>
      </c>
      <c r="J180" t="str">
        <f t="shared" si="50"/>
        <v>YY</v>
      </c>
      <c r="K180" t="str">
        <f t="shared" si="42"/>
        <v/>
      </c>
      <c r="L180" t="str">
        <f t="shared" si="43"/>
        <v/>
      </c>
      <c r="M180" t="str">
        <f t="shared" si="44"/>
        <v/>
      </c>
      <c r="N180">
        <f t="shared" si="45"/>
        <v>0.7</v>
      </c>
      <c r="O180">
        <f t="shared" si="46"/>
        <v>7</v>
      </c>
      <c r="P180">
        <f t="shared" si="47"/>
        <v>0</v>
      </c>
      <c r="Q180">
        <f t="shared" si="48"/>
        <v>0</v>
      </c>
      <c r="R180">
        <f t="shared" si="49"/>
        <v>1</v>
      </c>
    </row>
    <row r="181" spans="1:18">
      <c r="A181" t="s">
        <v>119</v>
      </c>
      <c r="B181" s="19">
        <f>FORECAST!A175</f>
        <v>44370</v>
      </c>
      <c r="C181" s="19">
        <f>OBSERVED!A175</f>
        <v>44370</v>
      </c>
      <c r="D181">
        <f>IF(ANALYSIS!B178="","",ANALYSIS!B178)</f>
        <v>13</v>
      </c>
      <c r="E181">
        <f>IF(ANALYSIS!C178="","",ANALYSIS!C178)</f>
        <v>0</v>
      </c>
      <c r="F181">
        <f t="shared" si="38"/>
        <v>13</v>
      </c>
      <c r="G181">
        <f t="shared" si="39"/>
        <v>0</v>
      </c>
      <c r="H181">
        <f t="shared" si="40"/>
        <v>13</v>
      </c>
      <c r="I181">
        <f t="shared" si="41"/>
        <v>169</v>
      </c>
      <c r="J181" t="str">
        <f t="shared" si="50"/>
        <v/>
      </c>
      <c r="K181" t="str">
        <f t="shared" si="42"/>
        <v>YN</v>
      </c>
      <c r="L181" t="str">
        <f t="shared" si="43"/>
        <v/>
      </c>
      <c r="M181" t="str">
        <f t="shared" si="44"/>
        <v/>
      </c>
      <c r="N181">
        <f t="shared" si="45"/>
        <v>0.26</v>
      </c>
      <c r="O181">
        <f t="shared" si="46"/>
        <v>2.6</v>
      </c>
      <c r="P181">
        <f t="shared" si="47"/>
        <v>0</v>
      </c>
      <c r="Q181">
        <f t="shared" si="48"/>
        <v>0</v>
      </c>
      <c r="R181">
        <f t="shared" si="49"/>
        <v>0</v>
      </c>
    </row>
    <row r="182" spans="1:18">
      <c r="A182" t="s">
        <v>122</v>
      </c>
      <c r="B182" s="19">
        <f>FORECAST!A176</f>
        <v>44371</v>
      </c>
      <c r="C182" s="19">
        <f>OBSERVED!A176</f>
        <v>44371</v>
      </c>
      <c r="D182">
        <f>IF(ANALYSIS!B179="","",ANALYSIS!B179)</f>
        <v>1</v>
      </c>
      <c r="E182">
        <f>IF(ANALYSIS!C179="","",ANALYSIS!C179)</f>
        <v>0</v>
      </c>
      <c r="F182">
        <f t="shared" si="38"/>
        <v>1</v>
      </c>
      <c r="G182">
        <f t="shared" si="39"/>
        <v>0</v>
      </c>
      <c r="H182">
        <f t="shared" si="40"/>
        <v>1</v>
      </c>
      <c r="I182">
        <f t="shared" si="41"/>
        <v>1</v>
      </c>
      <c r="J182" t="str">
        <f t="shared" si="50"/>
        <v/>
      </c>
      <c r="K182" t="str">
        <f t="shared" si="42"/>
        <v>YN</v>
      </c>
      <c r="L182" t="str">
        <f t="shared" si="43"/>
        <v/>
      </c>
      <c r="M182" t="str">
        <f t="shared" si="44"/>
        <v/>
      </c>
      <c r="N182">
        <f t="shared" si="45"/>
        <v>0.2</v>
      </c>
      <c r="O182">
        <f t="shared" si="46"/>
        <v>2</v>
      </c>
      <c r="P182">
        <f t="shared" si="47"/>
        <v>0</v>
      </c>
      <c r="Q182">
        <f t="shared" si="48"/>
        <v>0</v>
      </c>
      <c r="R182">
        <f t="shared" si="49"/>
        <v>0</v>
      </c>
    </row>
    <row r="183" spans="1:18">
      <c r="A183" t="s">
        <v>106</v>
      </c>
      <c r="B183" s="19">
        <f>FORECAST!A177</f>
        <v>44372</v>
      </c>
      <c r="C183" s="19">
        <f>OBSERVED!A177</f>
        <v>44372</v>
      </c>
      <c r="D183">
        <f>IF(ANALYSIS!B180="","",ANALYSIS!B180)</f>
        <v>0</v>
      </c>
      <c r="E183">
        <f>IF(ANALYSIS!C180="","",ANALYSIS!C180)</f>
        <v>0</v>
      </c>
      <c r="F183">
        <f t="shared" si="38"/>
        <v>0</v>
      </c>
      <c r="G183">
        <f t="shared" si="39"/>
        <v>0</v>
      </c>
      <c r="H183">
        <f t="shared" si="40"/>
        <v>0</v>
      </c>
      <c r="I183">
        <f t="shared" si="41"/>
        <v>0</v>
      </c>
      <c r="J183" t="str">
        <f t="shared" si="50"/>
        <v/>
      </c>
      <c r="K183" t="str">
        <f t="shared" si="42"/>
        <v/>
      </c>
      <c r="L183" t="str">
        <f t="shared" si="43"/>
        <v/>
      </c>
      <c r="M183" t="str">
        <f t="shared" si="44"/>
        <v>NN</v>
      </c>
      <c r="N183">
        <f t="shared" si="45"/>
        <v>0.2</v>
      </c>
      <c r="O183">
        <f t="shared" si="46"/>
        <v>2</v>
      </c>
      <c r="P183">
        <f t="shared" si="47"/>
        <v>1</v>
      </c>
      <c r="Q183">
        <f t="shared" si="48"/>
        <v>0</v>
      </c>
      <c r="R183">
        <f t="shared" si="49"/>
        <v>0</v>
      </c>
    </row>
    <row r="184" spans="1:18">
      <c r="A184" t="s">
        <v>107</v>
      </c>
      <c r="B184" s="19">
        <f>FORECAST!A178</f>
        <v>44373</v>
      </c>
      <c r="C184" s="19">
        <f>OBSERVED!A178</f>
        <v>44373</v>
      </c>
      <c r="D184">
        <f>IF(ANALYSIS!B181="","",ANALYSIS!B181)</f>
        <v>10</v>
      </c>
      <c r="E184">
        <f>IF(ANALYSIS!C181="","",ANALYSIS!C181)</f>
        <v>0</v>
      </c>
      <c r="F184">
        <f t="shared" si="38"/>
        <v>10</v>
      </c>
      <c r="G184">
        <f t="shared" si="39"/>
        <v>0</v>
      </c>
      <c r="H184">
        <f t="shared" si="40"/>
        <v>10</v>
      </c>
      <c r="I184">
        <f t="shared" si="41"/>
        <v>100</v>
      </c>
      <c r="J184" t="str">
        <f t="shared" si="50"/>
        <v/>
      </c>
      <c r="K184" t="str">
        <f t="shared" si="42"/>
        <v>YN</v>
      </c>
      <c r="L184" t="str">
        <f t="shared" si="43"/>
        <v/>
      </c>
      <c r="M184" t="str">
        <f t="shared" si="44"/>
        <v/>
      </c>
      <c r="N184">
        <f t="shared" si="45"/>
        <v>0.2</v>
      </c>
      <c r="O184">
        <f t="shared" si="46"/>
        <v>2</v>
      </c>
      <c r="P184">
        <f t="shared" si="47"/>
        <v>0</v>
      </c>
      <c r="Q184">
        <f t="shared" si="48"/>
        <v>0</v>
      </c>
      <c r="R184">
        <f t="shared" si="49"/>
        <v>0</v>
      </c>
    </row>
    <row r="185" spans="1:18">
      <c r="A185" t="s">
        <v>110</v>
      </c>
      <c r="B185" s="19">
        <f>FORECAST!A179</f>
        <v>44374</v>
      </c>
      <c r="C185" s="19">
        <f>OBSERVED!A179</f>
        <v>44374</v>
      </c>
      <c r="D185">
        <f>IF(ANALYSIS!B182="","",ANALYSIS!B182)</f>
        <v>10</v>
      </c>
      <c r="E185">
        <f>IF(ANALYSIS!C182="","",ANALYSIS!C182)</f>
        <v>0</v>
      </c>
      <c r="F185">
        <f t="shared" si="38"/>
        <v>10</v>
      </c>
      <c r="G185">
        <f t="shared" si="39"/>
        <v>0</v>
      </c>
      <c r="H185">
        <f t="shared" si="40"/>
        <v>10</v>
      </c>
      <c r="I185">
        <f t="shared" si="41"/>
        <v>100</v>
      </c>
      <c r="J185" t="str">
        <f t="shared" si="50"/>
        <v/>
      </c>
      <c r="K185" t="str">
        <f t="shared" si="42"/>
        <v>YN</v>
      </c>
      <c r="L185" t="str">
        <f t="shared" si="43"/>
        <v/>
      </c>
      <c r="M185" t="str">
        <f t="shared" si="44"/>
        <v/>
      </c>
      <c r="N185">
        <f t="shared" si="45"/>
        <v>0.2</v>
      </c>
      <c r="O185">
        <f t="shared" si="46"/>
        <v>2</v>
      </c>
      <c r="P185">
        <f t="shared" si="47"/>
        <v>0</v>
      </c>
      <c r="Q185">
        <f t="shared" si="48"/>
        <v>0</v>
      </c>
      <c r="R185">
        <f t="shared" si="49"/>
        <v>0</v>
      </c>
    </row>
    <row r="186" spans="1:18">
      <c r="A186" t="s">
        <v>113</v>
      </c>
      <c r="B186" s="19">
        <f>FORECAST!A180</f>
        <v>44375</v>
      </c>
      <c r="C186" s="19">
        <f>OBSERVED!A180</f>
        <v>44375</v>
      </c>
      <c r="D186">
        <f>IF(ANALYSIS!B183="","",ANALYSIS!B183)</f>
        <v>5</v>
      </c>
      <c r="E186">
        <f>IF(ANALYSIS!C183="","",ANALYSIS!C183)</f>
        <v>0.6</v>
      </c>
      <c r="F186">
        <f t="shared" si="38"/>
        <v>5</v>
      </c>
      <c r="G186">
        <f t="shared" si="39"/>
        <v>0.6</v>
      </c>
      <c r="H186">
        <f t="shared" si="40"/>
        <v>4.4</v>
      </c>
      <c r="I186">
        <f t="shared" si="41"/>
        <v>19.36</v>
      </c>
      <c r="J186" t="str">
        <f t="shared" si="50"/>
        <v>YY</v>
      </c>
      <c r="K186" t="str">
        <f t="shared" si="42"/>
        <v/>
      </c>
      <c r="L186" t="str">
        <f t="shared" si="43"/>
        <v/>
      </c>
      <c r="M186" t="str">
        <f t="shared" si="44"/>
        <v/>
      </c>
      <c r="N186">
        <f t="shared" si="45"/>
        <v>0.2</v>
      </c>
      <c r="O186">
        <f t="shared" si="46"/>
        <v>2</v>
      </c>
      <c r="P186">
        <f t="shared" si="47"/>
        <v>0</v>
      </c>
      <c r="Q186">
        <f t="shared" si="48"/>
        <v>0</v>
      </c>
      <c r="R186">
        <f t="shared" si="49"/>
        <v>1</v>
      </c>
    </row>
    <row r="187" spans="1:18">
      <c r="A187" t="s">
        <v>116</v>
      </c>
      <c r="B187" s="19">
        <f>FORECAST!A181</f>
        <v>44376</v>
      </c>
      <c r="C187" s="19">
        <f>OBSERVED!A181</f>
        <v>44376</v>
      </c>
      <c r="D187">
        <f>IF(ANALYSIS!B184="","",ANALYSIS!B184)</f>
        <v>0</v>
      </c>
      <c r="E187">
        <f>IF(ANALYSIS!C184="","",ANALYSIS!C184)</f>
        <v>51.6</v>
      </c>
      <c r="F187">
        <f t="shared" si="38"/>
        <v>0</v>
      </c>
      <c r="G187">
        <f t="shared" si="39"/>
        <v>51.6</v>
      </c>
      <c r="H187">
        <f t="shared" si="40"/>
        <v>51.6</v>
      </c>
      <c r="I187">
        <f t="shared" si="41"/>
        <v>2662.56</v>
      </c>
      <c r="J187" t="str">
        <f t="shared" si="50"/>
        <v/>
      </c>
      <c r="K187" t="str">
        <f t="shared" si="42"/>
        <v/>
      </c>
      <c r="L187" t="str">
        <f t="shared" si="43"/>
        <v>NY</v>
      </c>
      <c r="M187" t="str">
        <f t="shared" si="44"/>
        <v/>
      </c>
      <c r="N187">
        <f t="shared" si="45"/>
        <v>0.2</v>
      </c>
      <c r="O187">
        <f t="shared" si="46"/>
        <v>2</v>
      </c>
      <c r="P187">
        <f t="shared" si="47"/>
        <v>0</v>
      </c>
      <c r="Q187">
        <f t="shared" si="48"/>
        <v>0</v>
      </c>
      <c r="R187">
        <f t="shared" si="49"/>
        <v>0</v>
      </c>
    </row>
    <row r="188" spans="1:18">
      <c r="A188" t="s">
        <v>119</v>
      </c>
      <c r="B188" s="19">
        <f>FORECAST!A182</f>
        <v>44377</v>
      </c>
      <c r="C188" s="19">
        <f>OBSERVED!A182</f>
        <v>44377</v>
      </c>
      <c r="D188">
        <f>IF(ANALYSIS!B185="","",ANALYSIS!B185)</f>
        <v>10</v>
      </c>
      <c r="E188">
        <f>IF(ANALYSIS!C185="","",ANALYSIS!C185)</f>
        <v>0</v>
      </c>
      <c r="F188">
        <f t="shared" si="38"/>
        <v>10</v>
      </c>
      <c r="G188">
        <f t="shared" si="39"/>
        <v>0</v>
      </c>
      <c r="H188">
        <f t="shared" si="40"/>
        <v>10</v>
      </c>
      <c r="I188">
        <f t="shared" si="41"/>
        <v>100</v>
      </c>
      <c r="J188" t="str">
        <f t="shared" si="50"/>
        <v/>
      </c>
      <c r="K188" t="str">
        <f t="shared" si="42"/>
        <v>YN</v>
      </c>
      <c r="L188" t="str">
        <f t="shared" si="43"/>
        <v/>
      </c>
      <c r="M188" t="str">
        <f t="shared" si="44"/>
        <v/>
      </c>
      <c r="N188">
        <f t="shared" si="45"/>
        <v>0.2</v>
      </c>
      <c r="O188">
        <f t="shared" si="46"/>
        <v>2</v>
      </c>
      <c r="P188">
        <f t="shared" si="47"/>
        <v>0</v>
      </c>
      <c r="Q188">
        <f t="shared" si="48"/>
        <v>0</v>
      </c>
      <c r="R188">
        <f t="shared" si="49"/>
        <v>0</v>
      </c>
    </row>
    <row r="189" spans="1:18">
      <c r="A189" t="s">
        <v>122</v>
      </c>
      <c r="B189" s="19">
        <f>FORECAST!A183</f>
        <v>44378</v>
      </c>
      <c r="C189" s="19">
        <f>OBSERVED!A183</f>
        <v>44378</v>
      </c>
      <c r="D189">
        <f>IF(ANALYSIS!B186="","",ANALYSIS!B186)</f>
        <v>0</v>
      </c>
      <c r="E189">
        <f>IF(ANALYSIS!C186="","",ANALYSIS!C186)</f>
        <v>0</v>
      </c>
      <c r="F189">
        <f t="shared" si="38"/>
        <v>0</v>
      </c>
      <c r="G189">
        <f t="shared" si="39"/>
        <v>0</v>
      </c>
      <c r="H189">
        <f t="shared" si="40"/>
        <v>0</v>
      </c>
      <c r="I189">
        <f t="shared" si="41"/>
        <v>0</v>
      </c>
      <c r="J189" t="str">
        <f t="shared" si="50"/>
        <v/>
      </c>
      <c r="K189" t="str">
        <f t="shared" si="42"/>
        <v/>
      </c>
      <c r="L189" t="str">
        <f t="shared" si="43"/>
        <v/>
      </c>
      <c r="M189" t="str">
        <f t="shared" si="44"/>
        <v>NN</v>
      </c>
      <c r="N189">
        <f t="shared" si="45"/>
        <v>0.2</v>
      </c>
      <c r="O189">
        <f t="shared" si="46"/>
        <v>2</v>
      </c>
      <c r="P189">
        <f t="shared" si="47"/>
        <v>1</v>
      </c>
      <c r="Q189">
        <f t="shared" si="48"/>
        <v>0</v>
      </c>
      <c r="R189">
        <f t="shared" si="49"/>
        <v>0</v>
      </c>
    </row>
    <row r="190" spans="1:18">
      <c r="A190" t="s">
        <v>106</v>
      </c>
      <c r="B190" s="19">
        <f>FORECAST!A184</f>
        <v>44379</v>
      </c>
      <c r="C190" s="19">
        <f>OBSERVED!A184</f>
        <v>44379</v>
      </c>
      <c r="D190">
        <f>IF(ANALYSIS!B187="","",ANALYSIS!B187)</f>
        <v>0</v>
      </c>
      <c r="E190">
        <f>IF(ANALYSIS!C187="","",ANALYSIS!C187)</f>
        <v>0</v>
      </c>
      <c r="F190">
        <f t="shared" si="38"/>
        <v>0</v>
      </c>
      <c r="G190">
        <f t="shared" si="39"/>
        <v>0</v>
      </c>
      <c r="H190">
        <f t="shared" si="40"/>
        <v>0</v>
      </c>
      <c r="I190">
        <f t="shared" si="41"/>
        <v>0</v>
      </c>
      <c r="J190" t="str">
        <f t="shared" si="50"/>
        <v/>
      </c>
      <c r="K190" t="str">
        <f t="shared" si="42"/>
        <v/>
      </c>
      <c r="L190" t="str">
        <f t="shared" si="43"/>
        <v/>
      </c>
      <c r="M190" t="str">
        <f t="shared" si="44"/>
        <v>NN</v>
      </c>
      <c r="N190">
        <f t="shared" si="45"/>
        <v>0.2</v>
      </c>
      <c r="O190">
        <f t="shared" si="46"/>
        <v>2</v>
      </c>
      <c r="P190">
        <f t="shared" si="47"/>
        <v>1</v>
      </c>
      <c r="Q190">
        <f t="shared" si="48"/>
        <v>0</v>
      </c>
      <c r="R190">
        <f t="shared" si="49"/>
        <v>0</v>
      </c>
    </row>
    <row r="191" spans="1:18">
      <c r="A191" t="s">
        <v>107</v>
      </c>
      <c r="B191" s="19">
        <f>FORECAST!A185</f>
        <v>44380</v>
      </c>
      <c r="C191" s="19">
        <f>OBSERVED!A185</f>
        <v>44380</v>
      </c>
      <c r="D191">
        <f>IF(ANALYSIS!B188="","",ANALYSIS!B188)</f>
        <v>0</v>
      </c>
      <c r="E191">
        <f>IF(ANALYSIS!C188="","",ANALYSIS!C188)</f>
        <v>0</v>
      </c>
      <c r="F191">
        <f t="shared" si="38"/>
        <v>0</v>
      </c>
      <c r="G191">
        <f t="shared" si="39"/>
        <v>0</v>
      </c>
      <c r="H191">
        <f t="shared" si="40"/>
        <v>0</v>
      </c>
      <c r="I191">
        <f t="shared" si="41"/>
        <v>0</v>
      </c>
      <c r="J191" t="str">
        <f t="shared" si="50"/>
        <v/>
      </c>
      <c r="K191" t="str">
        <f t="shared" si="42"/>
        <v/>
      </c>
      <c r="L191" t="str">
        <f t="shared" si="43"/>
        <v/>
      </c>
      <c r="M191" t="str">
        <f t="shared" si="44"/>
        <v>NN</v>
      </c>
      <c r="N191">
        <f t="shared" si="45"/>
        <v>0.2</v>
      </c>
      <c r="O191">
        <f t="shared" si="46"/>
        <v>2</v>
      </c>
      <c r="P191">
        <f t="shared" si="47"/>
        <v>1</v>
      </c>
      <c r="Q191">
        <f t="shared" si="48"/>
        <v>0</v>
      </c>
      <c r="R191">
        <f t="shared" si="49"/>
        <v>0</v>
      </c>
    </row>
    <row r="192" spans="1:18">
      <c r="A192" t="s">
        <v>110</v>
      </c>
      <c r="B192" s="19">
        <f>FORECAST!A186</f>
        <v>44381</v>
      </c>
      <c r="C192" s="19">
        <f>OBSERVED!A186</f>
        <v>44381</v>
      </c>
      <c r="D192">
        <f>IF(ANALYSIS!B189="","",ANALYSIS!B189)</f>
        <v>0</v>
      </c>
      <c r="E192">
        <f>IF(ANALYSIS!C189="","",ANALYSIS!C189)</f>
        <v>0</v>
      </c>
      <c r="F192">
        <f t="shared" si="38"/>
        <v>0</v>
      </c>
      <c r="G192">
        <f t="shared" si="39"/>
        <v>0</v>
      </c>
      <c r="H192">
        <f t="shared" si="40"/>
        <v>0</v>
      </c>
      <c r="I192">
        <f t="shared" si="41"/>
        <v>0</v>
      </c>
      <c r="J192" t="str">
        <f t="shared" si="50"/>
        <v/>
      </c>
      <c r="K192" t="str">
        <f t="shared" si="42"/>
        <v/>
      </c>
      <c r="L192" t="str">
        <f t="shared" si="43"/>
        <v/>
      </c>
      <c r="M192" t="str">
        <f t="shared" si="44"/>
        <v>NN</v>
      </c>
      <c r="N192">
        <f t="shared" si="45"/>
        <v>0.2</v>
      </c>
      <c r="O192">
        <f t="shared" si="46"/>
        <v>2</v>
      </c>
      <c r="P192">
        <f t="shared" si="47"/>
        <v>1</v>
      </c>
      <c r="Q192">
        <f t="shared" si="48"/>
        <v>0</v>
      </c>
      <c r="R192">
        <f t="shared" si="49"/>
        <v>0</v>
      </c>
    </row>
    <row r="193" spans="1:18">
      <c r="A193" t="s">
        <v>113</v>
      </c>
      <c r="B193" s="19">
        <f>FORECAST!A187</f>
        <v>44382</v>
      </c>
      <c r="C193" s="19">
        <f>OBSERVED!A187</f>
        <v>44382</v>
      </c>
      <c r="D193">
        <f>IF(ANALYSIS!B190="","",ANALYSIS!B190)</f>
        <v>0</v>
      </c>
      <c r="E193">
        <f>IF(ANALYSIS!C190="","",ANALYSIS!C190)</f>
        <v>0</v>
      </c>
      <c r="F193">
        <f t="shared" si="38"/>
        <v>0</v>
      </c>
      <c r="G193">
        <f t="shared" si="39"/>
        <v>0</v>
      </c>
      <c r="H193">
        <f t="shared" si="40"/>
        <v>0</v>
      </c>
      <c r="I193">
        <f t="shared" si="41"/>
        <v>0</v>
      </c>
      <c r="J193" t="str">
        <f t="shared" si="50"/>
        <v/>
      </c>
      <c r="K193" t="str">
        <f t="shared" si="42"/>
        <v/>
      </c>
      <c r="L193" t="str">
        <f t="shared" si="43"/>
        <v/>
      </c>
      <c r="M193" t="str">
        <f t="shared" si="44"/>
        <v>NN</v>
      </c>
      <c r="N193">
        <f t="shared" si="45"/>
        <v>0.2</v>
      </c>
      <c r="O193">
        <f t="shared" si="46"/>
        <v>2</v>
      </c>
      <c r="P193">
        <f t="shared" si="47"/>
        <v>1</v>
      </c>
      <c r="Q193">
        <f t="shared" si="48"/>
        <v>0</v>
      </c>
      <c r="R193">
        <f t="shared" si="49"/>
        <v>0</v>
      </c>
    </row>
    <row r="194" spans="1:18">
      <c r="A194" t="s">
        <v>116</v>
      </c>
      <c r="B194" s="19">
        <f>FORECAST!A188</f>
        <v>44383</v>
      </c>
      <c r="C194" s="19">
        <f>OBSERVED!A188</f>
        <v>44383</v>
      </c>
      <c r="D194">
        <f>IF(ANALYSIS!B191="","",ANALYSIS!B191)</f>
        <v>0</v>
      </c>
      <c r="E194">
        <f>IF(ANALYSIS!C191="","",ANALYSIS!C191)</f>
        <v>0</v>
      </c>
      <c r="F194">
        <f t="shared" si="38"/>
        <v>0</v>
      </c>
      <c r="G194">
        <f t="shared" si="39"/>
        <v>0</v>
      </c>
      <c r="H194">
        <f t="shared" si="40"/>
        <v>0</v>
      </c>
      <c r="I194">
        <f t="shared" si="41"/>
        <v>0</v>
      </c>
      <c r="J194" t="str">
        <f t="shared" si="50"/>
        <v/>
      </c>
      <c r="K194" t="str">
        <f t="shared" si="42"/>
        <v/>
      </c>
      <c r="L194" t="str">
        <f t="shared" si="43"/>
        <v/>
      </c>
      <c r="M194" t="str">
        <f t="shared" si="44"/>
        <v>NN</v>
      </c>
      <c r="N194">
        <f t="shared" si="45"/>
        <v>0.2</v>
      </c>
      <c r="O194">
        <f t="shared" si="46"/>
        <v>2</v>
      </c>
      <c r="P194">
        <f t="shared" si="47"/>
        <v>1</v>
      </c>
      <c r="Q194">
        <f t="shared" si="48"/>
        <v>0</v>
      </c>
      <c r="R194">
        <f t="shared" si="49"/>
        <v>0</v>
      </c>
    </row>
    <row r="195" spans="1:18">
      <c r="A195" t="s">
        <v>119</v>
      </c>
      <c r="B195" s="19">
        <f>FORECAST!A189</f>
        <v>44384</v>
      </c>
      <c r="C195" s="19">
        <f>OBSERVED!A189</f>
        <v>44384</v>
      </c>
      <c r="D195">
        <f>IF(ANALYSIS!B192="","",ANALYSIS!B192)</f>
        <v>4</v>
      </c>
      <c r="E195">
        <f>IF(ANALYSIS!C192="","",ANALYSIS!C192)</f>
        <v>0</v>
      </c>
      <c r="F195">
        <f t="shared" si="38"/>
        <v>4</v>
      </c>
      <c r="G195">
        <f t="shared" si="39"/>
        <v>0</v>
      </c>
      <c r="H195">
        <f t="shared" si="40"/>
        <v>4</v>
      </c>
      <c r="I195">
        <f t="shared" si="41"/>
        <v>16</v>
      </c>
      <c r="J195" t="str">
        <f t="shared" si="50"/>
        <v/>
      </c>
      <c r="K195" t="str">
        <f t="shared" si="42"/>
        <v>YN</v>
      </c>
      <c r="L195" t="str">
        <f t="shared" si="43"/>
        <v/>
      </c>
      <c r="M195" t="str">
        <f t="shared" si="44"/>
        <v/>
      </c>
      <c r="N195">
        <f t="shared" si="45"/>
        <v>0.2</v>
      </c>
      <c r="O195">
        <f t="shared" si="46"/>
        <v>2</v>
      </c>
      <c r="P195">
        <f t="shared" si="47"/>
        <v>0</v>
      </c>
      <c r="Q195">
        <f t="shared" si="48"/>
        <v>0</v>
      </c>
      <c r="R195">
        <f t="shared" si="49"/>
        <v>0</v>
      </c>
    </row>
    <row r="196" spans="1:18">
      <c r="A196" t="s">
        <v>122</v>
      </c>
      <c r="B196" s="19">
        <f>FORECAST!A190</f>
        <v>44385</v>
      </c>
      <c r="C196" s="19">
        <f>OBSERVED!A190</f>
        <v>44385</v>
      </c>
      <c r="D196">
        <f>IF(ANALYSIS!B193="","",ANALYSIS!B193)</f>
        <v>0</v>
      </c>
      <c r="E196">
        <f>IF(ANALYSIS!C193="","",ANALYSIS!C193)</f>
        <v>0</v>
      </c>
      <c r="F196">
        <f t="shared" si="38"/>
        <v>0</v>
      </c>
      <c r="G196">
        <f t="shared" si="39"/>
        <v>0</v>
      </c>
      <c r="H196">
        <f t="shared" si="40"/>
        <v>0</v>
      </c>
      <c r="I196">
        <f t="shared" si="41"/>
        <v>0</v>
      </c>
      <c r="J196" t="str">
        <f t="shared" si="50"/>
        <v/>
      </c>
      <c r="K196" t="str">
        <f t="shared" si="42"/>
        <v/>
      </c>
      <c r="L196" t="str">
        <f t="shared" si="43"/>
        <v/>
      </c>
      <c r="M196" t="str">
        <f t="shared" si="44"/>
        <v>NN</v>
      </c>
      <c r="N196">
        <f t="shared" si="45"/>
        <v>0.2</v>
      </c>
      <c r="O196">
        <f t="shared" si="46"/>
        <v>2</v>
      </c>
      <c r="P196">
        <f t="shared" si="47"/>
        <v>1</v>
      </c>
      <c r="Q196">
        <f t="shared" si="48"/>
        <v>0</v>
      </c>
      <c r="R196">
        <f t="shared" si="49"/>
        <v>0</v>
      </c>
    </row>
    <row r="197" spans="1:18">
      <c r="A197" t="s">
        <v>106</v>
      </c>
      <c r="B197" s="19">
        <f>FORECAST!A191</f>
        <v>44386</v>
      </c>
      <c r="C197" s="19">
        <f>OBSERVED!A191</f>
        <v>44386</v>
      </c>
      <c r="D197">
        <f>IF(ANALYSIS!B194="","",ANALYSIS!B194)</f>
        <v>0</v>
      </c>
      <c r="E197">
        <f>IF(ANALYSIS!C194="","",ANALYSIS!C194)</f>
        <v>0</v>
      </c>
      <c r="F197">
        <f t="shared" si="38"/>
        <v>0</v>
      </c>
      <c r="G197">
        <f t="shared" si="39"/>
        <v>0</v>
      </c>
      <c r="H197">
        <f t="shared" si="40"/>
        <v>0</v>
      </c>
      <c r="I197">
        <f t="shared" si="41"/>
        <v>0</v>
      </c>
      <c r="J197" t="str">
        <f t="shared" si="50"/>
        <v/>
      </c>
      <c r="K197" t="str">
        <f t="shared" si="42"/>
        <v/>
      </c>
      <c r="L197" t="str">
        <f t="shared" si="43"/>
        <v/>
      </c>
      <c r="M197" t="str">
        <f t="shared" si="44"/>
        <v>NN</v>
      </c>
      <c r="N197">
        <f t="shared" si="45"/>
        <v>0.2</v>
      </c>
      <c r="O197">
        <f t="shared" si="46"/>
        <v>2</v>
      </c>
      <c r="P197">
        <f t="shared" si="47"/>
        <v>1</v>
      </c>
      <c r="Q197">
        <f t="shared" si="48"/>
        <v>0</v>
      </c>
      <c r="R197">
        <f t="shared" si="49"/>
        <v>0</v>
      </c>
    </row>
    <row r="198" spans="1:18">
      <c r="A198" t="s">
        <v>107</v>
      </c>
      <c r="B198" s="19">
        <f>FORECAST!A192</f>
        <v>44387</v>
      </c>
      <c r="C198" s="19">
        <f>OBSERVED!A192</f>
        <v>44387</v>
      </c>
      <c r="D198">
        <f>IF(ANALYSIS!B195="","",ANALYSIS!B195)</f>
        <v>15</v>
      </c>
      <c r="E198">
        <f>IF(ANALYSIS!C195="","",ANALYSIS!C195)</f>
        <v>0</v>
      </c>
      <c r="F198">
        <f t="shared" si="38"/>
        <v>15</v>
      </c>
      <c r="G198">
        <f t="shared" si="39"/>
        <v>0</v>
      </c>
      <c r="H198">
        <f t="shared" si="40"/>
        <v>15</v>
      </c>
      <c r="I198">
        <f t="shared" si="41"/>
        <v>225</v>
      </c>
      <c r="J198" t="str">
        <f t="shared" si="50"/>
        <v/>
      </c>
      <c r="K198" t="str">
        <f t="shared" si="42"/>
        <v>YN</v>
      </c>
      <c r="L198" t="str">
        <f t="shared" si="43"/>
        <v/>
      </c>
      <c r="M198" t="str">
        <f t="shared" si="44"/>
        <v/>
      </c>
      <c r="N198">
        <f t="shared" si="45"/>
        <v>0.3</v>
      </c>
      <c r="O198">
        <f t="shared" si="46"/>
        <v>3</v>
      </c>
      <c r="P198">
        <f t="shared" si="47"/>
        <v>0</v>
      </c>
      <c r="Q198">
        <f t="shared" si="48"/>
        <v>0</v>
      </c>
      <c r="R198">
        <f t="shared" si="49"/>
        <v>0</v>
      </c>
    </row>
    <row r="199" spans="1:18">
      <c r="A199" t="s">
        <v>110</v>
      </c>
      <c r="B199" s="19">
        <f>FORECAST!A193</f>
        <v>44388</v>
      </c>
      <c r="C199" s="19">
        <f>OBSERVED!A193</f>
        <v>44388</v>
      </c>
      <c r="D199">
        <f>IF(ANALYSIS!B196="","",ANALYSIS!B196)</f>
        <v>20</v>
      </c>
      <c r="E199">
        <f>IF(ANALYSIS!C196="","",ANALYSIS!C196)</f>
        <v>2.8</v>
      </c>
      <c r="F199">
        <f t="shared" si="38"/>
        <v>20</v>
      </c>
      <c r="G199">
        <f t="shared" si="39"/>
        <v>2.8</v>
      </c>
      <c r="H199">
        <f t="shared" si="40"/>
        <v>17.2</v>
      </c>
      <c r="I199">
        <f t="shared" si="41"/>
        <v>295.84</v>
      </c>
      <c r="J199" t="str">
        <f t="shared" si="50"/>
        <v>YY</v>
      </c>
      <c r="K199" t="str">
        <f t="shared" si="42"/>
        <v/>
      </c>
      <c r="L199" t="str">
        <f t="shared" si="43"/>
        <v/>
      </c>
      <c r="M199" t="str">
        <f t="shared" si="44"/>
        <v/>
      </c>
      <c r="N199">
        <f t="shared" si="45"/>
        <v>0.4</v>
      </c>
      <c r="O199">
        <f t="shared" si="46"/>
        <v>4</v>
      </c>
      <c r="P199">
        <f t="shared" si="47"/>
        <v>0</v>
      </c>
      <c r="Q199">
        <f t="shared" si="48"/>
        <v>0</v>
      </c>
      <c r="R199">
        <f t="shared" si="49"/>
        <v>1</v>
      </c>
    </row>
    <row r="200" spans="1:18">
      <c r="A200" t="s">
        <v>113</v>
      </c>
      <c r="B200" s="19">
        <f>FORECAST!A194</f>
        <v>44389</v>
      </c>
      <c r="C200" s="19">
        <f>OBSERVED!A194</f>
        <v>44389</v>
      </c>
      <c r="D200">
        <f>IF(ANALYSIS!B197="","",ANALYSIS!B197)</f>
        <v>25</v>
      </c>
      <c r="E200">
        <f>IF(ANALYSIS!C197="","",ANALYSIS!C197)</f>
        <v>1</v>
      </c>
      <c r="F200">
        <f t="shared" si="38"/>
        <v>25</v>
      </c>
      <c r="G200">
        <f t="shared" si="39"/>
        <v>1</v>
      </c>
      <c r="H200">
        <f t="shared" si="40"/>
        <v>24</v>
      </c>
      <c r="I200">
        <f t="shared" si="41"/>
        <v>576</v>
      </c>
      <c r="J200" t="str">
        <f t="shared" si="50"/>
        <v>YY</v>
      </c>
      <c r="K200" t="str">
        <f t="shared" si="42"/>
        <v/>
      </c>
      <c r="L200" t="str">
        <f t="shared" si="43"/>
        <v/>
      </c>
      <c r="M200" t="str">
        <f t="shared" si="44"/>
        <v/>
      </c>
      <c r="N200">
        <f t="shared" si="45"/>
        <v>0.5</v>
      </c>
      <c r="O200">
        <f t="shared" si="46"/>
        <v>5</v>
      </c>
      <c r="P200">
        <f t="shared" si="47"/>
        <v>0</v>
      </c>
      <c r="Q200">
        <f t="shared" si="48"/>
        <v>0</v>
      </c>
      <c r="R200">
        <f t="shared" si="49"/>
        <v>1</v>
      </c>
    </row>
    <row r="201" spans="1:18">
      <c r="A201" t="s">
        <v>116</v>
      </c>
      <c r="B201" s="19">
        <f>FORECAST!A195</f>
        <v>44390</v>
      </c>
      <c r="C201" s="19">
        <f>OBSERVED!A195</f>
        <v>44390</v>
      </c>
      <c r="D201">
        <f>IF(ANALYSIS!B198="","",ANALYSIS!B198)</f>
        <v>30</v>
      </c>
      <c r="E201">
        <f>IF(ANALYSIS!C198="","",ANALYSIS!C198)</f>
        <v>4.6</v>
      </c>
      <c r="F201">
        <f t="shared" ref="F201:F264" si="51">IF(AND(D201=999.9,E201=999.9),"",D201)</f>
        <v>30</v>
      </c>
      <c r="G201">
        <f t="shared" ref="G201:G264" si="52">IF(AND(D201=999.9,E201=999.9),"",E201)</f>
        <v>4.6</v>
      </c>
      <c r="H201">
        <f t="shared" ref="H201:H264" si="53">IF(OR(D201=999.9,E201=999.9),"",ABS(D201-E201))</f>
        <v>25.4</v>
      </c>
      <c r="I201">
        <f t="shared" ref="I201:I264" si="54">IF(OR(D201=J201,E201=999.9),"",SUMXMY2(D201,E201))</f>
        <v>645.16</v>
      </c>
      <c r="J201" t="str">
        <f t="shared" si="50"/>
        <v>YY</v>
      </c>
      <c r="K201" t="str">
        <f t="shared" ref="K201:K264" si="55">IF(OR(F201="",G201=""),"",(IF(AND(F201&gt;0,G201=0),"YN","")))</f>
        <v/>
      </c>
      <c r="L201" t="str">
        <f t="shared" ref="L201:L264" si="56">IF(OR(F201="",G201=""),"",(IF(AND(F201=0,G201&gt;0),"NY","")))</f>
        <v/>
      </c>
      <c r="M201" t="str">
        <f t="shared" ref="M201:M264" si="57">IF(OR(F201="",G201=""),"",(IF(AND(F201=0,G201=0),"NN","")))</f>
        <v/>
      </c>
      <c r="N201">
        <f t="shared" ref="N201:N264" si="58">IF((D201=999.9),"",(IF(D201&gt;10,D201*0.02,0.2)))</f>
        <v>0.6</v>
      </c>
      <c r="O201">
        <f t="shared" ref="O201:O264" si="59">IF((D201=999.9),"",(IF(D201&gt;10,D201*0.2,2)))</f>
        <v>6</v>
      </c>
      <c r="P201">
        <f t="shared" ref="P201:P264" si="60">IF(H201="","",IF(AND(OR(J201="YY",M201="NN"),H201&lt;=N201),1,0))</f>
        <v>0</v>
      </c>
      <c r="Q201">
        <f t="shared" ref="Q201:Q264" si="61">IF(H201="","",IF(AND(AND(OR(J201="YY",M201="NN"),H201&gt;N201),H201&lt;=O201),1,0))</f>
        <v>0</v>
      </c>
      <c r="R201">
        <f t="shared" ref="R201:R264" si="62">IF(H201="","",IF(AND(OR(J201="YY",M201="NN"),H201&gt;O201),1,0))</f>
        <v>1</v>
      </c>
    </row>
    <row r="202" spans="1:18">
      <c r="A202" t="s">
        <v>119</v>
      </c>
      <c r="B202" s="19">
        <f>FORECAST!A196</f>
        <v>44391</v>
      </c>
      <c r="C202" s="19">
        <f>OBSERVED!A196</f>
        <v>44391</v>
      </c>
      <c r="D202">
        <f>IF(ANALYSIS!B199="","",ANALYSIS!B199)</f>
        <v>20</v>
      </c>
      <c r="E202">
        <f>IF(ANALYSIS!C199="","",ANALYSIS!C199)</f>
        <v>0</v>
      </c>
      <c r="F202">
        <f t="shared" si="51"/>
        <v>20</v>
      </c>
      <c r="G202">
        <f t="shared" si="52"/>
        <v>0</v>
      </c>
      <c r="H202">
        <f t="shared" si="53"/>
        <v>20</v>
      </c>
      <c r="I202">
        <f t="shared" si="54"/>
        <v>400</v>
      </c>
      <c r="J202" t="str">
        <f t="shared" ref="J202:J265" si="63">IF(OR(F202="",G202=""),"",(IF(AND(F202&gt;0,G202&gt;0),"YY","")))</f>
        <v/>
      </c>
      <c r="K202" t="str">
        <f t="shared" si="55"/>
        <v>YN</v>
      </c>
      <c r="L202" t="str">
        <f t="shared" si="56"/>
        <v/>
      </c>
      <c r="M202" t="str">
        <f t="shared" si="57"/>
        <v/>
      </c>
      <c r="N202">
        <f t="shared" si="58"/>
        <v>0.4</v>
      </c>
      <c r="O202">
        <f t="shared" si="59"/>
        <v>4</v>
      </c>
      <c r="P202">
        <f t="shared" si="60"/>
        <v>0</v>
      </c>
      <c r="Q202">
        <f t="shared" si="61"/>
        <v>0</v>
      </c>
      <c r="R202">
        <f t="shared" si="62"/>
        <v>0</v>
      </c>
    </row>
    <row r="203" spans="1:18">
      <c r="A203" t="s">
        <v>122</v>
      </c>
      <c r="B203" s="19">
        <f>FORECAST!A197</f>
        <v>44392</v>
      </c>
      <c r="C203" s="19">
        <f>OBSERVED!A197</f>
        <v>44392</v>
      </c>
      <c r="D203">
        <f>IF(ANALYSIS!B200="","",ANALYSIS!B200)</f>
        <v>20</v>
      </c>
      <c r="E203">
        <f>IF(ANALYSIS!C200="","",ANALYSIS!C200)</f>
        <v>0</v>
      </c>
      <c r="F203">
        <f t="shared" si="51"/>
        <v>20</v>
      </c>
      <c r="G203">
        <f t="shared" si="52"/>
        <v>0</v>
      </c>
      <c r="H203">
        <f t="shared" si="53"/>
        <v>20</v>
      </c>
      <c r="I203">
        <f t="shared" si="54"/>
        <v>400</v>
      </c>
      <c r="J203" t="str">
        <f t="shared" si="63"/>
        <v/>
      </c>
      <c r="K203" t="str">
        <f t="shared" si="55"/>
        <v>YN</v>
      </c>
      <c r="L203" t="str">
        <f t="shared" si="56"/>
        <v/>
      </c>
      <c r="M203" t="str">
        <f t="shared" si="57"/>
        <v/>
      </c>
      <c r="N203">
        <f t="shared" si="58"/>
        <v>0.4</v>
      </c>
      <c r="O203">
        <f t="shared" si="59"/>
        <v>4</v>
      </c>
      <c r="P203">
        <f t="shared" si="60"/>
        <v>0</v>
      </c>
      <c r="Q203">
        <f t="shared" si="61"/>
        <v>0</v>
      </c>
      <c r="R203">
        <f t="shared" si="62"/>
        <v>0</v>
      </c>
    </row>
    <row r="204" spans="1:18">
      <c r="A204" t="s">
        <v>106</v>
      </c>
      <c r="B204" s="19">
        <f>FORECAST!A198</f>
        <v>44393</v>
      </c>
      <c r="C204" s="19">
        <f>OBSERVED!A198</f>
        <v>44393</v>
      </c>
      <c r="D204">
        <f>IF(ANALYSIS!B201="","",ANALYSIS!B201)</f>
        <v>20</v>
      </c>
      <c r="E204">
        <f>IF(ANALYSIS!C201="","",ANALYSIS!C201)</f>
        <v>0</v>
      </c>
      <c r="F204">
        <f t="shared" si="51"/>
        <v>20</v>
      </c>
      <c r="G204">
        <f t="shared" si="52"/>
        <v>0</v>
      </c>
      <c r="H204">
        <f t="shared" si="53"/>
        <v>20</v>
      </c>
      <c r="I204">
        <f t="shared" si="54"/>
        <v>400</v>
      </c>
      <c r="J204" t="str">
        <f t="shared" si="63"/>
        <v/>
      </c>
      <c r="K204" t="str">
        <f t="shared" si="55"/>
        <v>YN</v>
      </c>
      <c r="L204" t="str">
        <f t="shared" si="56"/>
        <v/>
      </c>
      <c r="M204" t="str">
        <f t="shared" si="57"/>
        <v/>
      </c>
      <c r="N204">
        <f t="shared" si="58"/>
        <v>0.4</v>
      </c>
      <c r="O204">
        <f t="shared" si="59"/>
        <v>4</v>
      </c>
      <c r="P204">
        <f t="shared" si="60"/>
        <v>0</v>
      </c>
      <c r="Q204">
        <f t="shared" si="61"/>
        <v>0</v>
      </c>
      <c r="R204">
        <f t="shared" si="62"/>
        <v>0</v>
      </c>
    </row>
    <row r="205" spans="1:18">
      <c r="A205" t="s">
        <v>107</v>
      </c>
      <c r="B205" s="19">
        <f>FORECAST!A199</f>
        <v>44394</v>
      </c>
      <c r="C205" s="19">
        <f>OBSERVED!A199</f>
        <v>44394</v>
      </c>
      <c r="D205">
        <f>IF(ANALYSIS!B202="","",ANALYSIS!B202)</f>
        <v>12</v>
      </c>
      <c r="E205">
        <f>IF(ANALYSIS!C202="","",ANALYSIS!C202)</f>
        <v>2.8</v>
      </c>
      <c r="F205">
        <f t="shared" si="51"/>
        <v>12</v>
      </c>
      <c r="G205">
        <f t="shared" si="52"/>
        <v>2.8</v>
      </c>
      <c r="H205">
        <f t="shared" si="53"/>
        <v>9.2</v>
      </c>
      <c r="I205">
        <f t="shared" si="54"/>
        <v>84.64</v>
      </c>
      <c r="J205" t="str">
        <f t="shared" si="63"/>
        <v>YY</v>
      </c>
      <c r="K205" t="str">
        <f t="shared" si="55"/>
        <v/>
      </c>
      <c r="L205" t="str">
        <f t="shared" si="56"/>
        <v/>
      </c>
      <c r="M205" t="str">
        <f t="shared" si="57"/>
        <v/>
      </c>
      <c r="N205">
        <f t="shared" si="58"/>
        <v>0.24</v>
      </c>
      <c r="O205">
        <f t="shared" si="59"/>
        <v>2.4</v>
      </c>
      <c r="P205">
        <f t="shared" si="60"/>
        <v>0</v>
      </c>
      <c r="Q205">
        <f t="shared" si="61"/>
        <v>0</v>
      </c>
      <c r="R205">
        <f t="shared" si="62"/>
        <v>1</v>
      </c>
    </row>
    <row r="206" spans="1:18">
      <c r="A206" t="s">
        <v>110</v>
      </c>
      <c r="B206" s="19">
        <f>FORECAST!A200</f>
        <v>44395</v>
      </c>
      <c r="C206" s="19">
        <f>OBSERVED!A200</f>
        <v>44395</v>
      </c>
      <c r="D206">
        <f>IF(ANALYSIS!B203="","",ANALYSIS!B203)</f>
        <v>17</v>
      </c>
      <c r="E206">
        <f>IF(ANALYSIS!C203="","",ANALYSIS!C203)</f>
        <v>0</v>
      </c>
      <c r="F206">
        <f t="shared" si="51"/>
        <v>17</v>
      </c>
      <c r="G206">
        <f t="shared" si="52"/>
        <v>0</v>
      </c>
      <c r="H206">
        <f t="shared" si="53"/>
        <v>17</v>
      </c>
      <c r="I206">
        <f t="shared" si="54"/>
        <v>289</v>
      </c>
      <c r="J206" t="str">
        <f t="shared" si="63"/>
        <v/>
      </c>
      <c r="K206" t="str">
        <f t="shared" si="55"/>
        <v>YN</v>
      </c>
      <c r="L206" t="str">
        <f t="shared" si="56"/>
        <v/>
      </c>
      <c r="M206" t="str">
        <f t="shared" si="57"/>
        <v/>
      </c>
      <c r="N206">
        <f t="shared" si="58"/>
        <v>0.34</v>
      </c>
      <c r="O206">
        <f t="shared" si="59"/>
        <v>3.4</v>
      </c>
      <c r="P206">
        <f t="shared" si="60"/>
        <v>0</v>
      </c>
      <c r="Q206">
        <f t="shared" si="61"/>
        <v>0</v>
      </c>
      <c r="R206">
        <f t="shared" si="62"/>
        <v>0</v>
      </c>
    </row>
    <row r="207" spans="1:18">
      <c r="A207" t="s">
        <v>113</v>
      </c>
      <c r="B207" s="19">
        <f>FORECAST!A201</f>
        <v>44396</v>
      </c>
      <c r="C207" s="19">
        <f>OBSERVED!A201</f>
        <v>44396</v>
      </c>
      <c r="D207">
        <f>IF(ANALYSIS!B204="","",ANALYSIS!B204)</f>
        <v>1</v>
      </c>
      <c r="E207">
        <f>IF(ANALYSIS!C204="","",ANALYSIS!C204)</f>
        <v>2.4</v>
      </c>
      <c r="F207">
        <f t="shared" si="51"/>
        <v>1</v>
      </c>
      <c r="G207">
        <f t="shared" si="52"/>
        <v>2.4</v>
      </c>
      <c r="H207">
        <f t="shared" si="53"/>
        <v>1.4</v>
      </c>
      <c r="I207">
        <f t="shared" si="54"/>
        <v>1.96</v>
      </c>
      <c r="J207" t="str">
        <f t="shared" si="63"/>
        <v>YY</v>
      </c>
      <c r="K207" t="str">
        <f t="shared" si="55"/>
        <v/>
      </c>
      <c r="L207" t="str">
        <f t="shared" si="56"/>
        <v/>
      </c>
      <c r="M207" t="str">
        <f t="shared" si="57"/>
        <v/>
      </c>
      <c r="N207">
        <f t="shared" si="58"/>
        <v>0.2</v>
      </c>
      <c r="O207">
        <f t="shared" si="59"/>
        <v>2</v>
      </c>
      <c r="P207">
        <f t="shared" si="60"/>
        <v>0</v>
      </c>
      <c r="Q207">
        <f t="shared" si="61"/>
        <v>1</v>
      </c>
      <c r="R207">
        <f t="shared" si="62"/>
        <v>0</v>
      </c>
    </row>
    <row r="208" spans="1:18">
      <c r="A208" t="s">
        <v>116</v>
      </c>
      <c r="B208" s="19">
        <f>FORECAST!A202</f>
        <v>44397</v>
      </c>
      <c r="C208" s="19">
        <f>OBSERVED!A202</f>
        <v>44397</v>
      </c>
      <c r="D208">
        <f>IF(ANALYSIS!B205="","",ANALYSIS!B205)</f>
        <v>4</v>
      </c>
      <c r="E208">
        <f>IF(ANALYSIS!C205="","",ANALYSIS!C205)</f>
        <v>3</v>
      </c>
      <c r="F208">
        <f t="shared" si="51"/>
        <v>4</v>
      </c>
      <c r="G208">
        <f t="shared" si="52"/>
        <v>3</v>
      </c>
      <c r="H208">
        <f t="shared" si="53"/>
        <v>1</v>
      </c>
      <c r="I208">
        <f t="shared" si="54"/>
        <v>1</v>
      </c>
      <c r="J208" t="str">
        <f t="shared" si="63"/>
        <v>YY</v>
      </c>
      <c r="K208" t="str">
        <f t="shared" si="55"/>
        <v/>
      </c>
      <c r="L208" t="str">
        <f t="shared" si="56"/>
        <v/>
      </c>
      <c r="M208" t="str">
        <f t="shared" si="57"/>
        <v/>
      </c>
      <c r="N208">
        <f t="shared" si="58"/>
        <v>0.2</v>
      </c>
      <c r="O208">
        <f t="shared" si="59"/>
        <v>2</v>
      </c>
      <c r="P208">
        <f t="shared" si="60"/>
        <v>0</v>
      </c>
      <c r="Q208">
        <f t="shared" si="61"/>
        <v>1</v>
      </c>
      <c r="R208">
        <f t="shared" si="62"/>
        <v>0</v>
      </c>
    </row>
    <row r="209" spans="1:18">
      <c r="A209" t="s">
        <v>119</v>
      </c>
      <c r="B209" s="19">
        <f>FORECAST!A203</f>
        <v>44398</v>
      </c>
      <c r="C209" s="19">
        <f>OBSERVED!A203</f>
        <v>44398</v>
      </c>
      <c r="D209">
        <f>IF(ANALYSIS!B206="","",ANALYSIS!B206)</f>
        <v>17</v>
      </c>
      <c r="E209">
        <f>IF(ANALYSIS!C206="","",ANALYSIS!C206)</f>
        <v>2.2</v>
      </c>
      <c r="F209">
        <f t="shared" si="51"/>
        <v>17</v>
      </c>
      <c r="G209">
        <f t="shared" si="52"/>
        <v>2.2</v>
      </c>
      <c r="H209">
        <f t="shared" si="53"/>
        <v>14.8</v>
      </c>
      <c r="I209">
        <f t="shared" si="54"/>
        <v>219.04</v>
      </c>
      <c r="J209" t="str">
        <f t="shared" si="63"/>
        <v>YY</v>
      </c>
      <c r="K209" t="str">
        <f t="shared" si="55"/>
        <v/>
      </c>
      <c r="L209" t="str">
        <f t="shared" si="56"/>
        <v/>
      </c>
      <c r="M209" t="str">
        <f t="shared" si="57"/>
        <v/>
      </c>
      <c r="N209">
        <f t="shared" si="58"/>
        <v>0.34</v>
      </c>
      <c r="O209">
        <f t="shared" si="59"/>
        <v>3.4</v>
      </c>
      <c r="P209">
        <f t="shared" si="60"/>
        <v>0</v>
      </c>
      <c r="Q209">
        <f t="shared" si="61"/>
        <v>0</v>
      </c>
      <c r="R209">
        <f t="shared" si="62"/>
        <v>1</v>
      </c>
    </row>
    <row r="210" spans="1:18">
      <c r="A210" t="s">
        <v>122</v>
      </c>
      <c r="B210" s="19">
        <f>FORECAST!A204</f>
        <v>44399</v>
      </c>
      <c r="C210" s="19">
        <f>OBSERVED!A204</f>
        <v>44399</v>
      </c>
      <c r="D210">
        <f>IF(ANALYSIS!B207="","",ANALYSIS!B207)</f>
        <v>4</v>
      </c>
      <c r="E210">
        <f>IF(ANALYSIS!C207="","",ANALYSIS!C207)</f>
        <v>0</v>
      </c>
      <c r="F210">
        <f t="shared" si="51"/>
        <v>4</v>
      </c>
      <c r="G210">
        <f t="shared" si="52"/>
        <v>0</v>
      </c>
      <c r="H210">
        <f t="shared" si="53"/>
        <v>4</v>
      </c>
      <c r="I210">
        <f t="shared" si="54"/>
        <v>16</v>
      </c>
      <c r="J210" t="str">
        <f t="shared" si="63"/>
        <v/>
      </c>
      <c r="K210" t="str">
        <f t="shared" si="55"/>
        <v>YN</v>
      </c>
      <c r="L210" t="str">
        <f t="shared" si="56"/>
        <v/>
      </c>
      <c r="M210" t="str">
        <f t="shared" si="57"/>
        <v/>
      </c>
      <c r="N210">
        <f t="shared" si="58"/>
        <v>0.2</v>
      </c>
      <c r="O210">
        <f t="shared" si="59"/>
        <v>2</v>
      </c>
      <c r="P210">
        <f t="shared" si="60"/>
        <v>0</v>
      </c>
      <c r="Q210">
        <f t="shared" si="61"/>
        <v>0</v>
      </c>
      <c r="R210">
        <f t="shared" si="62"/>
        <v>0</v>
      </c>
    </row>
    <row r="211" spans="1:18">
      <c r="A211" t="s">
        <v>106</v>
      </c>
      <c r="B211" s="19">
        <f>FORECAST!A205</f>
        <v>44400</v>
      </c>
      <c r="C211" s="19">
        <f>OBSERVED!A205</f>
        <v>44400</v>
      </c>
      <c r="D211">
        <f>IF(ANALYSIS!B208="","",ANALYSIS!B208)</f>
        <v>2</v>
      </c>
      <c r="E211">
        <f>IF(ANALYSIS!C208="","",ANALYSIS!C208)</f>
        <v>0</v>
      </c>
      <c r="F211">
        <f t="shared" si="51"/>
        <v>2</v>
      </c>
      <c r="G211">
        <f t="shared" si="52"/>
        <v>0</v>
      </c>
      <c r="H211">
        <f t="shared" si="53"/>
        <v>2</v>
      </c>
      <c r="I211">
        <f t="shared" si="54"/>
        <v>4</v>
      </c>
      <c r="J211" t="str">
        <f t="shared" si="63"/>
        <v/>
      </c>
      <c r="K211" t="str">
        <f t="shared" si="55"/>
        <v>YN</v>
      </c>
      <c r="L211" t="str">
        <f t="shared" si="56"/>
        <v/>
      </c>
      <c r="M211" t="str">
        <f t="shared" si="57"/>
        <v/>
      </c>
      <c r="N211">
        <f t="shared" si="58"/>
        <v>0.2</v>
      </c>
      <c r="O211">
        <f t="shared" si="59"/>
        <v>2</v>
      </c>
      <c r="P211">
        <f t="shared" si="60"/>
        <v>0</v>
      </c>
      <c r="Q211">
        <f t="shared" si="61"/>
        <v>0</v>
      </c>
      <c r="R211">
        <f t="shared" si="62"/>
        <v>0</v>
      </c>
    </row>
    <row r="212" spans="1:18">
      <c r="A212" t="s">
        <v>107</v>
      </c>
      <c r="B212" s="19">
        <f>FORECAST!A206</f>
        <v>44401</v>
      </c>
      <c r="C212" s="19">
        <f>OBSERVED!A206</f>
        <v>44401</v>
      </c>
      <c r="D212">
        <f>IF(ANALYSIS!B209="","",ANALYSIS!B209)</f>
        <v>20</v>
      </c>
      <c r="E212">
        <f>IF(ANALYSIS!C209="","",ANALYSIS!C209)</f>
        <v>0</v>
      </c>
      <c r="F212">
        <f t="shared" si="51"/>
        <v>20</v>
      </c>
      <c r="G212">
        <f t="shared" si="52"/>
        <v>0</v>
      </c>
      <c r="H212">
        <f t="shared" si="53"/>
        <v>20</v>
      </c>
      <c r="I212">
        <f t="shared" si="54"/>
        <v>400</v>
      </c>
      <c r="J212" t="str">
        <f t="shared" si="63"/>
        <v/>
      </c>
      <c r="K212" t="str">
        <f t="shared" si="55"/>
        <v>YN</v>
      </c>
      <c r="L212" t="str">
        <f t="shared" si="56"/>
        <v/>
      </c>
      <c r="M212" t="str">
        <f t="shared" si="57"/>
        <v/>
      </c>
      <c r="N212">
        <f t="shared" si="58"/>
        <v>0.4</v>
      </c>
      <c r="O212">
        <f t="shared" si="59"/>
        <v>4</v>
      </c>
      <c r="P212">
        <f t="shared" si="60"/>
        <v>0</v>
      </c>
      <c r="Q212">
        <f t="shared" si="61"/>
        <v>0</v>
      </c>
      <c r="R212">
        <f t="shared" si="62"/>
        <v>0</v>
      </c>
    </row>
    <row r="213" spans="1:18">
      <c r="A213" t="s">
        <v>110</v>
      </c>
      <c r="B213" s="19">
        <f>FORECAST!A207</f>
        <v>44402</v>
      </c>
      <c r="C213" s="19">
        <f>OBSERVED!A207</f>
        <v>44402</v>
      </c>
      <c r="D213">
        <f>IF(ANALYSIS!B210="","",ANALYSIS!B210)</f>
        <v>35</v>
      </c>
      <c r="E213">
        <f>IF(ANALYSIS!C210="","",ANALYSIS!C210)</f>
        <v>14</v>
      </c>
      <c r="F213">
        <f t="shared" si="51"/>
        <v>35</v>
      </c>
      <c r="G213">
        <f t="shared" si="52"/>
        <v>14</v>
      </c>
      <c r="H213">
        <f t="shared" si="53"/>
        <v>21</v>
      </c>
      <c r="I213">
        <f t="shared" si="54"/>
        <v>441</v>
      </c>
      <c r="J213" t="str">
        <f t="shared" si="63"/>
        <v>YY</v>
      </c>
      <c r="K213" t="str">
        <f t="shared" si="55"/>
        <v/>
      </c>
      <c r="L213" t="str">
        <f t="shared" si="56"/>
        <v/>
      </c>
      <c r="M213" t="str">
        <f t="shared" si="57"/>
        <v/>
      </c>
      <c r="N213">
        <f t="shared" si="58"/>
        <v>0.7</v>
      </c>
      <c r="O213">
        <f t="shared" si="59"/>
        <v>7</v>
      </c>
      <c r="P213">
        <f t="shared" si="60"/>
        <v>0</v>
      </c>
      <c r="Q213">
        <f t="shared" si="61"/>
        <v>0</v>
      </c>
      <c r="R213">
        <f t="shared" si="62"/>
        <v>1</v>
      </c>
    </row>
    <row r="214" spans="1:18">
      <c r="A214" t="s">
        <v>113</v>
      </c>
      <c r="B214" s="19">
        <f>FORECAST!A208</f>
        <v>44403</v>
      </c>
      <c r="C214" s="19">
        <f>OBSERVED!A208</f>
        <v>44403</v>
      </c>
      <c r="D214">
        <f>IF(ANALYSIS!B211="","",ANALYSIS!B211)</f>
        <v>120</v>
      </c>
      <c r="E214">
        <f>IF(ANALYSIS!C211="","",ANALYSIS!C211)</f>
        <v>34.8</v>
      </c>
      <c r="F214">
        <f t="shared" si="51"/>
        <v>120</v>
      </c>
      <c r="G214">
        <f t="shared" si="52"/>
        <v>34.8</v>
      </c>
      <c r="H214">
        <f t="shared" si="53"/>
        <v>85.2</v>
      </c>
      <c r="I214">
        <f t="shared" si="54"/>
        <v>7259.04</v>
      </c>
      <c r="J214" t="str">
        <f t="shared" si="63"/>
        <v>YY</v>
      </c>
      <c r="K214" t="str">
        <f t="shared" si="55"/>
        <v/>
      </c>
      <c r="L214" t="str">
        <f t="shared" si="56"/>
        <v/>
      </c>
      <c r="M214" t="str">
        <f t="shared" si="57"/>
        <v/>
      </c>
      <c r="N214">
        <f t="shared" si="58"/>
        <v>2.4</v>
      </c>
      <c r="O214">
        <f t="shared" si="59"/>
        <v>24</v>
      </c>
      <c r="P214">
        <f t="shared" si="60"/>
        <v>0</v>
      </c>
      <c r="Q214">
        <f t="shared" si="61"/>
        <v>0</v>
      </c>
      <c r="R214">
        <f t="shared" si="62"/>
        <v>1</v>
      </c>
    </row>
    <row r="215" spans="1:18">
      <c r="A215" t="s">
        <v>116</v>
      </c>
      <c r="B215" s="19">
        <f>FORECAST!A209</f>
        <v>44404</v>
      </c>
      <c r="C215" s="19">
        <f>OBSERVED!A209</f>
        <v>44404</v>
      </c>
      <c r="D215">
        <f>IF(ANALYSIS!B212="","",ANALYSIS!B212)</f>
        <v>2</v>
      </c>
      <c r="E215">
        <f>IF(ANALYSIS!C212="","",ANALYSIS!C212)</f>
        <v>34.4</v>
      </c>
      <c r="F215">
        <f t="shared" si="51"/>
        <v>2</v>
      </c>
      <c r="G215">
        <f t="shared" si="52"/>
        <v>34.4</v>
      </c>
      <c r="H215">
        <f t="shared" si="53"/>
        <v>32.4</v>
      </c>
      <c r="I215">
        <f t="shared" si="54"/>
        <v>1049.76</v>
      </c>
      <c r="J215" t="str">
        <f t="shared" si="63"/>
        <v>YY</v>
      </c>
      <c r="K215" t="str">
        <f t="shared" si="55"/>
        <v/>
      </c>
      <c r="L215" t="str">
        <f t="shared" si="56"/>
        <v/>
      </c>
      <c r="M215" t="str">
        <f t="shared" si="57"/>
        <v/>
      </c>
      <c r="N215">
        <f t="shared" si="58"/>
        <v>0.2</v>
      </c>
      <c r="O215">
        <f t="shared" si="59"/>
        <v>2</v>
      </c>
      <c r="P215">
        <f t="shared" si="60"/>
        <v>0</v>
      </c>
      <c r="Q215">
        <f t="shared" si="61"/>
        <v>0</v>
      </c>
      <c r="R215">
        <f t="shared" si="62"/>
        <v>1</v>
      </c>
    </row>
    <row r="216" spans="1:18">
      <c r="A216" t="s">
        <v>119</v>
      </c>
      <c r="B216" s="19">
        <f>FORECAST!A210</f>
        <v>44405</v>
      </c>
      <c r="C216" s="19">
        <f>OBSERVED!A210</f>
        <v>44405</v>
      </c>
      <c r="D216">
        <f>IF(ANALYSIS!B213="","",ANALYSIS!B213)</f>
        <v>22</v>
      </c>
      <c r="E216">
        <f>IF(ANALYSIS!C213="","",ANALYSIS!C213)</f>
        <v>8.4</v>
      </c>
      <c r="F216">
        <f t="shared" si="51"/>
        <v>22</v>
      </c>
      <c r="G216">
        <f t="shared" si="52"/>
        <v>8.4</v>
      </c>
      <c r="H216">
        <f t="shared" si="53"/>
        <v>13.6</v>
      </c>
      <c r="I216">
        <f t="shared" si="54"/>
        <v>184.96</v>
      </c>
      <c r="J216" t="str">
        <f t="shared" si="63"/>
        <v>YY</v>
      </c>
      <c r="K216" t="str">
        <f t="shared" si="55"/>
        <v/>
      </c>
      <c r="L216" t="str">
        <f t="shared" si="56"/>
        <v/>
      </c>
      <c r="M216" t="str">
        <f t="shared" si="57"/>
        <v/>
      </c>
      <c r="N216">
        <f t="shared" si="58"/>
        <v>0.44</v>
      </c>
      <c r="O216">
        <f t="shared" si="59"/>
        <v>4.4</v>
      </c>
      <c r="P216">
        <f t="shared" si="60"/>
        <v>0</v>
      </c>
      <c r="Q216">
        <f t="shared" si="61"/>
        <v>0</v>
      </c>
      <c r="R216">
        <f t="shared" si="62"/>
        <v>1</v>
      </c>
    </row>
    <row r="217" spans="1:18">
      <c r="A217" t="s">
        <v>122</v>
      </c>
      <c r="B217" s="19">
        <f>FORECAST!A211</f>
        <v>44406</v>
      </c>
      <c r="C217" s="19">
        <f>OBSERVED!A211</f>
        <v>44406</v>
      </c>
      <c r="D217">
        <f>IF(ANALYSIS!B214="","",ANALYSIS!B214)</f>
        <v>14</v>
      </c>
      <c r="E217">
        <f>IF(ANALYSIS!C214="","",ANALYSIS!C214)</f>
        <v>1.4</v>
      </c>
      <c r="F217">
        <f t="shared" si="51"/>
        <v>14</v>
      </c>
      <c r="G217">
        <f t="shared" si="52"/>
        <v>1.4</v>
      </c>
      <c r="H217">
        <f t="shared" si="53"/>
        <v>12.6</v>
      </c>
      <c r="I217">
        <f t="shared" si="54"/>
        <v>158.76</v>
      </c>
      <c r="J217" t="str">
        <f t="shared" si="63"/>
        <v>YY</v>
      </c>
      <c r="K217" t="str">
        <f t="shared" si="55"/>
        <v/>
      </c>
      <c r="L217" t="str">
        <f t="shared" si="56"/>
        <v/>
      </c>
      <c r="M217" t="str">
        <f t="shared" si="57"/>
        <v/>
      </c>
      <c r="N217">
        <f t="shared" si="58"/>
        <v>0.28</v>
      </c>
      <c r="O217">
        <f t="shared" si="59"/>
        <v>2.8</v>
      </c>
      <c r="P217">
        <f t="shared" si="60"/>
        <v>0</v>
      </c>
      <c r="Q217">
        <f t="shared" si="61"/>
        <v>0</v>
      </c>
      <c r="R217">
        <f t="shared" si="62"/>
        <v>1</v>
      </c>
    </row>
    <row r="218" spans="1:18">
      <c r="A218" t="s">
        <v>106</v>
      </c>
      <c r="B218" s="19">
        <f>FORECAST!A212</f>
        <v>44407</v>
      </c>
      <c r="C218" s="19">
        <f>OBSERVED!A212</f>
        <v>44407</v>
      </c>
      <c r="D218">
        <f>IF(ANALYSIS!B215="","",ANALYSIS!B215)</f>
        <v>13</v>
      </c>
      <c r="E218">
        <f>IF(ANALYSIS!C215="","",ANALYSIS!C215)</f>
        <v>2.2</v>
      </c>
      <c r="F218">
        <f t="shared" si="51"/>
        <v>13</v>
      </c>
      <c r="G218">
        <f t="shared" si="52"/>
        <v>2.2</v>
      </c>
      <c r="H218">
        <f t="shared" si="53"/>
        <v>10.8</v>
      </c>
      <c r="I218">
        <f t="shared" si="54"/>
        <v>116.64</v>
      </c>
      <c r="J218" t="str">
        <f t="shared" si="63"/>
        <v>YY</v>
      </c>
      <c r="K218" t="str">
        <f t="shared" si="55"/>
        <v/>
      </c>
      <c r="L218" t="str">
        <f t="shared" si="56"/>
        <v/>
      </c>
      <c r="M218" t="str">
        <f t="shared" si="57"/>
        <v/>
      </c>
      <c r="N218">
        <f t="shared" si="58"/>
        <v>0.26</v>
      </c>
      <c r="O218">
        <f t="shared" si="59"/>
        <v>2.6</v>
      </c>
      <c r="P218">
        <f t="shared" si="60"/>
        <v>0</v>
      </c>
      <c r="Q218">
        <f t="shared" si="61"/>
        <v>0</v>
      </c>
      <c r="R218">
        <f t="shared" si="62"/>
        <v>1</v>
      </c>
    </row>
    <row r="219" spans="1:18">
      <c r="A219" t="s">
        <v>107</v>
      </c>
      <c r="B219" s="19">
        <f>FORECAST!A213</f>
        <v>44408</v>
      </c>
      <c r="C219" s="19">
        <f>OBSERVED!A213</f>
        <v>44408</v>
      </c>
      <c r="D219">
        <f>IF(ANALYSIS!B216="","",ANALYSIS!B216)</f>
        <v>6</v>
      </c>
      <c r="E219">
        <f>IF(ANALYSIS!C216="","",ANALYSIS!C216)</f>
        <v>0</v>
      </c>
      <c r="F219">
        <f t="shared" si="51"/>
        <v>6</v>
      </c>
      <c r="G219">
        <f t="shared" si="52"/>
        <v>0</v>
      </c>
      <c r="H219">
        <f t="shared" si="53"/>
        <v>6</v>
      </c>
      <c r="I219">
        <f t="shared" si="54"/>
        <v>36</v>
      </c>
      <c r="J219" t="str">
        <f t="shared" si="63"/>
        <v/>
      </c>
      <c r="K219" t="str">
        <f t="shared" si="55"/>
        <v>YN</v>
      </c>
      <c r="L219" t="str">
        <f t="shared" si="56"/>
        <v/>
      </c>
      <c r="M219" t="str">
        <f t="shared" si="57"/>
        <v/>
      </c>
      <c r="N219">
        <f t="shared" si="58"/>
        <v>0.2</v>
      </c>
      <c r="O219">
        <f t="shared" si="59"/>
        <v>2</v>
      </c>
      <c r="P219">
        <f t="shared" si="60"/>
        <v>0</v>
      </c>
      <c r="Q219">
        <f t="shared" si="61"/>
        <v>0</v>
      </c>
      <c r="R219">
        <f t="shared" si="62"/>
        <v>0</v>
      </c>
    </row>
    <row r="220" spans="1:18">
      <c r="A220" t="s">
        <v>110</v>
      </c>
      <c r="B220" s="19">
        <f>FORECAST!A214</f>
        <v>44409</v>
      </c>
      <c r="C220" s="19">
        <f>OBSERVED!A214</f>
        <v>44409</v>
      </c>
      <c r="D220">
        <f>IF(ANALYSIS!B217="","",ANALYSIS!B217)</f>
        <v>4</v>
      </c>
      <c r="E220">
        <f>IF(ANALYSIS!C217="","",ANALYSIS!C217)</f>
        <v>1.4</v>
      </c>
      <c r="F220">
        <f t="shared" si="51"/>
        <v>4</v>
      </c>
      <c r="G220">
        <f t="shared" si="52"/>
        <v>1.4</v>
      </c>
      <c r="H220">
        <f t="shared" si="53"/>
        <v>2.6</v>
      </c>
      <c r="I220">
        <f t="shared" si="54"/>
        <v>6.76</v>
      </c>
      <c r="J220" t="str">
        <f t="shared" si="63"/>
        <v>YY</v>
      </c>
      <c r="K220" t="str">
        <f t="shared" si="55"/>
        <v/>
      </c>
      <c r="L220" t="str">
        <f t="shared" si="56"/>
        <v/>
      </c>
      <c r="M220" t="str">
        <f t="shared" si="57"/>
        <v/>
      </c>
      <c r="N220">
        <f t="shared" si="58"/>
        <v>0.2</v>
      </c>
      <c r="O220">
        <f t="shared" si="59"/>
        <v>2</v>
      </c>
      <c r="P220">
        <f t="shared" si="60"/>
        <v>0</v>
      </c>
      <c r="Q220">
        <f t="shared" si="61"/>
        <v>0</v>
      </c>
      <c r="R220">
        <f t="shared" si="62"/>
        <v>1</v>
      </c>
    </row>
    <row r="221" spans="1:18">
      <c r="A221" t="s">
        <v>113</v>
      </c>
      <c r="B221" s="19">
        <f>FORECAST!A215</f>
        <v>44410</v>
      </c>
      <c r="C221" s="19">
        <f>OBSERVED!A215</f>
        <v>44410</v>
      </c>
      <c r="D221">
        <f>IF(ANALYSIS!B218="","",ANALYSIS!B218)</f>
        <v>5</v>
      </c>
      <c r="E221">
        <f>IF(ANALYSIS!C218="","",ANALYSIS!C218)</f>
        <v>1.4</v>
      </c>
      <c r="F221">
        <f t="shared" si="51"/>
        <v>5</v>
      </c>
      <c r="G221">
        <f t="shared" si="52"/>
        <v>1.4</v>
      </c>
      <c r="H221">
        <f t="shared" si="53"/>
        <v>3.6</v>
      </c>
      <c r="I221">
        <f t="shared" si="54"/>
        <v>12.96</v>
      </c>
      <c r="J221" t="str">
        <f t="shared" si="63"/>
        <v>YY</v>
      </c>
      <c r="K221" t="str">
        <f t="shared" si="55"/>
        <v/>
      </c>
      <c r="L221" t="str">
        <f t="shared" si="56"/>
        <v/>
      </c>
      <c r="M221" t="str">
        <f t="shared" si="57"/>
        <v/>
      </c>
      <c r="N221">
        <f t="shared" si="58"/>
        <v>0.2</v>
      </c>
      <c r="O221">
        <f t="shared" si="59"/>
        <v>2</v>
      </c>
      <c r="P221">
        <f t="shared" si="60"/>
        <v>0</v>
      </c>
      <c r="Q221">
        <f t="shared" si="61"/>
        <v>0</v>
      </c>
      <c r="R221">
        <f t="shared" si="62"/>
        <v>1</v>
      </c>
    </row>
    <row r="222" spans="1:18">
      <c r="A222" t="s">
        <v>116</v>
      </c>
      <c r="B222" s="19">
        <f>FORECAST!A216</f>
        <v>44411</v>
      </c>
      <c r="C222" s="19">
        <f>OBSERVED!A216</f>
        <v>44411</v>
      </c>
      <c r="D222">
        <f>IF(ANALYSIS!B219="","",ANALYSIS!B219)</f>
        <v>5</v>
      </c>
      <c r="E222">
        <f>IF(ANALYSIS!C219="","",ANALYSIS!C219)</f>
        <v>0</v>
      </c>
      <c r="F222">
        <f t="shared" si="51"/>
        <v>5</v>
      </c>
      <c r="G222">
        <f t="shared" si="52"/>
        <v>0</v>
      </c>
      <c r="H222">
        <f t="shared" si="53"/>
        <v>5</v>
      </c>
      <c r="I222">
        <f t="shared" si="54"/>
        <v>25</v>
      </c>
      <c r="J222" t="str">
        <f t="shared" si="63"/>
        <v/>
      </c>
      <c r="K222" t="str">
        <f t="shared" si="55"/>
        <v>YN</v>
      </c>
      <c r="L222" t="str">
        <f t="shared" si="56"/>
        <v/>
      </c>
      <c r="M222" t="str">
        <f t="shared" si="57"/>
        <v/>
      </c>
      <c r="N222">
        <f t="shared" si="58"/>
        <v>0.2</v>
      </c>
      <c r="O222">
        <f t="shared" si="59"/>
        <v>2</v>
      </c>
      <c r="P222">
        <f t="shared" si="60"/>
        <v>0</v>
      </c>
      <c r="Q222">
        <f t="shared" si="61"/>
        <v>0</v>
      </c>
      <c r="R222">
        <f t="shared" si="62"/>
        <v>0</v>
      </c>
    </row>
    <row r="223" spans="1:18">
      <c r="A223" t="s">
        <v>119</v>
      </c>
      <c r="B223" s="19">
        <f>FORECAST!A217</f>
        <v>44412</v>
      </c>
      <c r="C223" s="19">
        <f>OBSERVED!A217</f>
        <v>44412</v>
      </c>
      <c r="D223">
        <f>IF(ANALYSIS!B220="","",ANALYSIS!B220)</f>
        <v>8</v>
      </c>
      <c r="E223">
        <f>IF(ANALYSIS!C220="","",ANALYSIS!C220)</f>
        <v>0.6</v>
      </c>
      <c r="F223">
        <f t="shared" si="51"/>
        <v>8</v>
      </c>
      <c r="G223">
        <f t="shared" si="52"/>
        <v>0.6</v>
      </c>
      <c r="H223">
        <f t="shared" si="53"/>
        <v>7.4</v>
      </c>
      <c r="I223">
        <f t="shared" si="54"/>
        <v>54.76</v>
      </c>
      <c r="J223" t="str">
        <f t="shared" si="63"/>
        <v>YY</v>
      </c>
      <c r="K223" t="str">
        <f t="shared" si="55"/>
        <v/>
      </c>
      <c r="L223" t="str">
        <f t="shared" si="56"/>
        <v/>
      </c>
      <c r="M223" t="str">
        <f t="shared" si="57"/>
        <v/>
      </c>
      <c r="N223">
        <f t="shared" si="58"/>
        <v>0.2</v>
      </c>
      <c r="O223">
        <f t="shared" si="59"/>
        <v>2</v>
      </c>
      <c r="P223">
        <f t="shared" si="60"/>
        <v>0</v>
      </c>
      <c r="Q223">
        <f t="shared" si="61"/>
        <v>0</v>
      </c>
      <c r="R223">
        <f t="shared" si="62"/>
        <v>1</v>
      </c>
    </row>
    <row r="224" spans="1:18">
      <c r="A224" t="s">
        <v>122</v>
      </c>
      <c r="B224" s="19">
        <f>FORECAST!A218</f>
        <v>44413</v>
      </c>
      <c r="C224" s="19">
        <f>OBSERVED!A218</f>
        <v>44413</v>
      </c>
      <c r="D224">
        <f>IF(ANALYSIS!B221="","",ANALYSIS!B221)</f>
        <v>2</v>
      </c>
      <c r="E224">
        <f>IF(ANALYSIS!C221="","",ANALYSIS!C221)</f>
        <v>0</v>
      </c>
      <c r="F224">
        <f t="shared" si="51"/>
        <v>2</v>
      </c>
      <c r="G224">
        <f t="shared" si="52"/>
        <v>0</v>
      </c>
      <c r="H224">
        <f t="shared" si="53"/>
        <v>2</v>
      </c>
      <c r="I224">
        <f t="shared" si="54"/>
        <v>4</v>
      </c>
      <c r="J224" t="str">
        <f t="shared" si="63"/>
        <v/>
      </c>
      <c r="K224" t="str">
        <f t="shared" si="55"/>
        <v>YN</v>
      </c>
      <c r="L224" t="str">
        <f t="shared" si="56"/>
        <v/>
      </c>
      <c r="M224" t="str">
        <f t="shared" si="57"/>
        <v/>
      </c>
      <c r="N224">
        <f t="shared" si="58"/>
        <v>0.2</v>
      </c>
      <c r="O224">
        <f t="shared" si="59"/>
        <v>2</v>
      </c>
      <c r="P224">
        <f t="shared" si="60"/>
        <v>0</v>
      </c>
      <c r="Q224">
        <f t="shared" si="61"/>
        <v>0</v>
      </c>
      <c r="R224">
        <f t="shared" si="62"/>
        <v>0</v>
      </c>
    </row>
    <row r="225" spans="1:18">
      <c r="A225" t="s">
        <v>106</v>
      </c>
      <c r="B225" s="19">
        <f>FORECAST!A219</f>
        <v>44414</v>
      </c>
      <c r="C225" s="19">
        <f>OBSERVED!A219</f>
        <v>44414</v>
      </c>
      <c r="D225">
        <f>IF(ANALYSIS!B222="","",ANALYSIS!B222)</f>
        <v>2</v>
      </c>
      <c r="E225">
        <f>IF(ANALYSIS!C222="","",ANALYSIS!C222)</f>
        <v>0</v>
      </c>
      <c r="F225">
        <f t="shared" si="51"/>
        <v>2</v>
      </c>
      <c r="G225">
        <f t="shared" si="52"/>
        <v>0</v>
      </c>
      <c r="H225">
        <f t="shared" si="53"/>
        <v>2</v>
      </c>
      <c r="I225">
        <f t="shared" si="54"/>
        <v>4</v>
      </c>
      <c r="J225" t="str">
        <f t="shared" si="63"/>
        <v/>
      </c>
      <c r="K225" t="str">
        <f t="shared" si="55"/>
        <v>YN</v>
      </c>
      <c r="L225" t="str">
        <f t="shared" si="56"/>
        <v/>
      </c>
      <c r="M225" t="str">
        <f t="shared" si="57"/>
        <v/>
      </c>
      <c r="N225">
        <f t="shared" si="58"/>
        <v>0.2</v>
      </c>
      <c r="O225">
        <f t="shared" si="59"/>
        <v>2</v>
      </c>
      <c r="P225">
        <f t="shared" si="60"/>
        <v>0</v>
      </c>
      <c r="Q225">
        <f t="shared" si="61"/>
        <v>0</v>
      </c>
      <c r="R225">
        <f t="shared" si="62"/>
        <v>0</v>
      </c>
    </row>
    <row r="226" spans="1:18">
      <c r="A226" t="s">
        <v>107</v>
      </c>
      <c r="B226" s="19">
        <f>FORECAST!A220</f>
        <v>44415</v>
      </c>
      <c r="C226" s="19">
        <f>OBSERVED!A220</f>
        <v>44415</v>
      </c>
      <c r="D226">
        <f>IF(ANALYSIS!B223="","",ANALYSIS!B223)</f>
        <v>1</v>
      </c>
      <c r="E226">
        <f>IF(ANALYSIS!C223="","",ANALYSIS!C223)</f>
        <v>0</v>
      </c>
      <c r="F226">
        <f t="shared" si="51"/>
        <v>1</v>
      </c>
      <c r="G226">
        <f t="shared" si="52"/>
        <v>0</v>
      </c>
      <c r="H226">
        <f t="shared" si="53"/>
        <v>1</v>
      </c>
      <c r="I226">
        <f t="shared" si="54"/>
        <v>1</v>
      </c>
      <c r="J226" t="str">
        <f t="shared" si="63"/>
        <v/>
      </c>
      <c r="K226" t="str">
        <f t="shared" si="55"/>
        <v>YN</v>
      </c>
      <c r="L226" t="str">
        <f t="shared" si="56"/>
        <v/>
      </c>
      <c r="M226" t="str">
        <f t="shared" si="57"/>
        <v/>
      </c>
      <c r="N226">
        <f t="shared" si="58"/>
        <v>0.2</v>
      </c>
      <c r="O226">
        <f t="shared" si="59"/>
        <v>2</v>
      </c>
      <c r="P226">
        <f t="shared" si="60"/>
        <v>0</v>
      </c>
      <c r="Q226">
        <f t="shared" si="61"/>
        <v>0</v>
      </c>
      <c r="R226">
        <f t="shared" si="62"/>
        <v>0</v>
      </c>
    </row>
    <row r="227" spans="1:18">
      <c r="A227" t="s">
        <v>110</v>
      </c>
      <c r="B227" s="19">
        <f>FORECAST!A221</f>
        <v>44416</v>
      </c>
      <c r="C227" s="19">
        <f>OBSERVED!A221</f>
        <v>44416</v>
      </c>
      <c r="D227">
        <f>IF(ANALYSIS!B224="","",ANALYSIS!B224)</f>
        <v>8</v>
      </c>
      <c r="E227">
        <f>IF(ANALYSIS!C224="","",ANALYSIS!C224)</f>
        <v>0</v>
      </c>
      <c r="F227">
        <f t="shared" si="51"/>
        <v>8</v>
      </c>
      <c r="G227">
        <f t="shared" si="52"/>
        <v>0</v>
      </c>
      <c r="H227">
        <f t="shared" si="53"/>
        <v>8</v>
      </c>
      <c r="I227">
        <f t="shared" si="54"/>
        <v>64</v>
      </c>
      <c r="J227" t="str">
        <f t="shared" si="63"/>
        <v/>
      </c>
      <c r="K227" t="str">
        <f t="shared" si="55"/>
        <v>YN</v>
      </c>
      <c r="L227" t="str">
        <f t="shared" si="56"/>
        <v/>
      </c>
      <c r="M227" t="str">
        <f t="shared" si="57"/>
        <v/>
      </c>
      <c r="N227">
        <f t="shared" si="58"/>
        <v>0.2</v>
      </c>
      <c r="O227">
        <f t="shared" si="59"/>
        <v>2</v>
      </c>
      <c r="P227">
        <f t="shared" si="60"/>
        <v>0</v>
      </c>
      <c r="Q227">
        <f t="shared" si="61"/>
        <v>0</v>
      </c>
      <c r="R227">
        <f t="shared" si="62"/>
        <v>0</v>
      </c>
    </row>
    <row r="228" spans="1:18">
      <c r="A228" t="s">
        <v>113</v>
      </c>
      <c r="B228" s="19">
        <f>FORECAST!A222</f>
        <v>44417</v>
      </c>
      <c r="C228" s="19">
        <f>OBSERVED!A222</f>
        <v>44417</v>
      </c>
      <c r="D228">
        <f>IF(ANALYSIS!B225="","",ANALYSIS!B225)</f>
        <v>11</v>
      </c>
      <c r="E228">
        <f>IF(ANALYSIS!C225="","",ANALYSIS!C225)</f>
        <v>0</v>
      </c>
      <c r="F228">
        <f t="shared" si="51"/>
        <v>11</v>
      </c>
      <c r="G228">
        <f t="shared" si="52"/>
        <v>0</v>
      </c>
      <c r="H228">
        <f t="shared" si="53"/>
        <v>11</v>
      </c>
      <c r="I228">
        <f t="shared" si="54"/>
        <v>121</v>
      </c>
      <c r="J228" t="str">
        <f t="shared" si="63"/>
        <v/>
      </c>
      <c r="K228" t="str">
        <f t="shared" si="55"/>
        <v>YN</v>
      </c>
      <c r="L228" t="str">
        <f t="shared" si="56"/>
        <v/>
      </c>
      <c r="M228" t="str">
        <f t="shared" si="57"/>
        <v/>
      </c>
      <c r="N228">
        <f t="shared" si="58"/>
        <v>0.22</v>
      </c>
      <c r="O228">
        <f t="shared" si="59"/>
        <v>2.2</v>
      </c>
      <c r="P228">
        <f t="shared" si="60"/>
        <v>0</v>
      </c>
      <c r="Q228">
        <f t="shared" si="61"/>
        <v>0</v>
      </c>
      <c r="R228">
        <f t="shared" si="62"/>
        <v>0</v>
      </c>
    </row>
    <row r="229" spans="1:18">
      <c r="A229" t="s">
        <v>116</v>
      </c>
      <c r="B229" s="19">
        <f>FORECAST!A223</f>
        <v>44418</v>
      </c>
      <c r="C229" s="19">
        <f>OBSERVED!A223</f>
        <v>44418</v>
      </c>
      <c r="D229">
        <f>IF(ANALYSIS!B226="","",ANALYSIS!B226)</f>
        <v>6</v>
      </c>
      <c r="E229">
        <f>IF(ANALYSIS!C226="","",ANALYSIS!C226)</f>
        <v>0</v>
      </c>
      <c r="F229">
        <f t="shared" si="51"/>
        <v>6</v>
      </c>
      <c r="G229">
        <f t="shared" si="52"/>
        <v>0</v>
      </c>
      <c r="H229">
        <f t="shared" si="53"/>
        <v>6</v>
      </c>
      <c r="I229">
        <f t="shared" si="54"/>
        <v>36</v>
      </c>
      <c r="J229" t="str">
        <f t="shared" si="63"/>
        <v/>
      </c>
      <c r="K229" t="str">
        <f t="shared" si="55"/>
        <v>YN</v>
      </c>
      <c r="L229" t="str">
        <f t="shared" si="56"/>
        <v/>
      </c>
      <c r="M229" t="str">
        <f t="shared" si="57"/>
        <v/>
      </c>
      <c r="N229">
        <f t="shared" si="58"/>
        <v>0.2</v>
      </c>
      <c r="O229">
        <f t="shared" si="59"/>
        <v>2</v>
      </c>
      <c r="P229">
        <f t="shared" si="60"/>
        <v>0</v>
      </c>
      <c r="Q229">
        <f t="shared" si="61"/>
        <v>0</v>
      </c>
      <c r="R229">
        <f t="shared" si="62"/>
        <v>0</v>
      </c>
    </row>
    <row r="230" spans="1:18">
      <c r="A230" t="s">
        <v>119</v>
      </c>
      <c r="B230" s="19">
        <f>FORECAST!A224</f>
        <v>44419</v>
      </c>
      <c r="C230" s="19">
        <f>OBSERVED!A224</f>
        <v>44419</v>
      </c>
      <c r="D230">
        <f>IF(ANALYSIS!B227="","",ANALYSIS!B227)</f>
        <v>1</v>
      </c>
      <c r="E230">
        <f>IF(ANALYSIS!C227="","",ANALYSIS!C227)</f>
        <v>0</v>
      </c>
      <c r="F230">
        <f t="shared" si="51"/>
        <v>1</v>
      </c>
      <c r="G230">
        <f t="shared" si="52"/>
        <v>0</v>
      </c>
      <c r="H230">
        <f t="shared" si="53"/>
        <v>1</v>
      </c>
      <c r="I230">
        <f t="shared" si="54"/>
        <v>1</v>
      </c>
      <c r="J230" t="str">
        <f t="shared" si="63"/>
        <v/>
      </c>
      <c r="K230" t="str">
        <f t="shared" si="55"/>
        <v>YN</v>
      </c>
      <c r="L230" t="str">
        <f t="shared" si="56"/>
        <v/>
      </c>
      <c r="M230" t="str">
        <f t="shared" si="57"/>
        <v/>
      </c>
      <c r="N230">
        <f t="shared" si="58"/>
        <v>0.2</v>
      </c>
      <c r="O230">
        <f t="shared" si="59"/>
        <v>2</v>
      </c>
      <c r="P230">
        <f t="shared" si="60"/>
        <v>0</v>
      </c>
      <c r="Q230">
        <f t="shared" si="61"/>
        <v>0</v>
      </c>
      <c r="R230">
        <f t="shared" si="62"/>
        <v>0</v>
      </c>
    </row>
    <row r="231" spans="1:18">
      <c r="A231" t="s">
        <v>122</v>
      </c>
      <c r="B231" s="19">
        <f>FORECAST!A225</f>
        <v>44420</v>
      </c>
      <c r="C231" s="19">
        <f>OBSERVED!A225</f>
        <v>44420</v>
      </c>
      <c r="D231">
        <f>IF(ANALYSIS!B228="","",ANALYSIS!B228)</f>
        <v>1</v>
      </c>
      <c r="E231">
        <f>IF(ANALYSIS!C228="","",ANALYSIS!C228)</f>
        <v>0</v>
      </c>
      <c r="F231">
        <f t="shared" si="51"/>
        <v>1</v>
      </c>
      <c r="G231">
        <f t="shared" si="52"/>
        <v>0</v>
      </c>
      <c r="H231">
        <f t="shared" si="53"/>
        <v>1</v>
      </c>
      <c r="I231">
        <f t="shared" si="54"/>
        <v>1</v>
      </c>
      <c r="J231" t="str">
        <f t="shared" si="63"/>
        <v/>
      </c>
      <c r="K231" t="str">
        <f t="shared" si="55"/>
        <v>YN</v>
      </c>
      <c r="L231" t="str">
        <f t="shared" si="56"/>
        <v/>
      </c>
      <c r="M231" t="str">
        <f t="shared" si="57"/>
        <v/>
      </c>
      <c r="N231">
        <f t="shared" si="58"/>
        <v>0.2</v>
      </c>
      <c r="O231">
        <f t="shared" si="59"/>
        <v>2</v>
      </c>
      <c r="P231">
        <f t="shared" si="60"/>
        <v>0</v>
      </c>
      <c r="Q231">
        <f t="shared" si="61"/>
        <v>0</v>
      </c>
      <c r="R231">
        <f t="shared" si="62"/>
        <v>0</v>
      </c>
    </row>
    <row r="232" spans="1:18">
      <c r="A232" t="s">
        <v>106</v>
      </c>
      <c r="B232" s="19">
        <f>FORECAST!A226</f>
        <v>44421</v>
      </c>
      <c r="C232" s="19">
        <f>OBSERVED!A226</f>
        <v>44421</v>
      </c>
      <c r="D232">
        <f>IF(ANALYSIS!B229="","",ANALYSIS!B229)</f>
        <v>2</v>
      </c>
      <c r="E232">
        <f>IF(ANALYSIS!C229="","",ANALYSIS!C229)</f>
        <v>0</v>
      </c>
      <c r="F232">
        <f t="shared" si="51"/>
        <v>2</v>
      </c>
      <c r="G232">
        <f t="shared" si="52"/>
        <v>0</v>
      </c>
      <c r="H232">
        <f t="shared" si="53"/>
        <v>2</v>
      </c>
      <c r="I232">
        <f t="shared" si="54"/>
        <v>4</v>
      </c>
      <c r="J232" t="str">
        <f t="shared" si="63"/>
        <v/>
      </c>
      <c r="K232" t="str">
        <f t="shared" si="55"/>
        <v>YN</v>
      </c>
      <c r="L232" t="str">
        <f t="shared" si="56"/>
        <v/>
      </c>
      <c r="M232" t="str">
        <f t="shared" si="57"/>
        <v/>
      </c>
      <c r="N232">
        <f t="shared" si="58"/>
        <v>0.2</v>
      </c>
      <c r="O232">
        <f t="shared" si="59"/>
        <v>2</v>
      </c>
      <c r="P232">
        <f t="shared" si="60"/>
        <v>0</v>
      </c>
      <c r="Q232">
        <f t="shared" si="61"/>
        <v>0</v>
      </c>
      <c r="R232">
        <f t="shared" si="62"/>
        <v>0</v>
      </c>
    </row>
    <row r="233" spans="1:18">
      <c r="A233" t="s">
        <v>107</v>
      </c>
      <c r="B233" s="19">
        <f>FORECAST!A227</f>
        <v>44422</v>
      </c>
      <c r="C233" s="19">
        <f>OBSERVED!A227</f>
        <v>44422</v>
      </c>
      <c r="D233">
        <f>IF(ANALYSIS!B230="","",ANALYSIS!B230)</f>
        <v>2</v>
      </c>
      <c r="E233">
        <f>IF(ANALYSIS!C230="","",ANALYSIS!C230)</f>
        <v>0</v>
      </c>
      <c r="F233">
        <f t="shared" si="51"/>
        <v>2</v>
      </c>
      <c r="G233">
        <f t="shared" si="52"/>
        <v>0</v>
      </c>
      <c r="H233">
        <f t="shared" si="53"/>
        <v>2</v>
      </c>
      <c r="I233">
        <f t="shared" si="54"/>
        <v>4</v>
      </c>
      <c r="J233" t="str">
        <f t="shared" si="63"/>
        <v/>
      </c>
      <c r="K233" t="str">
        <f t="shared" si="55"/>
        <v>YN</v>
      </c>
      <c r="L233" t="str">
        <f t="shared" si="56"/>
        <v/>
      </c>
      <c r="M233" t="str">
        <f t="shared" si="57"/>
        <v/>
      </c>
      <c r="N233">
        <f t="shared" si="58"/>
        <v>0.2</v>
      </c>
      <c r="O233">
        <f t="shared" si="59"/>
        <v>2</v>
      </c>
      <c r="P233">
        <f t="shared" si="60"/>
        <v>0</v>
      </c>
      <c r="Q233">
        <f t="shared" si="61"/>
        <v>0</v>
      </c>
      <c r="R233">
        <f t="shared" si="62"/>
        <v>0</v>
      </c>
    </row>
    <row r="234" spans="1:18">
      <c r="A234" t="s">
        <v>110</v>
      </c>
      <c r="B234" s="19">
        <f>FORECAST!A228</f>
        <v>44423</v>
      </c>
      <c r="C234" s="19">
        <f>OBSERVED!A228</f>
        <v>44423</v>
      </c>
      <c r="D234">
        <f>IF(ANALYSIS!B231="","",ANALYSIS!B231)</f>
        <v>2</v>
      </c>
      <c r="E234">
        <f>IF(ANALYSIS!C231="","",ANALYSIS!C231)</f>
        <v>0</v>
      </c>
      <c r="F234">
        <f t="shared" si="51"/>
        <v>2</v>
      </c>
      <c r="G234">
        <f t="shared" si="52"/>
        <v>0</v>
      </c>
      <c r="H234">
        <f t="shared" si="53"/>
        <v>2</v>
      </c>
      <c r="I234">
        <f t="shared" si="54"/>
        <v>4</v>
      </c>
      <c r="J234" t="str">
        <f t="shared" si="63"/>
        <v/>
      </c>
      <c r="K234" t="str">
        <f t="shared" si="55"/>
        <v>YN</v>
      </c>
      <c r="L234" t="str">
        <f t="shared" si="56"/>
        <v/>
      </c>
      <c r="M234" t="str">
        <f t="shared" si="57"/>
        <v/>
      </c>
      <c r="N234">
        <f t="shared" si="58"/>
        <v>0.2</v>
      </c>
      <c r="O234">
        <f t="shared" si="59"/>
        <v>2</v>
      </c>
      <c r="P234">
        <f t="shared" si="60"/>
        <v>0</v>
      </c>
      <c r="Q234">
        <f t="shared" si="61"/>
        <v>0</v>
      </c>
      <c r="R234">
        <f t="shared" si="62"/>
        <v>0</v>
      </c>
    </row>
    <row r="235" spans="1:18">
      <c r="A235" t="s">
        <v>113</v>
      </c>
      <c r="B235" s="19">
        <f>FORECAST!A229</f>
        <v>44424</v>
      </c>
      <c r="C235" s="19">
        <f>OBSERVED!A229</f>
        <v>44424</v>
      </c>
      <c r="D235">
        <f>IF(ANALYSIS!B232="","",ANALYSIS!B232)</f>
        <v>1</v>
      </c>
      <c r="E235">
        <f>IF(ANALYSIS!C232="","",ANALYSIS!C232)</f>
        <v>0</v>
      </c>
      <c r="F235">
        <f t="shared" si="51"/>
        <v>1</v>
      </c>
      <c r="G235">
        <f t="shared" si="52"/>
        <v>0</v>
      </c>
      <c r="H235">
        <f t="shared" si="53"/>
        <v>1</v>
      </c>
      <c r="I235">
        <f t="shared" si="54"/>
        <v>1</v>
      </c>
      <c r="J235" t="str">
        <f t="shared" si="63"/>
        <v/>
      </c>
      <c r="K235" t="str">
        <f t="shared" si="55"/>
        <v>YN</v>
      </c>
      <c r="L235" t="str">
        <f t="shared" si="56"/>
        <v/>
      </c>
      <c r="M235" t="str">
        <f t="shared" si="57"/>
        <v/>
      </c>
      <c r="N235">
        <f t="shared" si="58"/>
        <v>0.2</v>
      </c>
      <c r="O235">
        <f t="shared" si="59"/>
        <v>2</v>
      </c>
      <c r="P235">
        <f t="shared" si="60"/>
        <v>0</v>
      </c>
      <c r="Q235">
        <f t="shared" si="61"/>
        <v>0</v>
      </c>
      <c r="R235">
        <f t="shared" si="62"/>
        <v>0</v>
      </c>
    </row>
    <row r="236" spans="1:18">
      <c r="A236" t="s">
        <v>116</v>
      </c>
      <c r="B236" s="19">
        <f>FORECAST!A230</f>
        <v>44425</v>
      </c>
      <c r="C236" s="19">
        <f>OBSERVED!A230</f>
        <v>44425</v>
      </c>
      <c r="D236">
        <f>IF(ANALYSIS!B233="","",ANALYSIS!B233)</f>
        <v>1</v>
      </c>
      <c r="E236">
        <f>IF(ANALYSIS!C233="","",ANALYSIS!C233)</f>
        <v>0</v>
      </c>
      <c r="F236">
        <f t="shared" si="51"/>
        <v>1</v>
      </c>
      <c r="G236">
        <f t="shared" si="52"/>
        <v>0</v>
      </c>
      <c r="H236">
        <f t="shared" si="53"/>
        <v>1</v>
      </c>
      <c r="I236">
        <f t="shared" si="54"/>
        <v>1</v>
      </c>
      <c r="J236" t="str">
        <f t="shared" si="63"/>
        <v/>
      </c>
      <c r="K236" t="str">
        <f t="shared" si="55"/>
        <v>YN</v>
      </c>
      <c r="L236" t="str">
        <f t="shared" si="56"/>
        <v/>
      </c>
      <c r="M236" t="str">
        <f t="shared" si="57"/>
        <v/>
      </c>
      <c r="N236">
        <f t="shared" si="58"/>
        <v>0.2</v>
      </c>
      <c r="O236">
        <f t="shared" si="59"/>
        <v>2</v>
      </c>
      <c r="P236">
        <f t="shared" si="60"/>
        <v>0</v>
      </c>
      <c r="Q236">
        <f t="shared" si="61"/>
        <v>0</v>
      </c>
      <c r="R236">
        <f t="shared" si="62"/>
        <v>0</v>
      </c>
    </row>
    <row r="237" spans="1:18">
      <c r="A237" t="s">
        <v>119</v>
      </c>
      <c r="B237" s="19">
        <f>FORECAST!A231</f>
        <v>44426</v>
      </c>
      <c r="C237" s="19">
        <f>OBSERVED!A231</f>
        <v>44426</v>
      </c>
      <c r="D237">
        <f>IF(ANALYSIS!B234="","",ANALYSIS!B234)</f>
        <v>1</v>
      </c>
      <c r="E237">
        <f>IF(ANALYSIS!C234="","",ANALYSIS!C234)</f>
        <v>5</v>
      </c>
      <c r="F237">
        <f t="shared" si="51"/>
        <v>1</v>
      </c>
      <c r="G237">
        <f t="shared" si="52"/>
        <v>5</v>
      </c>
      <c r="H237">
        <f t="shared" si="53"/>
        <v>4</v>
      </c>
      <c r="I237">
        <f t="shared" si="54"/>
        <v>16</v>
      </c>
      <c r="J237" t="str">
        <f t="shared" si="63"/>
        <v>YY</v>
      </c>
      <c r="K237" t="str">
        <f t="shared" si="55"/>
        <v/>
      </c>
      <c r="L237" t="str">
        <f t="shared" si="56"/>
        <v/>
      </c>
      <c r="M237" t="str">
        <f t="shared" si="57"/>
        <v/>
      </c>
      <c r="N237">
        <f t="shared" si="58"/>
        <v>0.2</v>
      </c>
      <c r="O237">
        <f t="shared" si="59"/>
        <v>2</v>
      </c>
      <c r="P237">
        <f t="shared" si="60"/>
        <v>0</v>
      </c>
      <c r="Q237">
        <f t="shared" si="61"/>
        <v>0</v>
      </c>
      <c r="R237">
        <f t="shared" si="62"/>
        <v>1</v>
      </c>
    </row>
    <row r="238" spans="1:18">
      <c r="A238" t="s">
        <v>122</v>
      </c>
      <c r="B238" s="19">
        <f>FORECAST!A232</f>
        <v>44427</v>
      </c>
      <c r="C238" s="19">
        <f>OBSERVED!A232</f>
        <v>44427</v>
      </c>
      <c r="D238">
        <f>IF(ANALYSIS!B235="","",ANALYSIS!B235)</f>
        <v>24</v>
      </c>
      <c r="E238">
        <f>IF(ANALYSIS!C235="","",ANALYSIS!C235)</f>
        <v>0.6</v>
      </c>
      <c r="F238">
        <f t="shared" si="51"/>
        <v>24</v>
      </c>
      <c r="G238">
        <f t="shared" si="52"/>
        <v>0.6</v>
      </c>
      <c r="H238">
        <f t="shared" si="53"/>
        <v>23.4</v>
      </c>
      <c r="I238">
        <f t="shared" si="54"/>
        <v>547.56</v>
      </c>
      <c r="J238" t="str">
        <f t="shared" si="63"/>
        <v>YY</v>
      </c>
      <c r="K238" t="str">
        <f t="shared" si="55"/>
        <v/>
      </c>
      <c r="L238" t="str">
        <f t="shared" si="56"/>
        <v/>
      </c>
      <c r="M238" t="str">
        <f t="shared" si="57"/>
        <v/>
      </c>
      <c r="N238">
        <f t="shared" si="58"/>
        <v>0.48</v>
      </c>
      <c r="O238">
        <f t="shared" si="59"/>
        <v>4.8</v>
      </c>
      <c r="P238">
        <f t="shared" si="60"/>
        <v>0</v>
      </c>
      <c r="Q238">
        <f t="shared" si="61"/>
        <v>0</v>
      </c>
      <c r="R238">
        <f t="shared" si="62"/>
        <v>1</v>
      </c>
    </row>
    <row r="239" spans="1:18">
      <c r="A239" t="s">
        <v>106</v>
      </c>
      <c r="B239" s="19">
        <f>FORECAST!A233</f>
        <v>44428</v>
      </c>
      <c r="C239" s="19">
        <f>OBSERVED!A233</f>
        <v>44428</v>
      </c>
      <c r="D239">
        <f>IF(ANALYSIS!B236="","",ANALYSIS!B236)</f>
        <v>20</v>
      </c>
      <c r="E239">
        <f>IF(ANALYSIS!C236="","",ANALYSIS!C236)</f>
        <v>0.8</v>
      </c>
      <c r="F239">
        <f t="shared" si="51"/>
        <v>20</v>
      </c>
      <c r="G239">
        <f t="shared" si="52"/>
        <v>0.8</v>
      </c>
      <c r="H239">
        <f t="shared" si="53"/>
        <v>19.2</v>
      </c>
      <c r="I239">
        <f t="shared" si="54"/>
        <v>368.64</v>
      </c>
      <c r="J239" t="str">
        <f t="shared" si="63"/>
        <v>YY</v>
      </c>
      <c r="K239" t="str">
        <f t="shared" si="55"/>
        <v/>
      </c>
      <c r="L239" t="str">
        <f t="shared" si="56"/>
        <v/>
      </c>
      <c r="M239" t="str">
        <f t="shared" si="57"/>
        <v/>
      </c>
      <c r="N239">
        <f t="shared" si="58"/>
        <v>0.4</v>
      </c>
      <c r="O239">
        <f t="shared" si="59"/>
        <v>4</v>
      </c>
      <c r="P239">
        <f t="shared" si="60"/>
        <v>0</v>
      </c>
      <c r="Q239">
        <f t="shared" si="61"/>
        <v>0</v>
      </c>
      <c r="R239">
        <f t="shared" si="62"/>
        <v>1</v>
      </c>
    </row>
    <row r="240" spans="1:18">
      <c r="A240" t="s">
        <v>107</v>
      </c>
      <c r="B240" s="19">
        <f>FORECAST!A234</f>
        <v>44429</v>
      </c>
      <c r="C240" s="19">
        <f>OBSERVED!A234</f>
        <v>44429</v>
      </c>
      <c r="D240">
        <f>IF(ANALYSIS!B237="","",ANALYSIS!B237)</f>
        <v>1</v>
      </c>
      <c r="E240">
        <f>IF(ANALYSIS!C237="","",ANALYSIS!C237)</f>
        <v>0.2</v>
      </c>
      <c r="F240">
        <f t="shared" si="51"/>
        <v>1</v>
      </c>
      <c r="G240">
        <f t="shared" si="52"/>
        <v>0.2</v>
      </c>
      <c r="H240">
        <f t="shared" si="53"/>
        <v>0.8</v>
      </c>
      <c r="I240">
        <f t="shared" si="54"/>
        <v>0.64</v>
      </c>
      <c r="J240" t="str">
        <f t="shared" si="63"/>
        <v>YY</v>
      </c>
      <c r="K240" t="str">
        <f t="shared" si="55"/>
        <v/>
      </c>
      <c r="L240" t="str">
        <f t="shared" si="56"/>
        <v/>
      </c>
      <c r="M240" t="str">
        <f t="shared" si="57"/>
        <v/>
      </c>
      <c r="N240">
        <f t="shared" si="58"/>
        <v>0.2</v>
      </c>
      <c r="O240">
        <f t="shared" si="59"/>
        <v>2</v>
      </c>
      <c r="P240">
        <f t="shared" si="60"/>
        <v>0</v>
      </c>
      <c r="Q240">
        <f t="shared" si="61"/>
        <v>1</v>
      </c>
      <c r="R240">
        <f t="shared" si="62"/>
        <v>0</v>
      </c>
    </row>
    <row r="241" spans="1:18">
      <c r="A241" t="s">
        <v>110</v>
      </c>
      <c r="B241" s="19">
        <f>FORECAST!A235</f>
        <v>44430</v>
      </c>
      <c r="C241" s="19">
        <f>OBSERVED!A235</f>
        <v>44430</v>
      </c>
      <c r="D241">
        <f>IF(ANALYSIS!B238="","",ANALYSIS!B238)</f>
        <v>25</v>
      </c>
      <c r="E241">
        <f>IF(ANALYSIS!C238="","",ANALYSIS!C238)</f>
        <v>0</v>
      </c>
      <c r="F241">
        <f t="shared" si="51"/>
        <v>25</v>
      </c>
      <c r="G241">
        <f t="shared" si="52"/>
        <v>0</v>
      </c>
      <c r="H241">
        <f t="shared" si="53"/>
        <v>25</v>
      </c>
      <c r="I241">
        <f t="shared" si="54"/>
        <v>625</v>
      </c>
      <c r="J241" t="str">
        <f t="shared" si="63"/>
        <v/>
      </c>
      <c r="K241" t="str">
        <f t="shared" si="55"/>
        <v>YN</v>
      </c>
      <c r="L241" t="str">
        <f t="shared" si="56"/>
        <v/>
      </c>
      <c r="M241" t="str">
        <f t="shared" si="57"/>
        <v/>
      </c>
      <c r="N241">
        <f t="shared" si="58"/>
        <v>0.5</v>
      </c>
      <c r="O241">
        <f t="shared" si="59"/>
        <v>5</v>
      </c>
      <c r="P241">
        <f t="shared" si="60"/>
        <v>0</v>
      </c>
      <c r="Q241">
        <f t="shared" si="61"/>
        <v>0</v>
      </c>
      <c r="R241">
        <f t="shared" si="62"/>
        <v>0</v>
      </c>
    </row>
    <row r="242" spans="1:18">
      <c r="A242" t="s">
        <v>113</v>
      </c>
      <c r="B242" s="19">
        <f>FORECAST!A236</f>
        <v>44431</v>
      </c>
      <c r="C242" s="19">
        <f>OBSERVED!A236</f>
        <v>44431</v>
      </c>
      <c r="D242">
        <f>IF(ANALYSIS!B239="","",ANALYSIS!B239)</f>
        <v>6</v>
      </c>
      <c r="E242">
        <f>IF(ANALYSIS!C239="","",ANALYSIS!C239)</f>
        <v>0</v>
      </c>
      <c r="F242">
        <f t="shared" si="51"/>
        <v>6</v>
      </c>
      <c r="G242">
        <f t="shared" si="52"/>
        <v>0</v>
      </c>
      <c r="H242">
        <f t="shared" si="53"/>
        <v>6</v>
      </c>
      <c r="I242">
        <f t="shared" si="54"/>
        <v>36</v>
      </c>
      <c r="J242" t="str">
        <f t="shared" si="63"/>
        <v/>
      </c>
      <c r="K242" t="str">
        <f t="shared" si="55"/>
        <v>YN</v>
      </c>
      <c r="L242" t="str">
        <f t="shared" si="56"/>
        <v/>
      </c>
      <c r="M242" t="str">
        <f t="shared" si="57"/>
        <v/>
      </c>
      <c r="N242">
        <f t="shared" si="58"/>
        <v>0.2</v>
      </c>
      <c r="O242">
        <f t="shared" si="59"/>
        <v>2</v>
      </c>
      <c r="P242">
        <f t="shared" si="60"/>
        <v>0</v>
      </c>
      <c r="Q242">
        <f t="shared" si="61"/>
        <v>0</v>
      </c>
      <c r="R242">
        <f t="shared" si="62"/>
        <v>0</v>
      </c>
    </row>
    <row r="243" spans="1:18">
      <c r="A243" t="s">
        <v>116</v>
      </c>
      <c r="B243" s="19">
        <f>FORECAST!A237</f>
        <v>44432</v>
      </c>
      <c r="C243" s="19">
        <f>OBSERVED!A237</f>
        <v>44432</v>
      </c>
      <c r="D243">
        <f>IF(ANALYSIS!B240="","",ANALYSIS!B240)</f>
        <v>0</v>
      </c>
      <c r="E243">
        <f>IF(ANALYSIS!C240="","",ANALYSIS!C240)</f>
        <v>0</v>
      </c>
      <c r="F243">
        <f t="shared" si="51"/>
        <v>0</v>
      </c>
      <c r="G243">
        <f t="shared" si="52"/>
        <v>0</v>
      </c>
      <c r="H243">
        <f t="shared" si="53"/>
        <v>0</v>
      </c>
      <c r="I243">
        <f t="shared" si="54"/>
        <v>0</v>
      </c>
      <c r="J243" t="str">
        <f t="shared" si="63"/>
        <v/>
      </c>
      <c r="K243" t="str">
        <f t="shared" si="55"/>
        <v/>
      </c>
      <c r="L243" t="str">
        <f t="shared" si="56"/>
        <v/>
      </c>
      <c r="M243" t="str">
        <f t="shared" si="57"/>
        <v>NN</v>
      </c>
      <c r="N243">
        <f t="shared" si="58"/>
        <v>0.2</v>
      </c>
      <c r="O243">
        <f t="shared" si="59"/>
        <v>2</v>
      </c>
      <c r="P243">
        <f t="shared" si="60"/>
        <v>1</v>
      </c>
      <c r="Q243">
        <f t="shared" si="61"/>
        <v>0</v>
      </c>
      <c r="R243">
        <f t="shared" si="62"/>
        <v>0</v>
      </c>
    </row>
    <row r="244" spans="1:18">
      <c r="A244" t="s">
        <v>119</v>
      </c>
      <c r="B244" s="19">
        <f>FORECAST!A238</f>
        <v>44433</v>
      </c>
      <c r="C244" s="19">
        <f>OBSERVED!A238</f>
        <v>44433</v>
      </c>
      <c r="D244">
        <f>IF(ANALYSIS!B241="","",ANALYSIS!B241)</f>
        <v>0</v>
      </c>
      <c r="E244">
        <f>IF(ANALYSIS!C241="","",ANALYSIS!C241)</f>
        <v>0</v>
      </c>
      <c r="F244">
        <f t="shared" si="51"/>
        <v>0</v>
      </c>
      <c r="G244">
        <f t="shared" si="52"/>
        <v>0</v>
      </c>
      <c r="H244">
        <f t="shared" si="53"/>
        <v>0</v>
      </c>
      <c r="I244">
        <f t="shared" si="54"/>
        <v>0</v>
      </c>
      <c r="J244" t="str">
        <f t="shared" si="63"/>
        <v/>
      </c>
      <c r="K244" t="str">
        <f t="shared" si="55"/>
        <v/>
      </c>
      <c r="L244" t="str">
        <f t="shared" si="56"/>
        <v/>
      </c>
      <c r="M244" t="str">
        <f t="shared" si="57"/>
        <v>NN</v>
      </c>
      <c r="N244">
        <f t="shared" si="58"/>
        <v>0.2</v>
      </c>
      <c r="O244">
        <f t="shared" si="59"/>
        <v>2</v>
      </c>
      <c r="P244">
        <f t="shared" si="60"/>
        <v>1</v>
      </c>
      <c r="Q244">
        <f t="shared" si="61"/>
        <v>0</v>
      </c>
      <c r="R244">
        <f t="shared" si="62"/>
        <v>0</v>
      </c>
    </row>
    <row r="245" spans="1:18">
      <c r="A245" t="s">
        <v>122</v>
      </c>
      <c r="B245" s="19">
        <f>FORECAST!A239</f>
        <v>44434</v>
      </c>
      <c r="C245" s="19">
        <f>OBSERVED!A239</f>
        <v>44434</v>
      </c>
      <c r="D245">
        <f>IF(ANALYSIS!B242="","",ANALYSIS!B242)</f>
        <v>0</v>
      </c>
      <c r="E245">
        <f>IF(ANALYSIS!C242="","",ANALYSIS!C242)</f>
        <v>0</v>
      </c>
      <c r="F245">
        <f t="shared" si="51"/>
        <v>0</v>
      </c>
      <c r="G245">
        <f t="shared" si="52"/>
        <v>0</v>
      </c>
      <c r="H245">
        <f t="shared" si="53"/>
        <v>0</v>
      </c>
      <c r="I245">
        <f t="shared" si="54"/>
        <v>0</v>
      </c>
      <c r="J245" t="str">
        <f t="shared" si="63"/>
        <v/>
      </c>
      <c r="K245" t="str">
        <f t="shared" si="55"/>
        <v/>
      </c>
      <c r="L245" t="str">
        <f t="shared" si="56"/>
        <v/>
      </c>
      <c r="M245" t="str">
        <f t="shared" si="57"/>
        <v>NN</v>
      </c>
      <c r="N245">
        <f t="shared" si="58"/>
        <v>0.2</v>
      </c>
      <c r="O245">
        <f t="shared" si="59"/>
        <v>2</v>
      </c>
      <c r="P245">
        <f t="shared" si="60"/>
        <v>1</v>
      </c>
      <c r="Q245">
        <f t="shared" si="61"/>
        <v>0</v>
      </c>
      <c r="R245">
        <f t="shared" si="62"/>
        <v>0</v>
      </c>
    </row>
    <row r="246" spans="1:18">
      <c r="A246" t="s">
        <v>106</v>
      </c>
      <c r="B246" s="19">
        <f>FORECAST!A240</f>
        <v>44435</v>
      </c>
      <c r="C246" s="19">
        <f>OBSERVED!A240</f>
        <v>44435</v>
      </c>
      <c r="D246">
        <f>IF(ANALYSIS!B243="","",ANALYSIS!B243)</f>
        <v>0</v>
      </c>
      <c r="E246">
        <f>IF(ANALYSIS!C243="","",ANALYSIS!C243)</f>
        <v>0</v>
      </c>
      <c r="F246">
        <f t="shared" si="51"/>
        <v>0</v>
      </c>
      <c r="G246">
        <f t="shared" si="52"/>
        <v>0</v>
      </c>
      <c r="H246">
        <f t="shared" si="53"/>
        <v>0</v>
      </c>
      <c r="I246">
        <f t="shared" si="54"/>
        <v>0</v>
      </c>
      <c r="J246" t="str">
        <f t="shared" si="63"/>
        <v/>
      </c>
      <c r="K246" t="str">
        <f t="shared" si="55"/>
        <v/>
      </c>
      <c r="L246" t="str">
        <f t="shared" si="56"/>
        <v/>
      </c>
      <c r="M246" t="str">
        <f t="shared" si="57"/>
        <v>NN</v>
      </c>
      <c r="N246">
        <f t="shared" si="58"/>
        <v>0.2</v>
      </c>
      <c r="O246">
        <f t="shared" si="59"/>
        <v>2</v>
      </c>
      <c r="P246">
        <f t="shared" si="60"/>
        <v>1</v>
      </c>
      <c r="Q246">
        <f t="shared" si="61"/>
        <v>0</v>
      </c>
      <c r="R246">
        <f t="shared" si="62"/>
        <v>0</v>
      </c>
    </row>
    <row r="247" spans="1:18">
      <c r="A247" t="s">
        <v>107</v>
      </c>
      <c r="B247" s="19">
        <f>FORECAST!A241</f>
        <v>44436</v>
      </c>
      <c r="C247" s="19">
        <f>OBSERVED!A241</f>
        <v>44436</v>
      </c>
      <c r="D247">
        <f>IF(ANALYSIS!B244="","",ANALYSIS!B244)</f>
        <v>0</v>
      </c>
      <c r="E247">
        <f>IF(ANALYSIS!C244="","",ANALYSIS!C244)</f>
        <v>0</v>
      </c>
      <c r="F247">
        <f t="shared" si="51"/>
        <v>0</v>
      </c>
      <c r="G247">
        <f t="shared" si="52"/>
        <v>0</v>
      </c>
      <c r="H247">
        <f t="shared" si="53"/>
        <v>0</v>
      </c>
      <c r="I247">
        <f t="shared" si="54"/>
        <v>0</v>
      </c>
      <c r="J247" t="str">
        <f t="shared" si="63"/>
        <v/>
      </c>
      <c r="K247" t="str">
        <f t="shared" si="55"/>
        <v/>
      </c>
      <c r="L247" t="str">
        <f t="shared" si="56"/>
        <v/>
      </c>
      <c r="M247" t="str">
        <f t="shared" si="57"/>
        <v>NN</v>
      </c>
      <c r="N247">
        <f t="shared" si="58"/>
        <v>0.2</v>
      </c>
      <c r="O247">
        <f t="shared" si="59"/>
        <v>2</v>
      </c>
      <c r="P247">
        <f t="shared" si="60"/>
        <v>1</v>
      </c>
      <c r="Q247">
        <f t="shared" si="61"/>
        <v>0</v>
      </c>
      <c r="R247">
        <f t="shared" si="62"/>
        <v>0</v>
      </c>
    </row>
    <row r="248" spans="1:18">
      <c r="A248" t="s">
        <v>110</v>
      </c>
      <c r="B248" s="19">
        <f>FORECAST!A242</f>
        <v>44437</v>
      </c>
      <c r="C248" s="19">
        <f>OBSERVED!A242</f>
        <v>44437</v>
      </c>
      <c r="D248">
        <f>IF(ANALYSIS!B245="","",ANALYSIS!B245)</f>
        <v>0</v>
      </c>
      <c r="E248">
        <f>IF(ANALYSIS!C245="","",ANALYSIS!C245)</f>
        <v>0</v>
      </c>
      <c r="F248">
        <f t="shared" si="51"/>
        <v>0</v>
      </c>
      <c r="G248">
        <f t="shared" si="52"/>
        <v>0</v>
      </c>
      <c r="H248">
        <f t="shared" si="53"/>
        <v>0</v>
      </c>
      <c r="I248">
        <f t="shared" si="54"/>
        <v>0</v>
      </c>
      <c r="J248" t="str">
        <f t="shared" si="63"/>
        <v/>
      </c>
      <c r="K248" t="str">
        <f t="shared" si="55"/>
        <v/>
      </c>
      <c r="L248" t="str">
        <f t="shared" si="56"/>
        <v/>
      </c>
      <c r="M248" t="str">
        <f t="shared" si="57"/>
        <v>NN</v>
      </c>
      <c r="N248">
        <f t="shared" si="58"/>
        <v>0.2</v>
      </c>
      <c r="O248">
        <f t="shared" si="59"/>
        <v>2</v>
      </c>
      <c r="P248">
        <f t="shared" si="60"/>
        <v>1</v>
      </c>
      <c r="Q248">
        <f t="shared" si="61"/>
        <v>0</v>
      </c>
      <c r="R248">
        <f t="shared" si="62"/>
        <v>0</v>
      </c>
    </row>
    <row r="249" spans="1:18">
      <c r="A249" t="s">
        <v>113</v>
      </c>
      <c r="B249" s="19">
        <f>FORECAST!A243</f>
        <v>44438</v>
      </c>
      <c r="C249" s="19">
        <f>OBSERVED!A243</f>
        <v>44438</v>
      </c>
      <c r="D249">
        <f>IF(ANALYSIS!B246="","",ANALYSIS!B246)</f>
        <v>0</v>
      </c>
      <c r="E249">
        <f>IF(ANALYSIS!C246="","",ANALYSIS!C246)</f>
        <v>2</v>
      </c>
      <c r="F249">
        <f t="shared" si="51"/>
        <v>0</v>
      </c>
      <c r="G249">
        <f t="shared" si="52"/>
        <v>2</v>
      </c>
      <c r="H249">
        <f t="shared" si="53"/>
        <v>2</v>
      </c>
      <c r="I249">
        <f t="shared" si="54"/>
        <v>4</v>
      </c>
      <c r="J249" t="str">
        <f t="shared" si="63"/>
        <v/>
      </c>
      <c r="K249" t="str">
        <f t="shared" si="55"/>
        <v/>
      </c>
      <c r="L249" t="str">
        <f t="shared" si="56"/>
        <v>NY</v>
      </c>
      <c r="M249" t="str">
        <f t="shared" si="57"/>
        <v/>
      </c>
      <c r="N249">
        <f t="shared" si="58"/>
        <v>0.2</v>
      </c>
      <c r="O249">
        <f t="shared" si="59"/>
        <v>2</v>
      </c>
      <c r="P249">
        <f t="shared" si="60"/>
        <v>0</v>
      </c>
      <c r="Q249">
        <f t="shared" si="61"/>
        <v>0</v>
      </c>
      <c r="R249">
        <f t="shared" si="62"/>
        <v>0</v>
      </c>
    </row>
    <row r="250" spans="1:18">
      <c r="A250" t="s">
        <v>116</v>
      </c>
      <c r="B250" s="19">
        <f>FORECAST!A244</f>
        <v>44439</v>
      </c>
      <c r="C250" s="19">
        <f>OBSERVED!A244</f>
        <v>44439</v>
      </c>
      <c r="D250">
        <f>IF(ANALYSIS!B247="","",ANALYSIS!B247)</f>
        <v>18</v>
      </c>
      <c r="E250">
        <f>IF(ANALYSIS!C247="","",ANALYSIS!C247)</f>
        <v>19.6</v>
      </c>
      <c r="F250">
        <f t="shared" si="51"/>
        <v>18</v>
      </c>
      <c r="G250">
        <f t="shared" si="52"/>
        <v>19.6</v>
      </c>
      <c r="H250">
        <f t="shared" si="53"/>
        <v>1.6</v>
      </c>
      <c r="I250">
        <f t="shared" si="54"/>
        <v>2.56</v>
      </c>
      <c r="J250" t="str">
        <f t="shared" si="63"/>
        <v>YY</v>
      </c>
      <c r="K250" t="str">
        <f t="shared" si="55"/>
        <v/>
      </c>
      <c r="L250" t="str">
        <f t="shared" si="56"/>
        <v/>
      </c>
      <c r="M250" t="str">
        <f t="shared" si="57"/>
        <v/>
      </c>
      <c r="N250">
        <f t="shared" si="58"/>
        <v>0.36</v>
      </c>
      <c r="O250">
        <f t="shared" si="59"/>
        <v>3.6</v>
      </c>
      <c r="P250">
        <f t="shared" si="60"/>
        <v>0</v>
      </c>
      <c r="Q250">
        <f t="shared" si="61"/>
        <v>1</v>
      </c>
      <c r="R250">
        <f t="shared" si="62"/>
        <v>0</v>
      </c>
    </row>
    <row r="251" spans="1:18">
      <c r="A251" t="s">
        <v>119</v>
      </c>
      <c r="B251" s="19">
        <f>FORECAST!A245</f>
        <v>44440</v>
      </c>
      <c r="C251" s="19">
        <f>OBSERVED!A245</f>
        <v>44440</v>
      </c>
      <c r="D251">
        <f>IF(ANALYSIS!B248="","",ANALYSIS!B248)</f>
        <v>77</v>
      </c>
      <c r="E251">
        <f>IF(ANALYSIS!C248="","",ANALYSIS!C248)</f>
        <v>30.2</v>
      </c>
      <c r="F251">
        <f t="shared" si="51"/>
        <v>77</v>
      </c>
      <c r="G251">
        <f t="shared" si="52"/>
        <v>30.2</v>
      </c>
      <c r="H251">
        <f t="shared" si="53"/>
        <v>46.8</v>
      </c>
      <c r="I251">
        <f t="shared" si="54"/>
        <v>2190.24</v>
      </c>
      <c r="J251" t="str">
        <f t="shared" si="63"/>
        <v>YY</v>
      </c>
      <c r="K251" t="str">
        <f t="shared" si="55"/>
        <v/>
      </c>
      <c r="L251" t="str">
        <f t="shared" si="56"/>
        <v/>
      </c>
      <c r="M251" t="str">
        <f t="shared" si="57"/>
        <v/>
      </c>
      <c r="N251">
        <f t="shared" si="58"/>
        <v>1.54</v>
      </c>
      <c r="O251">
        <f t="shared" si="59"/>
        <v>15.4</v>
      </c>
      <c r="P251">
        <f t="shared" si="60"/>
        <v>0</v>
      </c>
      <c r="Q251">
        <f t="shared" si="61"/>
        <v>0</v>
      </c>
      <c r="R251">
        <f t="shared" si="62"/>
        <v>1</v>
      </c>
    </row>
    <row r="252" spans="1:18">
      <c r="A252" t="s">
        <v>122</v>
      </c>
      <c r="B252" s="19">
        <f>FORECAST!A246</f>
        <v>44441</v>
      </c>
      <c r="C252" s="19">
        <f>OBSERVED!A246</f>
        <v>44441</v>
      </c>
      <c r="D252">
        <f>IF(ANALYSIS!B249="","",ANALYSIS!B249)</f>
        <v>83</v>
      </c>
      <c r="E252">
        <f>IF(ANALYSIS!C249="","",ANALYSIS!C249)</f>
        <v>31</v>
      </c>
      <c r="F252">
        <f t="shared" si="51"/>
        <v>83</v>
      </c>
      <c r="G252">
        <f t="shared" si="52"/>
        <v>31</v>
      </c>
      <c r="H252">
        <f t="shared" si="53"/>
        <v>52</v>
      </c>
      <c r="I252">
        <f t="shared" si="54"/>
        <v>2704</v>
      </c>
      <c r="J252" t="str">
        <f t="shared" si="63"/>
        <v>YY</v>
      </c>
      <c r="K252" t="str">
        <f t="shared" si="55"/>
        <v/>
      </c>
      <c r="L252" t="str">
        <f t="shared" si="56"/>
        <v/>
      </c>
      <c r="M252" t="str">
        <f t="shared" si="57"/>
        <v/>
      </c>
      <c r="N252">
        <f t="shared" si="58"/>
        <v>1.66</v>
      </c>
      <c r="O252">
        <f t="shared" si="59"/>
        <v>16.6</v>
      </c>
      <c r="P252">
        <f t="shared" si="60"/>
        <v>0</v>
      </c>
      <c r="Q252">
        <f t="shared" si="61"/>
        <v>0</v>
      </c>
      <c r="R252">
        <f t="shared" si="62"/>
        <v>1</v>
      </c>
    </row>
    <row r="253" spans="1:18">
      <c r="A253" t="s">
        <v>106</v>
      </c>
      <c r="B253" s="19">
        <f>FORECAST!A247</f>
        <v>44442</v>
      </c>
      <c r="C253" s="19">
        <f>OBSERVED!A247</f>
        <v>44442</v>
      </c>
      <c r="D253">
        <f>IF(ANALYSIS!B250="","",ANALYSIS!B250)</f>
        <v>37</v>
      </c>
      <c r="E253">
        <f>IF(ANALYSIS!C250="","",ANALYSIS!C250)</f>
        <v>3</v>
      </c>
      <c r="F253">
        <f t="shared" si="51"/>
        <v>37</v>
      </c>
      <c r="G253">
        <f t="shared" si="52"/>
        <v>3</v>
      </c>
      <c r="H253">
        <f t="shared" si="53"/>
        <v>34</v>
      </c>
      <c r="I253">
        <f t="shared" si="54"/>
        <v>1156</v>
      </c>
      <c r="J253" t="str">
        <f t="shared" si="63"/>
        <v>YY</v>
      </c>
      <c r="K253" t="str">
        <f t="shared" si="55"/>
        <v/>
      </c>
      <c r="L253" t="str">
        <f t="shared" si="56"/>
        <v/>
      </c>
      <c r="M253" t="str">
        <f t="shared" si="57"/>
        <v/>
      </c>
      <c r="N253">
        <f t="shared" si="58"/>
        <v>0.74</v>
      </c>
      <c r="O253">
        <f t="shared" si="59"/>
        <v>7.4</v>
      </c>
      <c r="P253">
        <f t="shared" si="60"/>
        <v>0</v>
      </c>
      <c r="Q253">
        <f t="shared" si="61"/>
        <v>0</v>
      </c>
      <c r="R253">
        <f t="shared" si="62"/>
        <v>1</v>
      </c>
    </row>
    <row r="254" spans="1:18">
      <c r="A254" t="s">
        <v>107</v>
      </c>
      <c r="B254" s="19">
        <f>FORECAST!A248</f>
        <v>44443</v>
      </c>
      <c r="C254" s="19">
        <f>OBSERVED!A248</f>
        <v>44443</v>
      </c>
      <c r="D254">
        <f>IF(ANALYSIS!B251="","",ANALYSIS!B251)</f>
        <v>5</v>
      </c>
      <c r="E254">
        <f>IF(ANALYSIS!C251="","",ANALYSIS!C251)</f>
        <v>5.4</v>
      </c>
      <c r="F254">
        <f t="shared" si="51"/>
        <v>5</v>
      </c>
      <c r="G254">
        <f t="shared" si="52"/>
        <v>5.4</v>
      </c>
      <c r="H254">
        <f t="shared" si="53"/>
        <v>0.4</v>
      </c>
      <c r="I254">
        <f t="shared" si="54"/>
        <v>0.16</v>
      </c>
      <c r="J254" t="str">
        <f t="shared" si="63"/>
        <v>YY</v>
      </c>
      <c r="K254" t="str">
        <f t="shared" si="55"/>
        <v/>
      </c>
      <c r="L254" t="str">
        <f t="shared" si="56"/>
        <v/>
      </c>
      <c r="M254" t="str">
        <f t="shared" si="57"/>
        <v/>
      </c>
      <c r="N254">
        <f t="shared" si="58"/>
        <v>0.2</v>
      </c>
      <c r="O254">
        <f t="shared" si="59"/>
        <v>2</v>
      </c>
      <c r="P254">
        <f t="shared" si="60"/>
        <v>0</v>
      </c>
      <c r="Q254">
        <f t="shared" si="61"/>
        <v>1</v>
      </c>
      <c r="R254">
        <f t="shared" si="62"/>
        <v>0</v>
      </c>
    </row>
    <row r="255" spans="1:18">
      <c r="A255" t="s">
        <v>110</v>
      </c>
      <c r="B255" s="19">
        <f>FORECAST!A249</f>
        <v>44444</v>
      </c>
      <c r="C255" s="19">
        <f>OBSERVED!A249</f>
        <v>44444</v>
      </c>
      <c r="D255">
        <f>IF(ANALYSIS!B252="","",ANALYSIS!B252)</f>
        <v>4</v>
      </c>
      <c r="E255">
        <f>IF(ANALYSIS!C252="","",ANALYSIS!C252)</f>
        <v>0</v>
      </c>
      <c r="F255">
        <f t="shared" si="51"/>
        <v>4</v>
      </c>
      <c r="G255">
        <f t="shared" si="52"/>
        <v>0</v>
      </c>
      <c r="H255">
        <f t="shared" si="53"/>
        <v>4</v>
      </c>
      <c r="I255">
        <f t="shared" si="54"/>
        <v>16</v>
      </c>
      <c r="J255" t="str">
        <f t="shared" si="63"/>
        <v/>
      </c>
      <c r="K255" t="str">
        <f t="shared" si="55"/>
        <v>YN</v>
      </c>
      <c r="L255" t="str">
        <f t="shared" si="56"/>
        <v/>
      </c>
      <c r="M255" t="str">
        <f t="shared" si="57"/>
        <v/>
      </c>
      <c r="N255">
        <f t="shared" si="58"/>
        <v>0.2</v>
      </c>
      <c r="O255">
        <f t="shared" si="59"/>
        <v>2</v>
      </c>
      <c r="P255">
        <f t="shared" si="60"/>
        <v>0</v>
      </c>
      <c r="Q255">
        <f t="shared" si="61"/>
        <v>0</v>
      </c>
      <c r="R255">
        <f t="shared" si="62"/>
        <v>0</v>
      </c>
    </row>
    <row r="256" spans="1:18">
      <c r="A256" t="s">
        <v>113</v>
      </c>
      <c r="B256" s="19">
        <f>FORECAST!A250</f>
        <v>44445</v>
      </c>
      <c r="C256" s="19">
        <f>OBSERVED!A250</f>
        <v>44445</v>
      </c>
      <c r="D256">
        <f>IF(ANALYSIS!B253="","",ANALYSIS!B253)</f>
        <v>1</v>
      </c>
      <c r="E256">
        <f>IF(ANALYSIS!C253="","",ANALYSIS!C253)</f>
        <v>0</v>
      </c>
      <c r="F256">
        <f t="shared" si="51"/>
        <v>1</v>
      </c>
      <c r="G256">
        <f t="shared" si="52"/>
        <v>0</v>
      </c>
      <c r="H256">
        <f t="shared" si="53"/>
        <v>1</v>
      </c>
      <c r="I256">
        <f t="shared" si="54"/>
        <v>1</v>
      </c>
      <c r="J256" t="str">
        <f t="shared" si="63"/>
        <v/>
      </c>
      <c r="K256" t="str">
        <f t="shared" si="55"/>
        <v>YN</v>
      </c>
      <c r="L256" t="str">
        <f t="shared" si="56"/>
        <v/>
      </c>
      <c r="M256" t="str">
        <f t="shared" si="57"/>
        <v/>
      </c>
      <c r="N256">
        <f t="shared" si="58"/>
        <v>0.2</v>
      </c>
      <c r="O256">
        <f t="shared" si="59"/>
        <v>2</v>
      </c>
      <c r="P256">
        <f t="shared" si="60"/>
        <v>0</v>
      </c>
      <c r="Q256">
        <f t="shared" si="61"/>
        <v>0</v>
      </c>
      <c r="R256">
        <f t="shared" si="62"/>
        <v>0</v>
      </c>
    </row>
    <row r="257" spans="1:18">
      <c r="A257" t="s">
        <v>116</v>
      </c>
      <c r="B257" s="19">
        <f>FORECAST!A251</f>
        <v>44446</v>
      </c>
      <c r="C257" s="19">
        <f>OBSERVED!A251</f>
        <v>44446</v>
      </c>
      <c r="D257">
        <f>IF(ANALYSIS!B254="","",ANALYSIS!B254)</f>
        <v>1</v>
      </c>
      <c r="E257">
        <f>IF(ANALYSIS!C254="","",ANALYSIS!C254)</f>
        <v>0</v>
      </c>
      <c r="F257">
        <f t="shared" si="51"/>
        <v>1</v>
      </c>
      <c r="G257">
        <f t="shared" si="52"/>
        <v>0</v>
      </c>
      <c r="H257">
        <f t="shared" si="53"/>
        <v>1</v>
      </c>
      <c r="I257">
        <f t="shared" si="54"/>
        <v>1</v>
      </c>
      <c r="J257" t="str">
        <f t="shared" si="63"/>
        <v/>
      </c>
      <c r="K257" t="str">
        <f t="shared" si="55"/>
        <v>YN</v>
      </c>
      <c r="L257" t="str">
        <f t="shared" si="56"/>
        <v/>
      </c>
      <c r="M257" t="str">
        <f t="shared" si="57"/>
        <v/>
      </c>
      <c r="N257">
        <f t="shared" si="58"/>
        <v>0.2</v>
      </c>
      <c r="O257">
        <f t="shared" si="59"/>
        <v>2</v>
      </c>
      <c r="P257">
        <f t="shared" si="60"/>
        <v>0</v>
      </c>
      <c r="Q257">
        <f t="shared" si="61"/>
        <v>0</v>
      </c>
      <c r="R257">
        <f t="shared" si="62"/>
        <v>0</v>
      </c>
    </row>
    <row r="258" spans="1:18">
      <c r="A258" t="s">
        <v>119</v>
      </c>
      <c r="B258" s="19">
        <f>FORECAST!A252</f>
        <v>44447</v>
      </c>
      <c r="C258" s="19">
        <f>OBSERVED!A252</f>
        <v>44447</v>
      </c>
      <c r="D258">
        <f>IF(ANALYSIS!B255="","",ANALYSIS!B255)</f>
        <v>55</v>
      </c>
      <c r="E258">
        <f>IF(ANALYSIS!C255="","",ANALYSIS!C255)</f>
        <v>0</v>
      </c>
      <c r="F258">
        <f t="shared" si="51"/>
        <v>55</v>
      </c>
      <c r="G258">
        <f t="shared" si="52"/>
        <v>0</v>
      </c>
      <c r="H258">
        <f t="shared" si="53"/>
        <v>55</v>
      </c>
      <c r="I258">
        <f t="shared" si="54"/>
        <v>3025</v>
      </c>
      <c r="J258" t="str">
        <f t="shared" si="63"/>
        <v/>
      </c>
      <c r="K258" t="str">
        <f t="shared" si="55"/>
        <v>YN</v>
      </c>
      <c r="L258" t="str">
        <f t="shared" si="56"/>
        <v/>
      </c>
      <c r="M258" t="str">
        <f t="shared" si="57"/>
        <v/>
      </c>
      <c r="N258">
        <f t="shared" si="58"/>
        <v>1.1</v>
      </c>
      <c r="O258">
        <f t="shared" si="59"/>
        <v>11</v>
      </c>
      <c r="P258">
        <f t="shared" si="60"/>
        <v>0</v>
      </c>
      <c r="Q258">
        <f t="shared" si="61"/>
        <v>0</v>
      </c>
      <c r="R258">
        <f t="shared" si="62"/>
        <v>0</v>
      </c>
    </row>
    <row r="259" spans="1:18">
      <c r="A259" t="s">
        <v>122</v>
      </c>
      <c r="B259" s="19">
        <f>FORECAST!A253</f>
        <v>44448</v>
      </c>
      <c r="C259" s="19">
        <f>OBSERVED!A253</f>
        <v>44448</v>
      </c>
      <c r="D259">
        <f>IF(ANALYSIS!B256="","",ANALYSIS!B256)</f>
        <v>101</v>
      </c>
      <c r="E259">
        <f>IF(ANALYSIS!C256="","",ANALYSIS!C256)</f>
        <v>5</v>
      </c>
      <c r="F259">
        <f t="shared" si="51"/>
        <v>101</v>
      </c>
      <c r="G259">
        <f t="shared" si="52"/>
        <v>5</v>
      </c>
      <c r="H259">
        <f t="shared" si="53"/>
        <v>96</v>
      </c>
      <c r="I259">
        <f t="shared" si="54"/>
        <v>9216</v>
      </c>
      <c r="J259" t="str">
        <f t="shared" si="63"/>
        <v>YY</v>
      </c>
      <c r="K259" t="str">
        <f t="shared" si="55"/>
        <v/>
      </c>
      <c r="L259" t="str">
        <f t="shared" si="56"/>
        <v/>
      </c>
      <c r="M259" t="str">
        <f t="shared" si="57"/>
        <v/>
      </c>
      <c r="N259">
        <f t="shared" si="58"/>
        <v>2.02</v>
      </c>
      <c r="O259">
        <f t="shared" si="59"/>
        <v>20.2</v>
      </c>
      <c r="P259">
        <f t="shared" si="60"/>
        <v>0</v>
      </c>
      <c r="Q259">
        <f t="shared" si="61"/>
        <v>0</v>
      </c>
      <c r="R259">
        <f t="shared" si="62"/>
        <v>1</v>
      </c>
    </row>
    <row r="260" spans="1:18">
      <c r="A260" t="s">
        <v>106</v>
      </c>
      <c r="B260" s="19">
        <f>FORECAST!A254</f>
        <v>44449</v>
      </c>
      <c r="C260" s="19">
        <f>OBSERVED!A254</f>
        <v>44449</v>
      </c>
      <c r="D260">
        <f>IF(ANALYSIS!B257="","",ANALYSIS!B257)</f>
        <v>90</v>
      </c>
      <c r="E260">
        <f>IF(ANALYSIS!C257="","",ANALYSIS!C257)</f>
        <v>29</v>
      </c>
      <c r="F260">
        <f t="shared" si="51"/>
        <v>90</v>
      </c>
      <c r="G260">
        <f t="shared" si="52"/>
        <v>29</v>
      </c>
      <c r="H260">
        <f t="shared" si="53"/>
        <v>61</v>
      </c>
      <c r="I260">
        <f t="shared" si="54"/>
        <v>3721</v>
      </c>
      <c r="J260" t="str">
        <f t="shared" si="63"/>
        <v>YY</v>
      </c>
      <c r="K260" t="str">
        <f t="shared" si="55"/>
        <v/>
      </c>
      <c r="L260" t="str">
        <f t="shared" si="56"/>
        <v/>
      </c>
      <c r="M260" t="str">
        <f t="shared" si="57"/>
        <v/>
      </c>
      <c r="N260">
        <f t="shared" si="58"/>
        <v>1.8</v>
      </c>
      <c r="O260">
        <f t="shared" si="59"/>
        <v>18</v>
      </c>
      <c r="P260">
        <f t="shared" si="60"/>
        <v>0</v>
      </c>
      <c r="Q260">
        <f t="shared" si="61"/>
        <v>0</v>
      </c>
      <c r="R260">
        <f t="shared" si="62"/>
        <v>1</v>
      </c>
    </row>
    <row r="261" spans="1:18">
      <c r="A261" t="s">
        <v>107</v>
      </c>
      <c r="B261" s="19">
        <f>FORECAST!A255</f>
        <v>44450</v>
      </c>
      <c r="C261" s="19">
        <f>OBSERVED!A255</f>
        <v>44450</v>
      </c>
      <c r="D261">
        <f>IF(ANALYSIS!B258="","",ANALYSIS!B258)</f>
        <v>101</v>
      </c>
      <c r="E261">
        <f>IF(ANALYSIS!C258="","",ANALYSIS!C258)</f>
        <v>3.3</v>
      </c>
      <c r="F261">
        <f t="shared" si="51"/>
        <v>101</v>
      </c>
      <c r="G261">
        <f t="shared" si="52"/>
        <v>3.3</v>
      </c>
      <c r="H261">
        <f t="shared" si="53"/>
        <v>97.7</v>
      </c>
      <c r="I261">
        <f t="shared" si="54"/>
        <v>9545.29</v>
      </c>
      <c r="J261" t="str">
        <f t="shared" si="63"/>
        <v>YY</v>
      </c>
      <c r="K261" t="str">
        <f t="shared" si="55"/>
        <v/>
      </c>
      <c r="L261" t="str">
        <f t="shared" si="56"/>
        <v/>
      </c>
      <c r="M261" t="str">
        <f t="shared" si="57"/>
        <v/>
      </c>
      <c r="N261">
        <f t="shared" si="58"/>
        <v>2.02</v>
      </c>
      <c r="O261">
        <f t="shared" si="59"/>
        <v>20.2</v>
      </c>
      <c r="P261">
        <f t="shared" si="60"/>
        <v>0</v>
      </c>
      <c r="Q261">
        <f t="shared" si="61"/>
        <v>0</v>
      </c>
      <c r="R261">
        <f t="shared" si="62"/>
        <v>1</v>
      </c>
    </row>
    <row r="262" spans="1:18">
      <c r="A262" t="s">
        <v>110</v>
      </c>
      <c r="B262" s="19">
        <f>FORECAST!A256</f>
        <v>44451</v>
      </c>
      <c r="C262" s="19">
        <f>OBSERVED!A256</f>
        <v>44451</v>
      </c>
      <c r="D262">
        <f>IF(ANALYSIS!B259="","",ANALYSIS!B259)</f>
        <v>73</v>
      </c>
      <c r="E262">
        <f>IF(ANALYSIS!C259="","",ANALYSIS!C259)</f>
        <v>11.4</v>
      </c>
      <c r="F262">
        <f t="shared" si="51"/>
        <v>73</v>
      </c>
      <c r="G262">
        <f t="shared" si="52"/>
        <v>11.4</v>
      </c>
      <c r="H262">
        <f t="shared" si="53"/>
        <v>61.6</v>
      </c>
      <c r="I262">
        <f t="shared" si="54"/>
        <v>3794.56</v>
      </c>
      <c r="J262" t="str">
        <f t="shared" si="63"/>
        <v>YY</v>
      </c>
      <c r="K262" t="str">
        <f t="shared" si="55"/>
        <v/>
      </c>
      <c r="L262" t="str">
        <f t="shared" si="56"/>
        <v/>
      </c>
      <c r="M262" t="str">
        <f t="shared" si="57"/>
        <v/>
      </c>
      <c r="N262">
        <f t="shared" si="58"/>
        <v>1.46</v>
      </c>
      <c r="O262">
        <f t="shared" si="59"/>
        <v>14.6</v>
      </c>
      <c r="P262">
        <f t="shared" si="60"/>
        <v>0</v>
      </c>
      <c r="Q262">
        <f t="shared" si="61"/>
        <v>0</v>
      </c>
      <c r="R262">
        <f t="shared" si="62"/>
        <v>1</v>
      </c>
    </row>
    <row r="263" spans="1:18">
      <c r="A263" t="s">
        <v>113</v>
      </c>
      <c r="B263" s="19">
        <f>FORECAST!A257</f>
        <v>44452</v>
      </c>
      <c r="C263" s="19">
        <f>OBSERVED!A257</f>
        <v>44452</v>
      </c>
      <c r="D263">
        <f>IF(ANALYSIS!B260="","",ANALYSIS!B260)</f>
        <v>18</v>
      </c>
      <c r="E263">
        <f>IF(ANALYSIS!C260="","",ANALYSIS!C260)</f>
        <v>0</v>
      </c>
      <c r="F263">
        <f t="shared" si="51"/>
        <v>18</v>
      </c>
      <c r="G263">
        <f t="shared" si="52"/>
        <v>0</v>
      </c>
      <c r="H263">
        <f t="shared" si="53"/>
        <v>18</v>
      </c>
      <c r="I263">
        <f t="shared" si="54"/>
        <v>324</v>
      </c>
      <c r="J263" t="str">
        <f t="shared" si="63"/>
        <v/>
      </c>
      <c r="K263" t="str">
        <f t="shared" si="55"/>
        <v>YN</v>
      </c>
      <c r="L263" t="str">
        <f t="shared" si="56"/>
        <v/>
      </c>
      <c r="M263" t="str">
        <f t="shared" si="57"/>
        <v/>
      </c>
      <c r="N263">
        <f t="shared" si="58"/>
        <v>0.36</v>
      </c>
      <c r="O263">
        <f t="shared" si="59"/>
        <v>3.6</v>
      </c>
      <c r="P263">
        <f t="shared" si="60"/>
        <v>0</v>
      </c>
      <c r="Q263">
        <f t="shared" si="61"/>
        <v>0</v>
      </c>
      <c r="R263">
        <f t="shared" si="62"/>
        <v>0</v>
      </c>
    </row>
    <row r="264" spans="1:18">
      <c r="A264" t="s">
        <v>116</v>
      </c>
      <c r="B264" s="19">
        <f>FORECAST!A258</f>
        <v>44453</v>
      </c>
      <c r="C264" s="19">
        <f>OBSERVED!A258</f>
        <v>44453</v>
      </c>
      <c r="D264">
        <f>IF(ANALYSIS!B261="","",ANALYSIS!B261)</f>
        <v>76</v>
      </c>
      <c r="E264">
        <f>IF(ANALYSIS!C261="","",ANALYSIS!C261)</f>
        <v>8.6</v>
      </c>
      <c r="F264">
        <f t="shared" si="51"/>
        <v>76</v>
      </c>
      <c r="G264">
        <f t="shared" si="52"/>
        <v>8.6</v>
      </c>
      <c r="H264">
        <f t="shared" si="53"/>
        <v>67.4</v>
      </c>
      <c r="I264">
        <f t="shared" si="54"/>
        <v>4542.76</v>
      </c>
      <c r="J264" t="str">
        <f t="shared" si="63"/>
        <v>YY</v>
      </c>
      <c r="K264" t="str">
        <f t="shared" si="55"/>
        <v/>
      </c>
      <c r="L264" t="str">
        <f t="shared" si="56"/>
        <v/>
      </c>
      <c r="M264" t="str">
        <f t="shared" si="57"/>
        <v/>
      </c>
      <c r="N264">
        <f t="shared" si="58"/>
        <v>1.52</v>
      </c>
      <c r="O264">
        <f t="shared" si="59"/>
        <v>15.2</v>
      </c>
      <c r="P264">
        <f t="shared" si="60"/>
        <v>0</v>
      </c>
      <c r="Q264">
        <f t="shared" si="61"/>
        <v>0</v>
      </c>
      <c r="R264">
        <f t="shared" si="62"/>
        <v>1</v>
      </c>
    </row>
    <row r="265" spans="1:18">
      <c r="A265" t="s">
        <v>119</v>
      </c>
      <c r="B265" s="19">
        <f>FORECAST!A259</f>
        <v>44454</v>
      </c>
      <c r="C265" s="19">
        <f>OBSERVED!A259</f>
        <v>44454</v>
      </c>
      <c r="D265">
        <f>IF(ANALYSIS!B262="","",ANALYSIS!B262)</f>
        <v>29</v>
      </c>
      <c r="E265">
        <f>IF(ANALYSIS!C262="","",ANALYSIS!C262)</f>
        <v>0.2</v>
      </c>
      <c r="F265">
        <f t="shared" ref="F265:F328" si="64">IF(AND(D265=999.9,E265=999.9),"",D265)</f>
        <v>29</v>
      </c>
      <c r="G265">
        <f t="shared" ref="G265:G328" si="65">IF(AND(D265=999.9,E265=999.9),"",E265)</f>
        <v>0.2</v>
      </c>
      <c r="H265">
        <f t="shared" ref="H265:H328" si="66">IF(OR(D265=999.9,E265=999.9),"",ABS(D265-E265))</f>
        <v>28.8</v>
      </c>
      <c r="I265">
        <f t="shared" ref="I265:I328" si="67">IF(OR(D265=J265,E265=999.9),"",SUMXMY2(D265,E265))</f>
        <v>829.44</v>
      </c>
      <c r="J265" t="str">
        <f t="shared" si="63"/>
        <v>YY</v>
      </c>
      <c r="K265" t="str">
        <f t="shared" ref="K265:K328" si="68">IF(OR(F265="",G265=""),"",(IF(AND(F265&gt;0,G265=0),"YN","")))</f>
        <v/>
      </c>
      <c r="L265" t="str">
        <f t="shared" ref="L265:L328" si="69">IF(OR(F265="",G265=""),"",(IF(AND(F265=0,G265&gt;0),"NY","")))</f>
        <v/>
      </c>
      <c r="M265" t="str">
        <f t="shared" ref="M265:M328" si="70">IF(OR(F265="",G265=""),"",(IF(AND(F265=0,G265=0),"NN","")))</f>
        <v/>
      </c>
      <c r="N265">
        <f t="shared" ref="N265:N328" si="71">IF((D265=999.9),"",(IF(D265&gt;10,D265*0.02,0.2)))</f>
        <v>0.58</v>
      </c>
      <c r="O265">
        <f t="shared" ref="O265:O328" si="72">IF((D265=999.9),"",(IF(D265&gt;10,D265*0.2,2)))</f>
        <v>5.8</v>
      </c>
      <c r="P265">
        <f t="shared" ref="P265:P328" si="73">IF(H265="","",IF(AND(OR(J265="YY",M265="NN"),H265&lt;=N265),1,0))</f>
        <v>0</v>
      </c>
      <c r="Q265">
        <f t="shared" ref="Q265:Q328" si="74">IF(H265="","",IF(AND(AND(OR(J265="YY",M265="NN"),H265&gt;N265),H265&lt;=O265),1,0))</f>
        <v>0</v>
      </c>
      <c r="R265">
        <f t="shared" ref="R265:R328" si="75">IF(H265="","",IF(AND(OR(J265="YY",M265="NN"),H265&gt;O265),1,0))</f>
        <v>1</v>
      </c>
    </row>
    <row r="266" spans="1:18">
      <c r="A266" t="s">
        <v>122</v>
      </c>
      <c r="B266" s="19">
        <f>FORECAST!A260</f>
        <v>44455</v>
      </c>
      <c r="C266" s="19">
        <f>OBSERVED!A260</f>
        <v>44455</v>
      </c>
      <c r="D266">
        <f>IF(ANALYSIS!B263="","",ANALYSIS!B263)</f>
        <v>50</v>
      </c>
      <c r="E266">
        <f>IF(ANALYSIS!C263="","",ANALYSIS!C263)</f>
        <v>2</v>
      </c>
      <c r="F266">
        <f t="shared" si="64"/>
        <v>50</v>
      </c>
      <c r="G266">
        <f t="shared" si="65"/>
        <v>2</v>
      </c>
      <c r="H266">
        <f t="shared" si="66"/>
        <v>48</v>
      </c>
      <c r="I266">
        <f t="shared" si="67"/>
        <v>2304</v>
      </c>
      <c r="J266" t="str">
        <f t="shared" ref="J266:J329" si="76">IF(OR(F266="",G266=""),"",(IF(AND(F266&gt;0,G266&gt;0),"YY","")))</f>
        <v>YY</v>
      </c>
      <c r="K266" t="str">
        <f t="shared" si="68"/>
        <v/>
      </c>
      <c r="L266" t="str">
        <f t="shared" si="69"/>
        <v/>
      </c>
      <c r="M266" t="str">
        <f t="shared" si="70"/>
        <v/>
      </c>
      <c r="N266">
        <f t="shared" si="71"/>
        <v>1</v>
      </c>
      <c r="O266">
        <f t="shared" si="72"/>
        <v>10</v>
      </c>
      <c r="P266">
        <f t="shared" si="73"/>
        <v>0</v>
      </c>
      <c r="Q266">
        <f t="shared" si="74"/>
        <v>0</v>
      </c>
      <c r="R266">
        <f t="shared" si="75"/>
        <v>1</v>
      </c>
    </row>
    <row r="267" spans="1:18">
      <c r="A267" t="s">
        <v>106</v>
      </c>
      <c r="B267" s="19">
        <f>FORECAST!A261</f>
        <v>44456</v>
      </c>
      <c r="C267" s="19">
        <f>OBSERVED!A261</f>
        <v>44456</v>
      </c>
      <c r="D267">
        <f>IF(ANALYSIS!B264="","",ANALYSIS!B264)</f>
        <v>65</v>
      </c>
      <c r="E267">
        <f>IF(ANALYSIS!C264="","",ANALYSIS!C264)</f>
        <v>30.8</v>
      </c>
      <c r="F267">
        <f t="shared" si="64"/>
        <v>65</v>
      </c>
      <c r="G267">
        <f t="shared" si="65"/>
        <v>30.8</v>
      </c>
      <c r="H267">
        <f t="shared" si="66"/>
        <v>34.2</v>
      </c>
      <c r="I267">
        <f t="shared" si="67"/>
        <v>1169.64</v>
      </c>
      <c r="J267" t="str">
        <f t="shared" si="76"/>
        <v>YY</v>
      </c>
      <c r="K267" t="str">
        <f t="shared" si="68"/>
        <v/>
      </c>
      <c r="L267" t="str">
        <f t="shared" si="69"/>
        <v/>
      </c>
      <c r="M267" t="str">
        <f t="shared" si="70"/>
        <v/>
      </c>
      <c r="N267">
        <f t="shared" si="71"/>
        <v>1.3</v>
      </c>
      <c r="O267">
        <f t="shared" si="72"/>
        <v>13</v>
      </c>
      <c r="P267">
        <f t="shared" si="73"/>
        <v>0</v>
      </c>
      <c r="Q267">
        <f t="shared" si="74"/>
        <v>0</v>
      </c>
      <c r="R267">
        <f t="shared" si="75"/>
        <v>1</v>
      </c>
    </row>
    <row r="268" spans="1:18">
      <c r="A268" t="s">
        <v>107</v>
      </c>
      <c r="B268" s="19">
        <f>FORECAST!A262</f>
        <v>44457</v>
      </c>
      <c r="C268" s="19">
        <f>OBSERVED!A262</f>
        <v>44457</v>
      </c>
      <c r="D268">
        <f>IF(ANALYSIS!B265="","",ANALYSIS!B265)</f>
        <v>65</v>
      </c>
      <c r="E268">
        <f>IF(ANALYSIS!C265="","",ANALYSIS!C265)</f>
        <v>11.4</v>
      </c>
      <c r="F268">
        <f t="shared" si="64"/>
        <v>65</v>
      </c>
      <c r="G268">
        <f t="shared" si="65"/>
        <v>11.4</v>
      </c>
      <c r="H268">
        <f t="shared" si="66"/>
        <v>53.6</v>
      </c>
      <c r="I268">
        <f t="shared" si="67"/>
        <v>2872.96</v>
      </c>
      <c r="J268" t="str">
        <f t="shared" si="76"/>
        <v>YY</v>
      </c>
      <c r="K268" t="str">
        <f t="shared" si="68"/>
        <v/>
      </c>
      <c r="L268" t="str">
        <f t="shared" si="69"/>
        <v/>
      </c>
      <c r="M268" t="str">
        <f t="shared" si="70"/>
        <v/>
      </c>
      <c r="N268">
        <f t="shared" si="71"/>
        <v>1.3</v>
      </c>
      <c r="O268">
        <f t="shared" si="72"/>
        <v>13</v>
      </c>
      <c r="P268">
        <f t="shared" si="73"/>
        <v>0</v>
      </c>
      <c r="Q268">
        <f t="shared" si="74"/>
        <v>0</v>
      </c>
      <c r="R268">
        <f t="shared" si="75"/>
        <v>1</v>
      </c>
    </row>
    <row r="269" spans="1:18">
      <c r="A269" t="s">
        <v>110</v>
      </c>
      <c r="B269" s="19">
        <f>FORECAST!A263</f>
        <v>44458</v>
      </c>
      <c r="C269" s="19">
        <f>OBSERVED!A263</f>
        <v>44458</v>
      </c>
      <c r="D269">
        <f>IF(ANALYSIS!B266="","",ANALYSIS!B266)</f>
        <v>22</v>
      </c>
      <c r="E269">
        <f>IF(ANALYSIS!C266="","",ANALYSIS!C266)</f>
        <v>0</v>
      </c>
      <c r="F269">
        <f t="shared" si="64"/>
        <v>22</v>
      </c>
      <c r="G269">
        <f t="shared" si="65"/>
        <v>0</v>
      </c>
      <c r="H269">
        <f t="shared" si="66"/>
        <v>22</v>
      </c>
      <c r="I269">
        <f t="shared" si="67"/>
        <v>484</v>
      </c>
      <c r="J269" t="str">
        <f t="shared" si="76"/>
        <v/>
      </c>
      <c r="K269" t="str">
        <f t="shared" si="68"/>
        <v>YN</v>
      </c>
      <c r="L269" t="str">
        <f t="shared" si="69"/>
        <v/>
      </c>
      <c r="M269" t="str">
        <f t="shared" si="70"/>
        <v/>
      </c>
      <c r="N269">
        <f t="shared" si="71"/>
        <v>0.44</v>
      </c>
      <c r="O269">
        <f t="shared" si="72"/>
        <v>4.4</v>
      </c>
      <c r="P269">
        <f t="shared" si="73"/>
        <v>0</v>
      </c>
      <c r="Q269">
        <f t="shared" si="74"/>
        <v>0</v>
      </c>
      <c r="R269">
        <f t="shared" si="75"/>
        <v>0</v>
      </c>
    </row>
    <row r="270" spans="1:18">
      <c r="A270" t="s">
        <v>113</v>
      </c>
      <c r="B270" s="19">
        <f>FORECAST!A264</f>
        <v>44459</v>
      </c>
      <c r="C270" s="19">
        <f>OBSERVED!A264</f>
        <v>44459</v>
      </c>
      <c r="D270">
        <f>IF(ANALYSIS!B267="","",ANALYSIS!B267)</f>
        <v>65</v>
      </c>
      <c r="E270">
        <f>IF(ANALYSIS!C267="","",ANALYSIS!C267)</f>
        <v>6.4</v>
      </c>
      <c r="F270">
        <f t="shared" si="64"/>
        <v>65</v>
      </c>
      <c r="G270">
        <f t="shared" si="65"/>
        <v>6.4</v>
      </c>
      <c r="H270">
        <f t="shared" si="66"/>
        <v>58.6</v>
      </c>
      <c r="I270">
        <f t="shared" si="67"/>
        <v>3433.96</v>
      </c>
      <c r="J270" t="str">
        <f t="shared" si="76"/>
        <v>YY</v>
      </c>
      <c r="K270" t="str">
        <f t="shared" si="68"/>
        <v/>
      </c>
      <c r="L270" t="str">
        <f t="shared" si="69"/>
        <v/>
      </c>
      <c r="M270" t="str">
        <f t="shared" si="70"/>
        <v/>
      </c>
      <c r="N270">
        <f t="shared" si="71"/>
        <v>1.3</v>
      </c>
      <c r="O270">
        <f t="shared" si="72"/>
        <v>13</v>
      </c>
      <c r="P270">
        <f t="shared" si="73"/>
        <v>0</v>
      </c>
      <c r="Q270">
        <f t="shared" si="74"/>
        <v>0</v>
      </c>
      <c r="R270">
        <f t="shared" si="75"/>
        <v>1</v>
      </c>
    </row>
    <row r="271" spans="1:18">
      <c r="A271" t="s">
        <v>116</v>
      </c>
      <c r="B271" s="19">
        <f>FORECAST!A265</f>
        <v>44460</v>
      </c>
      <c r="C271" s="19">
        <f>OBSERVED!A265</f>
        <v>44460</v>
      </c>
      <c r="D271">
        <f>IF(ANALYSIS!B268="","",ANALYSIS!B268)</f>
        <v>68</v>
      </c>
      <c r="E271">
        <f>IF(ANALYSIS!C268="","",ANALYSIS!C268)</f>
        <v>23.4</v>
      </c>
      <c r="F271">
        <f t="shared" si="64"/>
        <v>68</v>
      </c>
      <c r="G271">
        <f t="shared" si="65"/>
        <v>23.4</v>
      </c>
      <c r="H271">
        <f t="shared" si="66"/>
        <v>44.6</v>
      </c>
      <c r="I271">
        <f t="shared" si="67"/>
        <v>1989.16</v>
      </c>
      <c r="J271" t="str">
        <f t="shared" si="76"/>
        <v>YY</v>
      </c>
      <c r="K271" t="str">
        <f t="shared" si="68"/>
        <v/>
      </c>
      <c r="L271" t="str">
        <f t="shared" si="69"/>
        <v/>
      </c>
      <c r="M271" t="str">
        <f t="shared" si="70"/>
        <v/>
      </c>
      <c r="N271">
        <f t="shared" si="71"/>
        <v>1.36</v>
      </c>
      <c r="O271">
        <f t="shared" si="72"/>
        <v>13.6</v>
      </c>
      <c r="P271">
        <f t="shared" si="73"/>
        <v>0</v>
      </c>
      <c r="Q271">
        <f t="shared" si="74"/>
        <v>0</v>
      </c>
      <c r="R271">
        <f t="shared" si="75"/>
        <v>1</v>
      </c>
    </row>
    <row r="272" spans="1:18">
      <c r="A272" t="s">
        <v>119</v>
      </c>
      <c r="B272" s="19">
        <f>FORECAST!A266</f>
        <v>44461</v>
      </c>
      <c r="C272" s="19">
        <f>OBSERVED!A266</f>
        <v>44461</v>
      </c>
      <c r="D272">
        <f>IF(ANALYSIS!B269="","",ANALYSIS!B269)</f>
        <v>65</v>
      </c>
      <c r="E272">
        <f>IF(ANALYSIS!C269="","",ANALYSIS!C269)</f>
        <v>17.2</v>
      </c>
      <c r="F272">
        <f t="shared" si="64"/>
        <v>65</v>
      </c>
      <c r="G272">
        <f t="shared" si="65"/>
        <v>17.2</v>
      </c>
      <c r="H272">
        <f t="shared" si="66"/>
        <v>47.8</v>
      </c>
      <c r="I272">
        <f t="shared" si="67"/>
        <v>2284.84</v>
      </c>
      <c r="J272" t="str">
        <f t="shared" si="76"/>
        <v>YY</v>
      </c>
      <c r="K272" t="str">
        <f t="shared" si="68"/>
        <v/>
      </c>
      <c r="L272" t="str">
        <f t="shared" si="69"/>
        <v/>
      </c>
      <c r="M272" t="str">
        <f t="shared" si="70"/>
        <v/>
      </c>
      <c r="N272">
        <f t="shared" si="71"/>
        <v>1.3</v>
      </c>
      <c r="O272">
        <f t="shared" si="72"/>
        <v>13</v>
      </c>
      <c r="P272">
        <f t="shared" si="73"/>
        <v>0</v>
      </c>
      <c r="Q272">
        <f t="shared" si="74"/>
        <v>0</v>
      </c>
      <c r="R272">
        <f t="shared" si="75"/>
        <v>1</v>
      </c>
    </row>
    <row r="273" spans="1:18">
      <c r="A273" t="s">
        <v>122</v>
      </c>
      <c r="B273" s="19">
        <f>FORECAST!A267</f>
        <v>44462</v>
      </c>
      <c r="C273" s="19">
        <f>OBSERVED!A267</f>
        <v>44462</v>
      </c>
      <c r="D273">
        <f>IF(ANALYSIS!B270="","",ANALYSIS!B270)</f>
        <v>24</v>
      </c>
      <c r="E273">
        <f>IF(ANALYSIS!C270="","",ANALYSIS!C270)</f>
        <v>0</v>
      </c>
      <c r="F273">
        <f t="shared" si="64"/>
        <v>24</v>
      </c>
      <c r="G273">
        <f t="shared" si="65"/>
        <v>0</v>
      </c>
      <c r="H273">
        <f t="shared" si="66"/>
        <v>24</v>
      </c>
      <c r="I273">
        <f t="shared" si="67"/>
        <v>576</v>
      </c>
      <c r="J273" t="str">
        <f t="shared" si="76"/>
        <v/>
      </c>
      <c r="K273" t="str">
        <f t="shared" si="68"/>
        <v>YN</v>
      </c>
      <c r="L273" t="str">
        <f t="shared" si="69"/>
        <v/>
      </c>
      <c r="M273" t="str">
        <f t="shared" si="70"/>
        <v/>
      </c>
      <c r="N273">
        <f t="shared" si="71"/>
        <v>0.48</v>
      </c>
      <c r="O273">
        <f t="shared" si="72"/>
        <v>4.8</v>
      </c>
      <c r="P273">
        <f t="shared" si="73"/>
        <v>0</v>
      </c>
      <c r="Q273">
        <f t="shared" si="74"/>
        <v>0</v>
      </c>
      <c r="R273">
        <f t="shared" si="75"/>
        <v>0</v>
      </c>
    </row>
    <row r="274" spans="1:18">
      <c r="A274" t="s">
        <v>106</v>
      </c>
      <c r="B274" s="19">
        <f>FORECAST!A268</f>
        <v>44463</v>
      </c>
      <c r="C274" s="19">
        <f>OBSERVED!A268</f>
        <v>44463</v>
      </c>
      <c r="D274">
        <f>IF(ANALYSIS!B271="","",ANALYSIS!B271)</f>
        <v>13</v>
      </c>
      <c r="E274">
        <f>IF(ANALYSIS!C271="","",ANALYSIS!C271)</f>
        <v>0.2</v>
      </c>
      <c r="F274">
        <f t="shared" si="64"/>
        <v>13</v>
      </c>
      <c r="G274">
        <f t="shared" si="65"/>
        <v>0.2</v>
      </c>
      <c r="H274">
        <f t="shared" si="66"/>
        <v>12.8</v>
      </c>
      <c r="I274">
        <f t="shared" si="67"/>
        <v>163.84</v>
      </c>
      <c r="J274" t="str">
        <f t="shared" si="76"/>
        <v>YY</v>
      </c>
      <c r="K274" t="str">
        <f t="shared" si="68"/>
        <v/>
      </c>
      <c r="L274" t="str">
        <f t="shared" si="69"/>
        <v/>
      </c>
      <c r="M274" t="str">
        <f t="shared" si="70"/>
        <v/>
      </c>
      <c r="N274">
        <f t="shared" si="71"/>
        <v>0.26</v>
      </c>
      <c r="O274">
        <f t="shared" si="72"/>
        <v>2.6</v>
      </c>
      <c r="P274">
        <f t="shared" si="73"/>
        <v>0</v>
      </c>
      <c r="Q274">
        <f t="shared" si="74"/>
        <v>0</v>
      </c>
      <c r="R274">
        <f t="shared" si="75"/>
        <v>1</v>
      </c>
    </row>
    <row r="275" spans="1:18">
      <c r="A275" t="s">
        <v>107</v>
      </c>
      <c r="B275" s="19">
        <f>FORECAST!A269</f>
        <v>44464</v>
      </c>
      <c r="C275" s="19">
        <f>OBSERVED!A269</f>
        <v>44464</v>
      </c>
      <c r="D275">
        <f>IF(ANALYSIS!B272="","",ANALYSIS!B272)</f>
        <v>11</v>
      </c>
      <c r="E275">
        <f>IF(ANALYSIS!C272="","",ANALYSIS!C272)</f>
        <v>0</v>
      </c>
      <c r="F275">
        <f t="shared" si="64"/>
        <v>11</v>
      </c>
      <c r="G275">
        <f t="shared" si="65"/>
        <v>0</v>
      </c>
      <c r="H275">
        <f t="shared" si="66"/>
        <v>11</v>
      </c>
      <c r="I275">
        <f t="shared" si="67"/>
        <v>121</v>
      </c>
      <c r="J275" t="str">
        <f t="shared" si="76"/>
        <v/>
      </c>
      <c r="K275" t="str">
        <f t="shared" si="68"/>
        <v>YN</v>
      </c>
      <c r="L275" t="str">
        <f t="shared" si="69"/>
        <v/>
      </c>
      <c r="M275" t="str">
        <f t="shared" si="70"/>
        <v/>
      </c>
      <c r="N275">
        <f t="shared" si="71"/>
        <v>0.22</v>
      </c>
      <c r="O275">
        <f t="shared" si="72"/>
        <v>2.2</v>
      </c>
      <c r="P275">
        <f t="shared" si="73"/>
        <v>0</v>
      </c>
      <c r="Q275">
        <f t="shared" si="74"/>
        <v>0</v>
      </c>
      <c r="R275">
        <f t="shared" si="75"/>
        <v>0</v>
      </c>
    </row>
    <row r="276" spans="1:18">
      <c r="A276" t="s">
        <v>110</v>
      </c>
      <c r="B276" s="19">
        <f>FORECAST!A270</f>
        <v>44465</v>
      </c>
      <c r="C276" s="19">
        <f>OBSERVED!A270</f>
        <v>44465</v>
      </c>
      <c r="D276">
        <f>IF(ANALYSIS!B273="","",ANALYSIS!B273)</f>
        <v>65</v>
      </c>
      <c r="E276">
        <f>IF(ANALYSIS!C273="","",ANALYSIS!C273)</f>
        <v>0</v>
      </c>
      <c r="F276">
        <f t="shared" si="64"/>
        <v>65</v>
      </c>
      <c r="G276">
        <f t="shared" si="65"/>
        <v>0</v>
      </c>
      <c r="H276">
        <f t="shared" si="66"/>
        <v>65</v>
      </c>
      <c r="I276">
        <f t="shared" si="67"/>
        <v>4225</v>
      </c>
      <c r="J276" t="str">
        <f t="shared" si="76"/>
        <v/>
      </c>
      <c r="K276" t="str">
        <f t="shared" si="68"/>
        <v>YN</v>
      </c>
      <c r="L276" t="str">
        <f t="shared" si="69"/>
        <v/>
      </c>
      <c r="M276" t="str">
        <f t="shared" si="70"/>
        <v/>
      </c>
      <c r="N276">
        <f t="shared" si="71"/>
        <v>1.3</v>
      </c>
      <c r="O276">
        <f t="shared" si="72"/>
        <v>13</v>
      </c>
      <c r="P276">
        <f t="shared" si="73"/>
        <v>0</v>
      </c>
      <c r="Q276">
        <f t="shared" si="74"/>
        <v>0</v>
      </c>
      <c r="R276">
        <f t="shared" si="75"/>
        <v>0</v>
      </c>
    </row>
    <row r="277" spans="1:18">
      <c r="A277" t="s">
        <v>113</v>
      </c>
      <c r="B277" s="19">
        <f>FORECAST!A271</f>
        <v>44466</v>
      </c>
      <c r="C277" s="19">
        <f>OBSERVED!A271</f>
        <v>44466</v>
      </c>
      <c r="D277">
        <f>IF(ANALYSIS!B274="","",ANALYSIS!B274)</f>
        <v>60</v>
      </c>
      <c r="E277">
        <f>IF(ANALYSIS!C274="","",ANALYSIS!C274)</f>
        <v>25.4</v>
      </c>
      <c r="F277">
        <f t="shared" si="64"/>
        <v>60</v>
      </c>
      <c r="G277">
        <f t="shared" si="65"/>
        <v>25.4</v>
      </c>
      <c r="H277">
        <f t="shared" si="66"/>
        <v>34.6</v>
      </c>
      <c r="I277">
        <f t="shared" si="67"/>
        <v>1197.16</v>
      </c>
      <c r="J277" t="str">
        <f t="shared" si="76"/>
        <v>YY</v>
      </c>
      <c r="K277" t="str">
        <f t="shared" si="68"/>
        <v/>
      </c>
      <c r="L277" t="str">
        <f t="shared" si="69"/>
        <v/>
      </c>
      <c r="M277" t="str">
        <f t="shared" si="70"/>
        <v/>
      </c>
      <c r="N277">
        <f t="shared" si="71"/>
        <v>1.2</v>
      </c>
      <c r="O277">
        <f t="shared" si="72"/>
        <v>12</v>
      </c>
      <c r="P277">
        <f t="shared" si="73"/>
        <v>0</v>
      </c>
      <c r="Q277">
        <f t="shared" si="74"/>
        <v>0</v>
      </c>
      <c r="R277">
        <f t="shared" si="75"/>
        <v>1</v>
      </c>
    </row>
    <row r="278" spans="1:18">
      <c r="A278" t="s">
        <v>116</v>
      </c>
      <c r="B278" s="19">
        <f>FORECAST!A272</f>
        <v>44467</v>
      </c>
      <c r="C278" s="19">
        <f>OBSERVED!A272</f>
        <v>44467</v>
      </c>
      <c r="D278">
        <f>IF(ANALYSIS!B275="","",ANALYSIS!B275)</f>
        <v>65</v>
      </c>
      <c r="E278">
        <f>IF(ANALYSIS!C275="","",ANALYSIS!C275)</f>
        <v>3.6</v>
      </c>
      <c r="F278">
        <f t="shared" si="64"/>
        <v>65</v>
      </c>
      <c r="G278">
        <f t="shared" si="65"/>
        <v>3.6</v>
      </c>
      <c r="H278">
        <f t="shared" si="66"/>
        <v>61.4</v>
      </c>
      <c r="I278">
        <f t="shared" si="67"/>
        <v>3769.96</v>
      </c>
      <c r="J278" t="str">
        <f t="shared" si="76"/>
        <v>YY</v>
      </c>
      <c r="K278" t="str">
        <f t="shared" si="68"/>
        <v/>
      </c>
      <c r="L278" t="str">
        <f t="shared" si="69"/>
        <v/>
      </c>
      <c r="M278" t="str">
        <f t="shared" si="70"/>
        <v/>
      </c>
      <c r="N278">
        <f t="shared" si="71"/>
        <v>1.3</v>
      </c>
      <c r="O278">
        <f t="shared" si="72"/>
        <v>13</v>
      </c>
      <c r="P278">
        <f t="shared" si="73"/>
        <v>0</v>
      </c>
      <c r="Q278">
        <f t="shared" si="74"/>
        <v>0</v>
      </c>
      <c r="R278">
        <f t="shared" si="75"/>
        <v>1</v>
      </c>
    </row>
    <row r="279" spans="1:18">
      <c r="A279" t="s">
        <v>119</v>
      </c>
      <c r="B279" s="19">
        <f>FORECAST!A273</f>
        <v>44468</v>
      </c>
      <c r="C279" s="19">
        <f>OBSERVED!A273</f>
        <v>44468</v>
      </c>
      <c r="D279">
        <f>IF(ANALYSIS!B276="","",ANALYSIS!B276)</f>
        <v>60</v>
      </c>
      <c r="E279">
        <f>IF(ANALYSIS!C276="","",ANALYSIS!C276)</f>
        <v>26.4</v>
      </c>
      <c r="F279">
        <f t="shared" si="64"/>
        <v>60</v>
      </c>
      <c r="G279">
        <f t="shared" si="65"/>
        <v>26.4</v>
      </c>
      <c r="H279">
        <f t="shared" si="66"/>
        <v>33.6</v>
      </c>
      <c r="I279">
        <f t="shared" si="67"/>
        <v>1128.96</v>
      </c>
      <c r="J279" t="str">
        <f t="shared" si="76"/>
        <v>YY</v>
      </c>
      <c r="K279" t="str">
        <f t="shared" si="68"/>
        <v/>
      </c>
      <c r="L279" t="str">
        <f t="shared" si="69"/>
        <v/>
      </c>
      <c r="M279" t="str">
        <f t="shared" si="70"/>
        <v/>
      </c>
      <c r="N279">
        <f t="shared" si="71"/>
        <v>1.2</v>
      </c>
      <c r="O279">
        <f t="shared" si="72"/>
        <v>12</v>
      </c>
      <c r="P279">
        <f t="shared" si="73"/>
        <v>0</v>
      </c>
      <c r="Q279">
        <f t="shared" si="74"/>
        <v>0</v>
      </c>
      <c r="R279">
        <f t="shared" si="75"/>
        <v>1</v>
      </c>
    </row>
    <row r="280" spans="1:18">
      <c r="A280" t="s">
        <v>122</v>
      </c>
      <c r="B280" s="19">
        <f>FORECAST!A274</f>
        <v>44469</v>
      </c>
      <c r="C280" s="19">
        <f>OBSERVED!A274</f>
        <v>44469</v>
      </c>
      <c r="D280">
        <f>IF(ANALYSIS!B277="","",ANALYSIS!B277)</f>
        <v>95</v>
      </c>
      <c r="E280">
        <f>IF(ANALYSIS!C277="","",ANALYSIS!C277)</f>
        <v>16.4</v>
      </c>
      <c r="F280">
        <f t="shared" si="64"/>
        <v>95</v>
      </c>
      <c r="G280">
        <f t="shared" si="65"/>
        <v>16.4</v>
      </c>
      <c r="H280">
        <f t="shared" si="66"/>
        <v>78.6</v>
      </c>
      <c r="I280">
        <f t="shared" si="67"/>
        <v>6177.96</v>
      </c>
      <c r="J280" t="str">
        <f t="shared" si="76"/>
        <v>YY</v>
      </c>
      <c r="K280" t="str">
        <f t="shared" si="68"/>
        <v/>
      </c>
      <c r="L280" t="str">
        <f t="shared" si="69"/>
        <v/>
      </c>
      <c r="M280" t="str">
        <f t="shared" si="70"/>
        <v/>
      </c>
      <c r="N280">
        <f t="shared" si="71"/>
        <v>1.9</v>
      </c>
      <c r="O280">
        <f t="shared" si="72"/>
        <v>19</v>
      </c>
      <c r="P280">
        <f t="shared" si="73"/>
        <v>0</v>
      </c>
      <c r="Q280">
        <f t="shared" si="74"/>
        <v>0</v>
      </c>
      <c r="R280">
        <f t="shared" si="75"/>
        <v>1</v>
      </c>
    </row>
    <row r="281" spans="1:18">
      <c r="A281" t="s">
        <v>106</v>
      </c>
      <c r="B281" s="19">
        <f>FORECAST!A275</f>
        <v>44470</v>
      </c>
      <c r="C281" s="19">
        <f>OBSERVED!A275</f>
        <v>44470</v>
      </c>
      <c r="D281">
        <f>IF(ANALYSIS!B278="","",ANALYSIS!B278)</f>
        <v>4</v>
      </c>
      <c r="E281">
        <f>IF(ANALYSIS!C278="","",ANALYSIS!C278)</f>
        <v>0</v>
      </c>
      <c r="F281">
        <f t="shared" si="64"/>
        <v>4</v>
      </c>
      <c r="G281">
        <f t="shared" si="65"/>
        <v>0</v>
      </c>
      <c r="H281">
        <f t="shared" si="66"/>
        <v>4</v>
      </c>
      <c r="I281">
        <f t="shared" si="67"/>
        <v>16</v>
      </c>
      <c r="J281" t="str">
        <f t="shared" si="76"/>
        <v/>
      </c>
      <c r="K281" t="str">
        <f t="shared" si="68"/>
        <v>YN</v>
      </c>
      <c r="L281" t="str">
        <f t="shared" si="69"/>
        <v/>
      </c>
      <c r="M281" t="str">
        <f t="shared" si="70"/>
        <v/>
      </c>
      <c r="N281">
        <f t="shared" si="71"/>
        <v>0.2</v>
      </c>
      <c r="O281">
        <f t="shared" si="72"/>
        <v>2</v>
      </c>
      <c r="P281">
        <f t="shared" si="73"/>
        <v>0</v>
      </c>
      <c r="Q281">
        <f t="shared" si="74"/>
        <v>0</v>
      </c>
      <c r="R281">
        <f t="shared" si="75"/>
        <v>0</v>
      </c>
    </row>
    <row r="282" spans="1:18">
      <c r="A282" t="s">
        <v>107</v>
      </c>
      <c r="B282" s="19">
        <f>FORECAST!A276</f>
        <v>44471</v>
      </c>
      <c r="C282" s="19">
        <f>OBSERVED!A276</f>
        <v>44471</v>
      </c>
      <c r="D282">
        <f>IF(ANALYSIS!B279="","",ANALYSIS!B279)</f>
        <v>9</v>
      </c>
      <c r="E282">
        <f>IF(ANALYSIS!C279="","",ANALYSIS!C279)</f>
        <v>0</v>
      </c>
      <c r="F282">
        <f t="shared" si="64"/>
        <v>9</v>
      </c>
      <c r="G282">
        <f t="shared" si="65"/>
        <v>0</v>
      </c>
      <c r="H282">
        <f t="shared" si="66"/>
        <v>9</v>
      </c>
      <c r="I282">
        <f t="shared" si="67"/>
        <v>81</v>
      </c>
      <c r="J282" t="str">
        <f t="shared" si="76"/>
        <v/>
      </c>
      <c r="K282" t="str">
        <f t="shared" si="68"/>
        <v>YN</v>
      </c>
      <c r="L282" t="str">
        <f t="shared" si="69"/>
        <v/>
      </c>
      <c r="M282" t="str">
        <f t="shared" si="70"/>
        <v/>
      </c>
      <c r="N282">
        <f t="shared" si="71"/>
        <v>0.2</v>
      </c>
      <c r="O282">
        <f t="shared" si="72"/>
        <v>2</v>
      </c>
      <c r="P282">
        <f t="shared" si="73"/>
        <v>0</v>
      </c>
      <c r="Q282">
        <f t="shared" si="74"/>
        <v>0</v>
      </c>
      <c r="R282">
        <f t="shared" si="75"/>
        <v>0</v>
      </c>
    </row>
    <row r="283" spans="1:18">
      <c r="A283" t="s">
        <v>110</v>
      </c>
      <c r="B283" s="19">
        <f>FORECAST!A277</f>
        <v>44472</v>
      </c>
      <c r="C283" s="19">
        <f>OBSERVED!A277</f>
        <v>44472</v>
      </c>
      <c r="D283">
        <f>IF(ANALYSIS!B280="","",ANALYSIS!B280)</f>
        <v>0</v>
      </c>
      <c r="E283">
        <f>IF(ANALYSIS!C280="","",ANALYSIS!C280)</f>
        <v>10.2</v>
      </c>
      <c r="F283">
        <f t="shared" si="64"/>
        <v>0</v>
      </c>
      <c r="G283">
        <f t="shared" si="65"/>
        <v>10.2</v>
      </c>
      <c r="H283">
        <f t="shared" si="66"/>
        <v>10.2</v>
      </c>
      <c r="I283">
        <f t="shared" si="67"/>
        <v>104.04</v>
      </c>
      <c r="J283" t="str">
        <f t="shared" si="76"/>
        <v/>
      </c>
      <c r="K283" t="str">
        <f t="shared" si="68"/>
        <v/>
      </c>
      <c r="L283" t="str">
        <f t="shared" si="69"/>
        <v>NY</v>
      </c>
      <c r="M283" t="str">
        <f t="shared" si="70"/>
        <v/>
      </c>
      <c r="N283">
        <f t="shared" si="71"/>
        <v>0.2</v>
      </c>
      <c r="O283">
        <f t="shared" si="72"/>
        <v>2</v>
      </c>
      <c r="P283">
        <f t="shared" si="73"/>
        <v>0</v>
      </c>
      <c r="Q283">
        <f t="shared" si="74"/>
        <v>0</v>
      </c>
      <c r="R283">
        <f t="shared" si="75"/>
        <v>0</v>
      </c>
    </row>
    <row r="284" spans="1:18">
      <c r="A284" t="s">
        <v>113</v>
      </c>
      <c r="B284" s="19">
        <f>FORECAST!A278</f>
        <v>44473</v>
      </c>
      <c r="C284" s="19">
        <f>OBSERVED!A278</f>
        <v>44473</v>
      </c>
      <c r="D284">
        <f>IF(ANALYSIS!B281="","",ANALYSIS!B281)</f>
        <v>4</v>
      </c>
      <c r="E284">
        <f>IF(ANALYSIS!C281="","",ANALYSIS!C281)</f>
        <v>0</v>
      </c>
      <c r="F284">
        <f t="shared" si="64"/>
        <v>4</v>
      </c>
      <c r="G284">
        <f t="shared" si="65"/>
        <v>0</v>
      </c>
      <c r="H284">
        <f t="shared" si="66"/>
        <v>4</v>
      </c>
      <c r="I284">
        <f t="shared" si="67"/>
        <v>16</v>
      </c>
      <c r="J284" t="str">
        <f t="shared" si="76"/>
        <v/>
      </c>
      <c r="K284" t="str">
        <f t="shared" si="68"/>
        <v>YN</v>
      </c>
      <c r="L284" t="str">
        <f t="shared" si="69"/>
        <v/>
      </c>
      <c r="M284" t="str">
        <f t="shared" si="70"/>
        <v/>
      </c>
      <c r="N284">
        <f t="shared" si="71"/>
        <v>0.2</v>
      </c>
      <c r="O284">
        <f t="shared" si="72"/>
        <v>2</v>
      </c>
      <c r="P284">
        <f t="shared" si="73"/>
        <v>0</v>
      </c>
      <c r="Q284">
        <f t="shared" si="74"/>
        <v>0</v>
      </c>
      <c r="R284">
        <f t="shared" si="75"/>
        <v>0</v>
      </c>
    </row>
    <row r="285" spans="1:18">
      <c r="A285" t="s">
        <v>116</v>
      </c>
      <c r="B285" s="19">
        <f>FORECAST!A279</f>
        <v>44474</v>
      </c>
      <c r="C285" s="19">
        <f>OBSERVED!A279</f>
        <v>44474</v>
      </c>
      <c r="D285">
        <f>IF(ANALYSIS!B282="","",ANALYSIS!B282)</f>
        <v>4</v>
      </c>
      <c r="E285">
        <f>IF(ANALYSIS!C282="","",ANALYSIS!C282)</f>
        <v>0</v>
      </c>
      <c r="F285">
        <f t="shared" si="64"/>
        <v>4</v>
      </c>
      <c r="G285">
        <f t="shared" si="65"/>
        <v>0</v>
      </c>
      <c r="H285">
        <f t="shared" si="66"/>
        <v>4</v>
      </c>
      <c r="I285">
        <f t="shared" si="67"/>
        <v>16</v>
      </c>
      <c r="J285" t="str">
        <f t="shared" si="76"/>
        <v/>
      </c>
      <c r="K285" t="str">
        <f t="shared" si="68"/>
        <v>YN</v>
      </c>
      <c r="L285" t="str">
        <f t="shared" si="69"/>
        <v/>
      </c>
      <c r="M285" t="str">
        <f t="shared" si="70"/>
        <v/>
      </c>
      <c r="N285">
        <f t="shared" si="71"/>
        <v>0.2</v>
      </c>
      <c r="O285">
        <f t="shared" si="72"/>
        <v>2</v>
      </c>
      <c r="P285">
        <f t="shared" si="73"/>
        <v>0</v>
      </c>
      <c r="Q285">
        <f t="shared" si="74"/>
        <v>0</v>
      </c>
      <c r="R285">
        <f t="shared" si="75"/>
        <v>0</v>
      </c>
    </row>
    <row r="286" spans="1:18">
      <c r="A286" t="s">
        <v>119</v>
      </c>
      <c r="B286" s="19">
        <f>FORECAST!A280</f>
        <v>44475</v>
      </c>
      <c r="C286" s="19">
        <f>OBSERVED!A280</f>
        <v>44475</v>
      </c>
      <c r="D286">
        <f>IF(ANALYSIS!B283="","",ANALYSIS!B283)</f>
        <v>0</v>
      </c>
      <c r="E286">
        <f>IF(ANALYSIS!C283="","",ANALYSIS!C283)</f>
        <v>0</v>
      </c>
      <c r="F286">
        <f t="shared" si="64"/>
        <v>0</v>
      </c>
      <c r="G286">
        <f t="shared" si="65"/>
        <v>0</v>
      </c>
      <c r="H286">
        <f t="shared" si="66"/>
        <v>0</v>
      </c>
      <c r="I286">
        <f t="shared" si="67"/>
        <v>0</v>
      </c>
      <c r="J286" t="str">
        <f t="shared" si="76"/>
        <v/>
      </c>
      <c r="K286" t="str">
        <f t="shared" si="68"/>
        <v/>
      </c>
      <c r="L286" t="str">
        <f t="shared" si="69"/>
        <v/>
      </c>
      <c r="M286" t="str">
        <f t="shared" si="70"/>
        <v>NN</v>
      </c>
      <c r="N286">
        <f t="shared" si="71"/>
        <v>0.2</v>
      </c>
      <c r="O286">
        <f t="shared" si="72"/>
        <v>2</v>
      </c>
      <c r="P286">
        <f t="shared" si="73"/>
        <v>1</v>
      </c>
      <c r="Q286">
        <f t="shared" si="74"/>
        <v>0</v>
      </c>
      <c r="R286">
        <f t="shared" si="75"/>
        <v>0</v>
      </c>
    </row>
    <row r="287" spans="1:18">
      <c r="A287" t="s">
        <v>122</v>
      </c>
      <c r="B287" s="19">
        <f>FORECAST!A281</f>
        <v>44476</v>
      </c>
      <c r="C287" s="19">
        <f>OBSERVED!A281</f>
        <v>44476</v>
      </c>
      <c r="D287">
        <f>IF(ANALYSIS!B284="","",ANALYSIS!B284)</f>
        <v>7.8</v>
      </c>
      <c r="E287">
        <f>IF(ANALYSIS!C284="","",ANALYSIS!C284)</f>
        <v>7.8</v>
      </c>
      <c r="F287">
        <f t="shared" si="64"/>
        <v>7.8</v>
      </c>
      <c r="G287">
        <f t="shared" si="65"/>
        <v>7.8</v>
      </c>
      <c r="H287">
        <f t="shared" si="66"/>
        <v>0</v>
      </c>
      <c r="I287">
        <f t="shared" si="67"/>
        <v>0</v>
      </c>
      <c r="J287" t="str">
        <f t="shared" si="76"/>
        <v>YY</v>
      </c>
      <c r="K287" t="str">
        <f t="shared" si="68"/>
        <v/>
      </c>
      <c r="L287" t="str">
        <f t="shared" si="69"/>
        <v/>
      </c>
      <c r="M287" t="str">
        <f t="shared" si="70"/>
        <v/>
      </c>
      <c r="N287">
        <f t="shared" si="71"/>
        <v>0.2</v>
      </c>
      <c r="O287">
        <f t="shared" si="72"/>
        <v>2</v>
      </c>
      <c r="P287">
        <f t="shared" si="73"/>
        <v>1</v>
      </c>
      <c r="Q287">
        <f t="shared" si="74"/>
        <v>0</v>
      </c>
      <c r="R287">
        <f t="shared" si="75"/>
        <v>0</v>
      </c>
    </row>
    <row r="288" spans="1:18">
      <c r="A288" t="s">
        <v>106</v>
      </c>
      <c r="B288" s="19">
        <f>FORECAST!A282</f>
        <v>44477</v>
      </c>
      <c r="C288" s="19">
        <f>OBSERVED!A282</f>
        <v>44477</v>
      </c>
      <c r="D288">
        <f>IF(ANALYSIS!B285="","",ANALYSIS!B285)</f>
        <v>0</v>
      </c>
      <c r="E288">
        <f>IF(ANALYSIS!C285="","",ANALYSIS!C285)</f>
        <v>0</v>
      </c>
      <c r="F288">
        <f t="shared" si="64"/>
        <v>0</v>
      </c>
      <c r="G288">
        <f t="shared" si="65"/>
        <v>0</v>
      </c>
      <c r="H288">
        <f t="shared" si="66"/>
        <v>0</v>
      </c>
      <c r="I288">
        <f t="shared" si="67"/>
        <v>0</v>
      </c>
      <c r="J288" t="str">
        <f t="shared" si="76"/>
        <v/>
      </c>
      <c r="K288" t="str">
        <f t="shared" si="68"/>
        <v/>
      </c>
      <c r="L288" t="str">
        <f t="shared" si="69"/>
        <v/>
      </c>
      <c r="M288" t="str">
        <f t="shared" si="70"/>
        <v>NN</v>
      </c>
      <c r="N288">
        <f t="shared" si="71"/>
        <v>0.2</v>
      </c>
      <c r="O288">
        <f t="shared" si="72"/>
        <v>2</v>
      </c>
      <c r="P288">
        <f t="shared" si="73"/>
        <v>1</v>
      </c>
      <c r="Q288">
        <f t="shared" si="74"/>
        <v>0</v>
      </c>
      <c r="R288">
        <f t="shared" si="75"/>
        <v>0</v>
      </c>
    </row>
    <row r="289" spans="1:18">
      <c r="A289" t="s">
        <v>107</v>
      </c>
      <c r="B289" s="19">
        <f>FORECAST!A283</f>
        <v>44478</v>
      </c>
      <c r="C289" s="19">
        <f>OBSERVED!A283</f>
        <v>44478</v>
      </c>
      <c r="D289">
        <f>IF(ANALYSIS!B286="","",ANALYSIS!B286)</f>
        <v>0</v>
      </c>
      <c r="E289">
        <f>IF(ANALYSIS!C286="","",ANALYSIS!C286)</f>
        <v>0</v>
      </c>
      <c r="F289">
        <f t="shared" si="64"/>
        <v>0</v>
      </c>
      <c r="G289">
        <f t="shared" si="65"/>
        <v>0</v>
      </c>
      <c r="H289">
        <f t="shared" si="66"/>
        <v>0</v>
      </c>
      <c r="I289">
        <f t="shared" si="67"/>
        <v>0</v>
      </c>
      <c r="J289" t="str">
        <f t="shared" si="76"/>
        <v/>
      </c>
      <c r="K289" t="str">
        <f t="shared" si="68"/>
        <v/>
      </c>
      <c r="L289" t="str">
        <f t="shared" si="69"/>
        <v/>
      </c>
      <c r="M289" t="str">
        <f t="shared" si="70"/>
        <v>NN</v>
      </c>
      <c r="N289">
        <f t="shared" si="71"/>
        <v>0.2</v>
      </c>
      <c r="O289">
        <f t="shared" si="72"/>
        <v>2</v>
      </c>
      <c r="P289">
        <f t="shared" si="73"/>
        <v>1</v>
      </c>
      <c r="Q289">
        <f t="shared" si="74"/>
        <v>0</v>
      </c>
      <c r="R289">
        <f t="shared" si="75"/>
        <v>0</v>
      </c>
    </row>
    <row r="290" spans="1:18">
      <c r="A290" t="s">
        <v>110</v>
      </c>
      <c r="B290" s="19">
        <f>FORECAST!A284</f>
        <v>44479</v>
      </c>
      <c r="C290" s="19">
        <f>OBSERVED!A284</f>
        <v>44479</v>
      </c>
      <c r="D290">
        <f>IF(ANALYSIS!B287="","",ANALYSIS!B287)</f>
        <v>0</v>
      </c>
      <c r="E290">
        <f>IF(ANALYSIS!C287="","",ANALYSIS!C287)</f>
        <v>0</v>
      </c>
      <c r="F290">
        <f t="shared" si="64"/>
        <v>0</v>
      </c>
      <c r="G290">
        <f t="shared" si="65"/>
        <v>0</v>
      </c>
      <c r="H290">
        <f t="shared" si="66"/>
        <v>0</v>
      </c>
      <c r="I290">
        <f t="shared" si="67"/>
        <v>0</v>
      </c>
      <c r="J290" t="str">
        <f t="shared" si="76"/>
        <v/>
      </c>
      <c r="K290" t="str">
        <f t="shared" si="68"/>
        <v/>
      </c>
      <c r="L290" t="str">
        <f t="shared" si="69"/>
        <v/>
      </c>
      <c r="M290" t="str">
        <f t="shared" si="70"/>
        <v>NN</v>
      </c>
      <c r="N290">
        <f t="shared" si="71"/>
        <v>0.2</v>
      </c>
      <c r="O290">
        <f t="shared" si="72"/>
        <v>2</v>
      </c>
      <c r="P290">
        <f t="shared" si="73"/>
        <v>1</v>
      </c>
      <c r="Q290">
        <f t="shared" si="74"/>
        <v>0</v>
      </c>
      <c r="R290">
        <f t="shared" si="75"/>
        <v>0</v>
      </c>
    </row>
    <row r="291" spans="1:18">
      <c r="A291" t="s">
        <v>113</v>
      </c>
      <c r="B291" s="19">
        <f>FORECAST!A285</f>
        <v>44480</v>
      </c>
      <c r="C291" s="19">
        <f>OBSERVED!A285</f>
        <v>44480</v>
      </c>
      <c r="D291">
        <f>IF(ANALYSIS!B288="","",ANALYSIS!B288)</f>
        <v>0</v>
      </c>
      <c r="E291">
        <f>IF(ANALYSIS!C288="","",ANALYSIS!C288)</f>
        <v>0</v>
      </c>
      <c r="F291">
        <f t="shared" si="64"/>
        <v>0</v>
      </c>
      <c r="G291">
        <f t="shared" si="65"/>
        <v>0</v>
      </c>
      <c r="H291">
        <f t="shared" si="66"/>
        <v>0</v>
      </c>
      <c r="I291">
        <f t="shared" si="67"/>
        <v>0</v>
      </c>
      <c r="J291" t="str">
        <f t="shared" si="76"/>
        <v/>
      </c>
      <c r="K291" t="str">
        <f t="shared" si="68"/>
        <v/>
      </c>
      <c r="L291" t="str">
        <f t="shared" si="69"/>
        <v/>
      </c>
      <c r="M291" t="str">
        <f t="shared" si="70"/>
        <v>NN</v>
      </c>
      <c r="N291">
        <f t="shared" si="71"/>
        <v>0.2</v>
      </c>
      <c r="O291">
        <f t="shared" si="72"/>
        <v>2</v>
      </c>
      <c r="P291">
        <f t="shared" si="73"/>
        <v>1</v>
      </c>
      <c r="Q291">
        <f t="shared" si="74"/>
        <v>0</v>
      </c>
      <c r="R291">
        <f t="shared" si="75"/>
        <v>0</v>
      </c>
    </row>
    <row r="292" spans="1:18">
      <c r="A292" t="s">
        <v>116</v>
      </c>
      <c r="B292" s="19">
        <f>FORECAST!A286</f>
        <v>44481</v>
      </c>
      <c r="C292" s="19">
        <f>OBSERVED!A286</f>
        <v>44481</v>
      </c>
      <c r="D292">
        <f>IF(ANALYSIS!B289="","",ANALYSIS!B289)</f>
        <v>0</v>
      </c>
      <c r="E292">
        <f>IF(ANALYSIS!C289="","",ANALYSIS!C289)</f>
        <v>0.4</v>
      </c>
      <c r="F292">
        <f t="shared" si="64"/>
        <v>0</v>
      </c>
      <c r="G292">
        <f t="shared" si="65"/>
        <v>0.4</v>
      </c>
      <c r="H292">
        <f t="shared" si="66"/>
        <v>0.4</v>
      </c>
      <c r="I292">
        <f t="shared" si="67"/>
        <v>0.16</v>
      </c>
      <c r="J292" t="str">
        <f t="shared" si="76"/>
        <v/>
      </c>
      <c r="K292" t="str">
        <f t="shared" si="68"/>
        <v/>
      </c>
      <c r="L292" t="str">
        <f t="shared" si="69"/>
        <v>NY</v>
      </c>
      <c r="M292" t="str">
        <f t="shared" si="70"/>
        <v/>
      </c>
      <c r="N292">
        <f t="shared" si="71"/>
        <v>0.2</v>
      </c>
      <c r="O292">
        <f t="shared" si="72"/>
        <v>2</v>
      </c>
      <c r="P292">
        <f t="shared" si="73"/>
        <v>0</v>
      </c>
      <c r="Q292">
        <f t="shared" si="74"/>
        <v>0</v>
      </c>
      <c r="R292">
        <f t="shared" si="75"/>
        <v>0</v>
      </c>
    </row>
    <row r="293" spans="1:18">
      <c r="A293" t="s">
        <v>119</v>
      </c>
      <c r="B293" s="19">
        <f>FORECAST!A287</f>
        <v>44482</v>
      </c>
      <c r="C293" s="19">
        <f>OBSERVED!A287</f>
        <v>44482</v>
      </c>
      <c r="D293">
        <f>IF(ANALYSIS!B290="","",ANALYSIS!B290)</f>
        <v>5</v>
      </c>
      <c r="E293">
        <f>IF(ANALYSIS!C290="","",ANALYSIS!C290)</f>
        <v>0</v>
      </c>
      <c r="F293">
        <f t="shared" si="64"/>
        <v>5</v>
      </c>
      <c r="G293">
        <f t="shared" si="65"/>
        <v>0</v>
      </c>
      <c r="H293">
        <f t="shared" si="66"/>
        <v>5</v>
      </c>
      <c r="I293">
        <f t="shared" si="67"/>
        <v>25</v>
      </c>
      <c r="J293" t="str">
        <f t="shared" si="76"/>
        <v/>
      </c>
      <c r="K293" t="str">
        <f t="shared" si="68"/>
        <v>YN</v>
      </c>
      <c r="L293" t="str">
        <f t="shared" si="69"/>
        <v/>
      </c>
      <c r="M293" t="str">
        <f t="shared" si="70"/>
        <v/>
      </c>
      <c r="N293">
        <f t="shared" si="71"/>
        <v>0.2</v>
      </c>
      <c r="O293">
        <f t="shared" si="72"/>
        <v>2</v>
      </c>
      <c r="P293">
        <f t="shared" si="73"/>
        <v>0</v>
      </c>
      <c r="Q293">
        <f t="shared" si="74"/>
        <v>0</v>
      </c>
      <c r="R293">
        <f t="shared" si="75"/>
        <v>0</v>
      </c>
    </row>
    <row r="294" spans="1:18">
      <c r="A294" t="s">
        <v>122</v>
      </c>
      <c r="B294" s="19">
        <f>FORECAST!A288</f>
        <v>44483</v>
      </c>
      <c r="C294" s="19">
        <f>OBSERVED!A288</f>
        <v>44483</v>
      </c>
      <c r="D294">
        <f>IF(ANALYSIS!B291="","",ANALYSIS!B291)</f>
        <v>0</v>
      </c>
      <c r="E294">
        <f>IF(ANALYSIS!C291="","",ANALYSIS!C291)</f>
        <v>0</v>
      </c>
      <c r="F294">
        <f t="shared" si="64"/>
        <v>0</v>
      </c>
      <c r="G294">
        <f t="shared" si="65"/>
        <v>0</v>
      </c>
      <c r="H294">
        <f t="shared" si="66"/>
        <v>0</v>
      </c>
      <c r="I294">
        <f t="shared" si="67"/>
        <v>0</v>
      </c>
      <c r="J294" t="str">
        <f t="shared" si="76"/>
        <v/>
      </c>
      <c r="K294" t="str">
        <f t="shared" si="68"/>
        <v/>
      </c>
      <c r="L294" t="str">
        <f t="shared" si="69"/>
        <v/>
      </c>
      <c r="M294" t="str">
        <f t="shared" si="70"/>
        <v>NN</v>
      </c>
      <c r="N294">
        <f t="shared" si="71"/>
        <v>0.2</v>
      </c>
      <c r="O294">
        <f t="shared" si="72"/>
        <v>2</v>
      </c>
      <c r="P294">
        <f t="shared" si="73"/>
        <v>1</v>
      </c>
      <c r="Q294">
        <f t="shared" si="74"/>
        <v>0</v>
      </c>
      <c r="R294">
        <f t="shared" si="75"/>
        <v>0</v>
      </c>
    </row>
    <row r="295" spans="1:18">
      <c r="A295" t="s">
        <v>106</v>
      </c>
      <c r="B295" s="19">
        <f>FORECAST!A289</f>
        <v>44484</v>
      </c>
      <c r="C295" s="19">
        <f>OBSERVED!A289</f>
        <v>44484</v>
      </c>
      <c r="D295">
        <f>IF(ANALYSIS!B292="","",ANALYSIS!B292)</f>
        <v>0</v>
      </c>
      <c r="E295">
        <f>IF(ANALYSIS!C292="","",ANALYSIS!C292)</f>
        <v>0</v>
      </c>
      <c r="F295">
        <f t="shared" si="64"/>
        <v>0</v>
      </c>
      <c r="G295">
        <f t="shared" si="65"/>
        <v>0</v>
      </c>
      <c r="H295">
        <f t="shared" si="66"/>
        <v>0</v>
      </c>
      <c r="I295">
        <f t="shared" si="67"/>
        <v>0</v>
      </c>
      <c r="J295" t="str">
        <f t="shared" si="76"/>
        <v/>
      </c>
      <c r="K295" t="str">
        <f t="shared" si="68"/>
        <v/>
      </c>
      <c r="L295" t="str">
        <f t="shared" si="69"/>
        <v/>
      </c>
      <c r="M295" t="str">
        <f t="shared" si="70"/>
        <v>NN</v>
      </c>
      <c r="N295">
        <f t="shared" si="71"/>
        <v>0.2</v>
      </c>
      <c r="O295">
        <f t="shared" si="72"/>
        <v>2</v>
      </c>
      <c r="P295">
        <f t="shared" si="73"/>
        <v>1</v>
      </c>
      <c r="Q295">
        <f t="shared" si="74"/>
        <v>0</v>
      </c>
      <c r="R295">
        <f t="shared" si="75"/>
        <v>0</v>
      </c>
    </row>
    <row r="296" spans="1:18">
      <c r="A296" t="s">
        <v>107</v>
      </c>
      <c r="B296" s="19">
        <f>FORECAST!A290</f>
        <v>44485</v>
      </c>
      <c r="C296" s="19">
        <f>OBSERVED!A290</f>
        <v>44485</v>
      </c>
      <c r="D296">
        <f>IF(ANALYSIS!B293="","",ANALYSIS!B293)</f>
        <v>0</v>
      </c>
      <c r="E296">
        <f>IF(ANALYSIS!C293="","",ANALYSIS!C293)</f>
        <v>0</v>
      </c>
      <c r="F296">
        <f t="shared" si="64"/>
        <v>0</v>
      </c>
      <c r="G296">
        <f t="shared" si="65"/>
        <v>0</v>
      </c>
      <c r="H296">
        <f t="shared" si="66"/>
        <v>0</v>
      </c>
      <c r="I296">
        <f t="shared" si="67"/>
        <v>0</v>
      </c>
      <c r="J296" t="str">
        <f t="shared" si="76"/>
        <v/>
      </c>
      <c r="K296" t="str">
        <f t="shared" si="68"/>
        <v/>
      </c>
      <c r="L296" t="str">
        <f t="shared" si="69"/>
        <v/>
      </c>
      <c r="M296" t="str">
        <f t="shared" si="70"/>
        <v>NN</v>
      </c>
      <c r="N296">
        <f t="shared" si="71"/>
        <v>0.2</v>
      </c>
      <c r="O296">
        <f t="shared" si="72"/>
        <v>2</v>
      </c>
      <c r="P296">
        <f t="shared" si="73"/>
        <v>1</v>
      </c>
      <c r="Q296">
        <f t="shared" si="74"/>
        <v>0</v>
      </c>
      <c r="R296">
        <f t="shared" si="75"/>
        <v>0</v>
      </c>
    </row>
    <row r="297" spans="1:18">
      <c r="A297" t="s">
        <v>110</v>
      </c>
      <c r="B297" s="19">
        <f>FORECAST!A291</f>
        <v>44486</v>
      </c>
      <c r="C297" s="19">
        <f>OBSERVED!A291</f>
        <v>44486</v>
      </c>
      <c r="D297">
        <f>IF(ANALYSIS!B294="","",ANALYSIS!B294)</f>
        <v>0</v>
      </c>
      <c r="E297">
        <f>IF(ANALYSIS!C294="","",ANALYSIS!C294)</f>
        <v>0</v>
      </c>
      <c r="F297">
        <f t="shared" si="64"/>
        <v>0</v>
      </c>
      <c r="G297">
        <f t="shared" si="65"/>
        <v>0</v>
      </c>
      <c r="H297">
        <f t="shared" si="66"/>
        <v>0</v>
      </c>
      <c r="I297">
        <f t="shared" si="67"/>
        <v>0</v>
      </c>
      <c r="J297" t="str">
        <f t="shared" si="76"/>
        <v/>
      </c>
      <c r="K297" t="str">
        <f t="shared" si="68"/>
        <v/>
      </c>
      <c r="L297" t="str">
        <f t="shared" si="69"/>
        <v/>
      </c>
      <c r="M297" t="str">
        <f t="shared" si="70"/>
        <v>NN</v>
      </c>
      <c r="N297">
        <f t="shared" si="71"/>
        <v>0.2</v>
      </c>
      <c r="O297">
        <f t="shared" si="72"/>
        <v>2</v>
      </c>
      <c r="P297">
        <f t="shared" si="73"/>
        <v>1</v>
      </c>
      <c r="Q297">
        <f t="shared" si="74"/>
        <v>0</v>
      </c>
      <c r="R297">
        <f t="shared" si="75"/>
        <v>0</v>
      </c>
    </row>
    <row r="298" spans="1:18">
      <c r="A298" t="s">
        <v>113</v>
      </c>
      <c r="B298" s="19">
        <f>FORECAST!A292</f>
        <v>44487</v>
      </c>
      <c r="C298" s="19">
        <f>OBSERVED!A292</f>
        <v>44487</v>
      </c>
      <c r="D298">
        <f>IF(ANALYSIS!B295="","",ANALYSIS!B295)</f>
        <v>0</v>
      </c>
      <c r="E298">
        <f>IF(ANALYSIS!C295="","",ANALYSIS!C295)</f>
        <v>0</v>
      </c>
      <c r="F298">
        <f t="shared" si="64"/>
        <v>0</v>
      </c>
      <c r="G298">
        <f t="shared" si="65"/>
        <v>0</v>
      </c>
      <c r="H298">
        <f t="shared" si="66"/>
        <v>0</v>
      </c>
      <c r="I298">
        <f t="shared" si="67"/>
        <v>0</v>
      </c>
      <c r="J298" t="str">
        <f t="shared" si="76"/>
        <v/>
      </c>
      <c r="K298" t="str">
        <f t="shared" si="68"/>
        <v/>
      </c>
      <c r="L298" t="str">
        <f t="shared" si="69"/>
        <v/>
      </c>
      <c r="M298" t="str">
        <f t="shared" si="70"/>
        <v>NN</v>
      </c>
      <c r="N298">
        <f t="shared" si="71"/>
        <v>0.2</v>
      </c>
      <c r="O298">
        <f t="shared" si="72"/>
        <v>2</v>
      </c>
      <c r="P298">
        <f t="shared" si="73"/>
        <v>1</v>
      </c>
      <c r="Q298">
        <f t="shared" si="74"/>
        <v>0</v>
      </c>
      <c r="R298">
        <f t="shared" si="75"/>
        <v>0</v>
      </c>
    </row>
    <row r="299" spans="1:18">
      <c r="A299" t="s">
        <v>116</v>
      </c>
      <c r="B299" s="19">
        <f>FORECAST!A293</f>
        <v>44488</v>
      </c>
      <c r="C299" s="19">
        <f>OBSERVED!A293</f>
        <v>44488</v>
      </c>
      <c r="D299">
        <f>IF(ANALYSIS!B296="","",ANALYSIS!B296)</f>
        <v>0</v>
      </c>
      <c r="E299">
        <f>IF(ANALYSIS!C296="","",ANALYSIS!C296)</f>
        <v>0</v>
      </c>
      <c r="F299">
        <f t="shared" si="64"/>
        <v>0</v>
      </c>
      <c r="G299">
        <f t="shared" si="65"/>
        <v>0</v>
      </c>
      <c r="H299">
        <f t="shared" si="66"/>
        <v>0</v>
      </c>
      <c r="I299">
        <f t="shared" si="67"/>
        <v>0</v>
      </c>
      <c r="J299" t="str">
        <f t="shared" si="76"/>
        <v/>
      </c>
      <c r="K299" t="str">
        <f t="shared" si="68"/>
        <v/>
      </c>
      <c r="L299" t="str">
        <f t="shared" si="69"/>
        <v/>
      </c>
      <c r="M299" t="str">
        <f t="shared" si="70"/>
        <v>NN</v>
      </c>
      <c r="N299">
        <f t="shared" si="71"/>
        <v>0.2</v>
      </c>
      <c r="O299">
        <f t="shared" si="72"/>
        <v>2</v>
      </c>
      <c r="P299">
        <f t="shared" si="73"/>
        <v>1</v>
      </c>
      <c r="Q299">
        <f t="shared" si="74"/>
        <v>0</v>
      </c>
      <c r="R299">
        <f t="shared" si="75"/>
        <v>0</v>
      </c>
    </row>
    <row r="300" spans="1:18">
      <c r="A300" t="s">
        <v>119</v>
      </c>
      <c r="B300" s="19">
        <f>FORECAST!A294</f>
        <v>44489</v>
      </c>
      <c r="C300" s="19">
        <f>OBSERVED!A294</f>
        <v>44489</v>
      </c>
      <c r="D300">
        <f>IF(ANALYSIS!B297="","",ANALYSIS!B297)</f>
        <v>0</v>
      </c>
      <c r="E300">
        <f>IF(ANALYSIS!C297="","",ANALYSIS!C297)</f>
        <v>0</v>
      </c>
      <c r="F300">
        <f t="shared" si="64"/>
        <v>0</v>
      </c>
      <c r="G300">
        <f t="shared" si="65"/>
        <v>0</v>
      </c>
      <c r="H300">
        <f t="shared" si="66"/>
        <v>0</v>
      </c>
      <c r="I300">
        <f t="shared" si="67"/>
        <v>0</v>
      </c>
      <c r="J300" t="str">
        <f t="shared" si="76"/>
        <v/>
      </c>
      <c r="K300" t="str">
        <f t="shared" si="68"/>
        <v/>
      </c>
      <c r="L300" t="str">
        <f t="shared" si="69"/>
        <v/>
      </c>
      <c r="M300" t="str">
        <f t="shared" si="70"/>
        <v>NN</v>
      </c>
      <c r="N300">
        <f t="shared" si="71"/>
        <v>0.2</v>
      </c>
      <c r="O300">
        <f t="shared" si="72"/>
        <v>2</v>
      </c>
      <c r="P300">
        <f t="shared" si="73"/>
        <v>1</v>
      </c>
      <c r="Q300">
        <f t="shared" si="74"/>
        <v>0</v>
      </c>
      <c r="R300">
        <f t="shared" si="75"/>
        <v>0</v>
      </c>
    </row>
    <row r="301" spans="1:18">
      <c r="A301" t="s">
        <v>122</v>
      </c>
      <c r="B301" s="19">
        <f>FORECAST!A295</f>
        <v>44490</v>
      </c>
      <c r="C301" s="19">
        <f>OBSERVED!A295</f>
        <v>44490</v>
      </c>
      <c r="D301">
        <f>IF(ANALYSIS!B298="","",ANALYSIS!B298)</f>
        <v>0</v>
      </c>
      <c r="E301">
        <f>IF(ANALYSIS!C298="","",ANALYSIS!C298)</f>
        <v>0</v>
      </c>
      <c r="F301">
        <f t="shared" si="64"/>
        <v>0</v>
      </c>
      <c r="G301">
        <f t="shared" si="65"/>
        <v>0</v>
      </c>
      <c r="H301">
        <f t="shared" si="66"/>
        <v>0</v>
      </c>
      <c r="I301">
        <f t="shared" si="67"/>
        <v>0</v>
      </c>
      <c r="J301" t="str">
        <f t="shared" si="76"/>
        <v/>
      </c>
      <c r="K301" t="str">
        <f t="shared" si="68"/>
        <v/>
      </c>
      <c r="L301" t="str">
        <f t="shared" si="69"/>
        <v/>
      </c>
      <c r="M301" t="str">
        <f t="shared" si="70"/>
        <v>NN</v>
      </c>
      <c r="N301">
        <f t="shared" si="71"/>
        <v>0.2</v>
      </c>
      <c r="O301">
        <f t="shared" si="72"/>
        <v>2</v>
      </c>
      <c r="P301">
        <f t="shared" si="73"/>
        <v>1</v>
      </c>
      <c r="Q301">
        <f t="shared" si="74"/>
        <v>0</v>
      </c>
      <c r="R301">
        <f t="shared" si="75"/>
        <v>0</v>
      </c>
    </row>
    <row r="302" spans="1:18">
      <c r="A302" t="s">
        <v>106</v>
      </c>
      <c r="B302" s="19">
        <f>FORECAST!A296</f>
        <v>44491</v>
      </c>
      <c r="C302" s="19">
        <f>OBSERVED!A296</f>
        <v>44491</v>
      </c>
      <c r="D302">
        <f>IF(ANALYSIS!B299="","",ANALYSIS!B299)</f>
        <v>0</v>
      </c>
      <c r="E302">
        <f>IF(ANALYSIS!C299="","",ANALYSIS!C299)</f>
        <v>0</v>
      </c>
      <c r="F302">
        <f t="shared" si="64"/>
        <v>0</v>
      </c>
      <c r="G302">
        <f t="shared" si="65"/>
        <v>0</v>
      </c>
      <c r="H302">
        <f t="shared" si="66"/>
        <v>0</v>
      </c>
      <c r="I302">
        <f t="shared" si="67"/>
        <v>0</v>
      </c>
      <c r="J302" t="str">
        <f t="shared" si="76"/>
        <v/>
      </c>
      <c r="K302" t="str">
        <f t="shared" si="68"/>
        <v/>
      </c>
      <c r="L302" t="str">
        <f t="shared" si="69"/>
        <v/>
      </c>
      <c r="M302" t="str">
        <f t="shared" si="70"/>
        <v>NN</v>
      </c>
      <c r="N302">
        <f t="shared" si="71"/>
        <v>0.2</v>
      </c>
      <c r="O302">
        <f t="shared" si="72"/>
        <v>2</v>
      </c>
      <c r="P302">
        <f t="shared" si="73"/>
        <v>1</v>
      </c>
      <c r="Q302">
        <f t="shared" si="74"/>
        <v>0</v>
      </c>
      <c r="R302">
        <f t="shared" si="75"/>
        <v>0</v>
      </c>
    </row>
    <row r="303" spans="1:18">
      <c r="A303" t="s">
        <v>107</v>
      </c>
      <c r="B303" s="19">
        <f>FORECAST!A297</f>
        <v>44492</v>
      </c>
      <c r="C303" s="19">
        <f>OBSERVED!A297</f>
        <v>44492</v>
      </c>
      <c r="D303">
        <f>IF(ANALYSIS!B300="","",ANALYSIS!B300)</f>
        <v>0</v>
      </c>
      <c r="E303">
        <f>IF(ANALYSIS!C300="","",ANALYSIS!C300)</f>
        <v>0</v>
      </c>
      <c r="F303">
        <f t="shared" si="64"/>
        <v>0</v>
      </c>
      <c r="G303">
        <f t="shared" si="65"/>
        <v>0</v>
      </c>
      <c r="H303">
        <f t="shared" si="66"/>
        <v>0</v>
      </c>
      <c r="I303">
        <f t="shared" si="67"/>
        <v>0</v>
      </c>
      <c r="J303" t="str">
        <f t="shared" si="76"/>
        <v/>
      </c>
      <c r="K303" t="str">
        <f t="shared" si="68"/>
        <v/>
      </c>
      <c r="L303" t="str">
        <f t="shared" si="69"/>
        <v/>
      </c>
      <c r="M303" t="str">
        <f t="shared" si="70"/>
        <v>NN</v>
      </c>
      <c r="N303">
        <f t="shared" si="71"/>
        <v>0.2</v>
      </c>
      <c r="O303">
        <f t="shared" si="72"/>
        <v>2</v>
      </c>
      <c r="P303">
        <f t="shared" si="73"/>
        <v>1</v>
      </c>
      <c r="Q303">
        <f t="shared" si="74"/>
        <v>0</v>
      </c>
      <c r="R303">
        <f t="shared" si="75"/>
        <v>0</v>
      </c>
    </row>
    <row r="304" spans="1:18">
      <c r="A304" t="s">
        <v>110</v>
      </c>
      <c r="B304" s="19">
        <f>FORECAST!A298</f>
        <v>44493</v>
      </c>
      <c r="C304" s="19">
        <f>OBSERVED!A298</f>
        <v>44493</v>
      </c>
      <c r="D304">
        <f>IF(ANALYSIS!B301="","",ANALYSIS!B301)</f>
        <v>0</v>
      </c>
      <c r="E304">
        <f>IF(ANALYSIS!C301="","",ANALYSIS!C301)</f>
        <v>0</v>
      </c>
      <c r="F304">
        <f t="shared" si="64"/>
        <v>0</v>
      </c>
      <c r="G304">
        <f t="shared" si="65"/>
        <v>0</v>
      </c>
      <c r="H304">
        <f t="shared" si="66"/>
        <v>0</v>
      </c>
      <c r="I304">
        <f t="shared" si="67"/>
        <v>0</v>
      </c>
      <c r="J304" t="str">
        <f t="shared" si="76"/>
        <v/>
      </c>
      <c r="K304" t="str">
        <f t="shared" si="68"/>
        <v/>
      </c>
      <c r="L304" t="str">
        <f t="shared" si="69"/>
        <v/>
      </c>
      <c r="M304" t="str">
        <f t="shared" si="70"/>
        <v>NN</v>
      </c>
      <c r="N304">
        <f t="shared" si="71"/>
        <v>0.2</v>
      </c>
      <c r="O304">
        <f t="shared" si="72"/>
        <v>2</v>
      </c>
      <c r="P304">
        <f t="shared" si="73"/>
        <v>1</v>
      </c>
      <c r="Q304">
        <f t="shared" si="74"/>
        <v>0</v>
      </c>
      <c r="R304">
        <f t="shared" si="75"/>
        <v>0</v>
      </c>
    </row>
    <row r="305" spans="1:18">
      <c r="A305" t="s">
        <v>113</v>
      </c>
      <c r="B305" s="19">
        <f>FORECAST!A299</f>
        <v>44494</v>
      </c>
      <c r="C305" s="19">
        <f>OBSERVED!A299</f>
        <v>44494</v>
      </c>
      <c r="D305">
        <f>IF(ANALYSIS!B302="","",ANALYSIS!B302)</f>
        <v>0</v>
      </c>
      <c r="E305">
        <f>IF(ANALYSIS!C302="","",ANALYSIS!C302)</f>
        <v>0</v>
      </c>
      <c r="F305">
        <f t="shared" si="64"/>
        <v>0</v>
      </c>
      <c r="G305">
        <f t="shared" si="65"/>
        <v>0</v>
      </c>
      <c r="H305">
        <f t="shared" si="66"/>
        <v>0</v>
      </c>
      <c r="I305">
        <f t="shared" si="67"/>
        <v>0</v>
      </c>
      <c r="J305" t="str">
        <f t="shared" si="76"/>
        <v/>
      </c>
      <c r="K305" t="str">
        <f t="shared" si="68"/>
        <v/>
      </c>
      <c r="L305" t="str">
        <f t="shared" si="69"/>
        <v/>
      </c>
      <c r="M305" t="str">
        <f t="shared" si="70"/>
        <v>NN</v>
      </c>
      <c r="N305">
        <f t="shared" si="71"/>
        <v>0.2</v>
      </c>
      <c r="O305">
        <f t="shared" si="72"/>
        <v>2</v>
      </c>
      <c r="P305">
        <f t="shared" si="73"/>
        <v>1</v>
      </c>
      <c r="Q305">
        <f t="shared" si="74"/>
        <v>0</v>
      </c>
      <c r="R305">
        <f t="shared" si="75"/>
        <v>0</v>
      </c>
    </row>
    <row r="306" spans="1:18">
      <c r="A306" t="s">
        <v>116</v>
      </c>
      <c r="B306" s="19">
        <f>FORECAST!A300</f>
        <v>44495</v>
      </c>
      <c r="C306" s="19">
        <f>OBSERVED!A300</f>
        <v>44495</v>
      </c>
      <c r="D306">
        <f>IF(ANALYSIS!B303="","",ANALYSIS!B303)</f>
        <v>0</v>
      </c>
      <c r="E306">
        <f>IF(ANALYSIS!C303="","",ANALYSIS!C303)</f>
        <v>0</v>
      </c>
      <c r="F306">
        <f t="shared" si="64"/>
        <v>0</v>
      </c>
      <c r="G306">
        <f t="shared" si="65"/>
        <v>0</v>
      </c>
      <c r="H306">
        <f t="shared" si="66"/>
        <v>0</v>
      </c>
      <c r="I306">
        <f t="shared" si="67"/>
        <v>0</v>
      </c>
      <c r="J306" t="str">
        <f t="shared" si="76"/>
        <v/>
      </c>
      <c r="K306" t="str">
        <f t="shared" si="68"/>
        <v/>
      </c>
      <c r="L306" t="str">
        <f t="shared" si="69"/>
        <v/>
      </c>
      <c r="M306" t="str">
        <f t="shared" si="70"/>
        <v>NN</v>
      </c>
      <c r="N306">
        <f t="shared" si="71"/>
        <v>0.2</v>
      </c>
      <c r="O306">
        <f t="shared" si="72"/>
        <v>2</v>
      </c>
      <c r="P306">
        <f t="shared" si="73"/>
        <v>1</v>
      </c>
      <c r="Q306">
        <f t="shared" si="74"/>
        <v>0</v>
      </c>
      <c r="R306">
        <f t="shared" si="75"/>
        <v>0</v>
      </c>
    </row>
    <row r="307" spans="1:18">
      <c r="A307" t="s">
        <v>119</v>
      </c>
      <c r="B307" s="19">
        <f>FORECAST!A301</f>
        <v>44496</v>
      </c>
      <c r="C307" s="19">
        <f>OBSERVED!A301</f>
        <v>44496</v>
      </c>
      <c r="D307">
        <f>IF(ANALYSIS!B304="","",ANALYSIS!B304)</f>
        <v>0</v>
      </c>
      <c r="E307">
        <f>IF(ANALYSIS!C304="","",ANALYSIS!C304)</f>
        <v>0</v>
      </c>
      <c r="F307">
        <f t="shared" si="64"/>
        <v>0</v>
      </c>
      <c r="G307">
        <f t="shared" si="65"/>
        <v>0</v>
      </c>
      <c r="H307">
        <f t="shared" si="66"/>
        <v>0</v>
      </c>
      <c r="I307">
        <f t="shared" si="67"/>
        <v>0</v>
      </c>
      <c r="J307" t="str">
        <f t="shared" si="76"/>
        <v/>
      </c>
      <c r="K307" t="str">
        <f t="shared" si="68"/>
        <v/>
      </c>
      <c r="L307" t="str">
        <f t="shared" si="69"/>
        <v/>
      </c>
      <c r="M307" t="str">
        <f t="shared" si="70"/>
        <v>NN</v>
      </c>
      <c r="N307">
        <f t="shared" si="71"/>
        <v>0.2</v>
      </c>
      <c r="O307">
        <f t="shared" si="72"/>
        <v>2</v>
      </c>
      <c r="P307">
        <f t="shared" si="73"/>
        <v>1</v>
      </c>
      <c r="Q307">
        <f t="shared" si="74"/>
        <v>0</v>
      </c>
      <c r="R307">
        <f t="shared" si="75"/>
        <v>0</v>
      </c>
    </row>
    <row r="308" spans="1:18">
      <c r="A308" t="s">
        <v>122</v>
      </c>
      <c r="B308" s="19">
        <f>FORECAST!A302</f>
        <v>44497</v>
      </c>
      <c r="C308" s="19">
        <f>OBSERVED!A302</f>
        <v>44497</v>
      </c>
      <c r="D308">
        <f>IF(ANALYSIS!B305="","",ANALYSIS!B305)</f>
        <v>0</v>
      </c>
      <c r="E308">
        <f>IF(ANALYSIS!C305="","",ANALYSIS!C305)</f>
        <v>0</v>
      </c>
      <c r="F308">
        <f t="shared" si="64"/>
        <v>0</v>
      </c>
      <c r="G308">
        <f t="shared" si="65"/>
        <v>0</v>
      </c>
      <c r="H308">
        <f t="shared" si="66"/>
        <v>0</v>
      </c>
      <c r="I308">
        <f t="shared" si="67"/>
        <v>0</v>
      </c>
      <c r="J308" t="str">
        <f t="shared" si="76"/>
        <v/>
      </c>
      <c r="K308" t="str">
        <f t="shared" si="68"/>
        <v/>
      </c>
      <c r="L308" t="str">
        <f t="shared" si="69"/>
        <v/>
      </c>
      <c r="M308" t="str">
        <f t="shared" si="70"/>
        <v>NN</v>
      </c>
      <c r="N308">
        <f t="shared" si="71"/>
        <v>0.2</v>
      </c>
      <c r="O308">
        <f t="shared" si="72"/>
        <v>2</v>
      </c>
      <c r="P308">
        <f t="shared" si="73"/>
        <v>1</v>
      </c>
      <c r="Q308">
        <f t="shared" si="74"/>
        <v>0</v>
      </c>
      <c r="R308">
        <f t="shared" si="75"/>
        <v>0</v>
      </c>
    </row>
    <row r="309" spans="1:18">
      <c r="A309" t="s">
        <v>106</v>
      </c>
      <c r="B309" s="19">
        <f>FORECAST!A303</f>
        <v>44498</v>
      </c>
      <c r="C309" s="19">
        <f>OBSERVED!A303</f>
        <v>44498</v>
      </c>
      <c r="D309">
        <f>IF(ANALYSIS!B306="","",ANALYSIS!B306)</f>
        <v>0</v>
      </c>
      <c r="E309">
        <f>IF(ANALYSIS!C306="","",ANALYSIS!C306)</f>
        <v>0</v>
      </c>
      <c r="F309">
        <f t="shared" si="64"/>
        <v>0</v>
      </c>
      <c r="G309">
        <f t="shared" si="65"/>
        <v>0</v>
      </c>
      <c r="H309">
        <f t="shared" si="66"/>
        <v>0</v>
      </c>
      <c r="I309">
        <f t="shared" si="67"/>
        <v>0</v>
      </c>
      <c r="J309" t="str">
        <f t="shared" si="76"/>
        <v/>
      </c>
      <c r="K309" t="str">
        <f t="shared" si="68"/>
        <v/>
      </c>
      <c r="L309" t="str">
        <f t="shared" si="69"/>
        <v/>
      </c>
      <c r="M309" t="str">
        <f t="shared" si="70"/>
        <v>NN</v>
      </c>
      <c r="N309">
        <f t="shared" si="71"/>
        <v>0.2</v>
      </c>
      <c r="O309">
        <f t="shared" si="72"/>
        <v>2</v>
      </c>
      <c r="P309">
        <f t="shared" si="73"/>
        <v>1</v>
      </c>
      <c r="Q309">
        <f t="shared" si="74"/>
        <v>0</v>
      </c>
      <c r="R309">
        <f t="shared" si="75"/>
        <v>0</v>
      </c>
    </row>
    <row r="310" spans="1:18">
      <c r="A310" t="s">
        <v>107</v>
      </c>
      <c r="B310" s="19">
        <f>FORECAST!A304</f>
        <v>44499</v>
      </c>
      <c r="C310" s="19">
        <f>OBSERVED!A304</f>
        <v>44499</v>
      </c>
      <c r="D310">
        <f>IF(ANALYSIS!B307="","",ANALYSIS!B307)</f>
        <v>0</v>
      </c>
      <c r="E310">
        <f>IF(ANALYSIS!C307="","",ANALYSIS!C307)</f>
        <v>0</v>
      </c>
      <c r="F310">
        <f t="shared" si="64"/>
        <v>0</v>
      </c>
      <c r="G310">
        <f t="shared" si="65"/>
        <v>0</v>
      </c>
      <c r="H310">
        <f t="shared" si="66"/>
        <v>0</v>
      </c>
      <c r="I310">
        <f t="shared" si="67"/>
        <v>0</v>
      </c>
      <c r="J310" t="str">
        <f t="shared" si="76"/>
        <v/>
      </c>
      <c r="K310" t="str">
        <f t="shared" si="68"/>
        <v/>
      </c>
      <c r="L310" t="str">
        <f t="shared" si="69"/>
        <v/>
      </c>
      <c r="M310" t="str">
        <f t="shared" si="70"/>
        <v>NN</v>
      </c>
      <c r="N310">
        <f t="shared" si="71"/>
        <v>0.2</v>
      </c>
      <c r="O310">
        <f t="shared" si="72"/>
        <v>2</v>
      </c>
      <c r="P310">
        <f t="shared" si="73"/>
        <v>1</v>
      </c>
      <c r="Q310">
        <f t="shared" si="74"/>
        <v>0</v>
      </c>
      <c r="R310">
        <f t="shared" si="75"/>
        <v>0</v>
      </c>
    </row>
    <row r="311" spans="1:18">
      <c r="A311" t="s">
        <v>110</v>
      </c>
      <c r="B311" s="19">
        <f>FORECAST!A305</f>
        <v>44500</v>
      </c>
      <c r="C311" s="19">
        <f>OBSERVED!A305</f>
        <v>44500</v>
      </c>
      <c r="D311">
        <f>IF(ANALYSIS!B308="","",ANALYSIS!B308)</f>
        <v>0</v>
      </c>
      <c r="E311">
        <f>IF(ANALYSIS!C308="","",ANALYSIS!C308)</f>
        <v>0</v>
      </c>
      <c r="F311">
        <f t="shared" si="64"/>
        <v>0</v>
      </c>
      <c r="G311">
        <f t="shared" si="65"/>
        <v>0</v>
      </c>
      <c r="H311">
        <f t="shared" si="66"/>
        <v>0</v>
      </c>
      <c r="I311">
        <f t="shared" si="67"/>
        <v>0</v>
      </c>
      <c r="J311" t="str">
        <f t="shared" si="76"/>
        <v/>
      </c>
      <c r="K311" t="str">
        <f t="shared" si="68"/>
        <v/>
      </c>
      <c r="L311" t="str">
        <f t="shared" si="69"/>
        <v/>
      </c>
      <c r="M311" t="str">
        <f t="shared" si="70"/>
        <v>NN</v>
      </c>
      <c r="N311">
        <f t="shared" si="71"/>
        <v>0.2</v>
      </c>
      <c r="O311">
        <f t="shared" si="72"/>
        <v>2</v>
      </c>
      <c r="P311">
        <f t="shared" si="73"/>
        <v>1</v>
      </c>
      <c r="Q311">
        <f t="shared" si="74"/>
        <v>0</v>
      </c>
      <c r="R311">
        <f t="shared" si="75"/>
        <v>0</v>
      </c>
    </row>
    <row r="312" spans="1:18">
      <c r="A312" t="s">
        <v>113</v>
      </c>
      <c r="B312" s="19">
        <f>FORECAST!A306</f>
        <v>44501</v>
      </c>
      <c r="C312" s="19">
        <f>OBSERVED!A306</f>
        <v>44501</v>
      </c>
      <c r="D312">
        <f>IF(ANALYSIS!B309="","",ANALYSIS!B309)</f>
        <v>0</v>
      </c>
      <c r="E312">
        <f>IF(ANALYSIS!C309="","",ANALYSIS!C309)</f>
        <v>0</v>
      </c>
      <c r="F312">
        <f t="shared" si="64"/>
        <v>0</v>
      </c>
      <c r="G312">
        <f t="shared" si="65"/>
        <v>0</v>
      </c>
      <c r="H312">
        <f t="shared" si="66"/>
        <v>0</v>
      </c>
      <c r="I312">
        <f t="shared" si="67"/>
        <v>0</v>
      </c>
      <c r="J312" t="str">
        <f t="shared" si="76"/>
        <v/>
      </c>
      <c r="K312" t="str">
        <f t="shared" si="68"/>
        <v/>
      </c>
      <c r="L312" t="str">
        <f t="shared" si="69"/>
        <v/>
      </c>
      <c r="M312" t="str">
        <f t="shared" si="70"/>
        <v>NN</v>
      </c>
      <c r="N312">
        <f t="shared" si="71"/>
        <v>0.2</v>
      </c>
      <c r="O312">
        <f t="shared" si="72"/>
        <v>2</v>
      </c>
      <c r="P312">
        <f t="shared" si="73"/>
        <v>1</v>
      </c>
      <c r="Q312">
        <f t="shared" si="74"/>
        <v>0</v>
      </c>
      <c r="R312">
        <f t="shared" si="75"/>
        <v>0</v>
      </c>
    </row>
    <row r="313" spans="1:18">
      <c r="A313" t="s">
        <v>116</v>
      </c>
      <c r="B313" s="19">
        <f>FORECAST!A307</f>
        <v>44502</v>
      </c>
      <c r="C313" s="19">
        <f>OBSERVED!A307</f>
        <v>44502</v>
      </c>
      <c r="D313">
        <f>IF(ANALYSIS!B310="","",ANALYSIS!B310)</f>
        <v>0</v>
      </c>
      <c r="E313">
        <f>IF(ANALYSIS!C310="","",ANALYSIS!C310)</f>
        <v>0</v>
      </c>
      <c r="F313">
        <f t="shared" si="64"/>
        <v>0</v>
      </c>
      <c r="G313">
        <f t="shared" si="65"/>
        <v>0</v>
      </c>
      <c r="H313">
        <f t="shared" si="66"/>
        <v>0</v>
      </c>
      <c r="I313">
        <f t="shared" si="67"/>
        <v>0</v>
      </c>
      <c r="J313" t="str">
        <f t="shared" si="76"/>
        <v/>
      </c>
      <c r="K313" t="str">
        <f t="shared" si="68"/>
        <v/>
      </c>
      <c r="L313" t="str">
        <f t="shared" si="69"/>
        <v/>
      </c>
      <c r="M313" t="str">
        <f t="shared" si="70"/>
        <v>NN</v>
      </c>
      <c r="N313">
        <f t="shared" si="71"/>
        <v>0.2</v>
      </c>
      <c r="O313">
        <f t="shared" si="72"/>
        <v>2</v>
      </c>
      <c r="P313">
        <f t="shared" si="73"/>
        <v>1</v>
      </c>
      <c r="Q313">
        <f t="shared" si="74"/>
        <v>0</v>
      </c>
      <c r="R313">
        <f t="shared" si="75"/>
        <v>0</v>
      </c>
    </row>
    <row r="314" spans="1:18">
      <c r="A314" t="s">
        <v>119</v>
      </c>
      <c r="B314" s="19">
        <f>FORECAST!A308</f>
        <v>44503</v>
      </c>
      <c r="C314" s="19">
        <f>OBSERVED!A308</f>
        <v>44503</v>
      </c>
      <c r="D314">
        <f>IF(ANALYSIS!B311="","",ANALYSIS!B311)</f>
        <v>0</v>
      </c>
      <c r="E314">
        <f>IF(ANALYSIS!C311="","",ANALYSIS!C311)</f>
        <v>0</v>
      </c>
      <c r="F314">
        <f t="shared" si="64"/>
        <v>0</v>
      </c>
      <c r="G314">
        <f t="shared" si="65"/>
        <v>0</v>
      </c>
      <c r="H314">
        <f t="shared" si="66"/>
        <v>0</v>
      </c>
      <c r="I314">
        <f t="shared" si="67"/>
        <v>0</v>
      </c>
      <c r="J314" t="str">
        <f t="shared" si="76"/>
        <v/>
      </c>
      <c r="K314" t="str">
        <f t="shared" si="68"/>
        <v/>
      </c>
      <c r="L314" t="str">
        <f t="shared" si="69"/>
        <v/>
      </c>
      <c r="M314" t="str">
        <f t="shared" si="70"/>
        <v>NN</v>
      </c>
      <c r="N314">
        <f t="shared" si="71"/>
        <v>0.2</v>
      </c>
      <c r="O314">
        <f t="shared" si="72"/>
        <v>2</v>
      </c>
      <c r="P314">
        <f t="shared" si="73"/>
        <v>1</v>
      </c>
      <c r="Q314">
        <f t="shared" si="74"/>
        <v>0</v>
      </c>
      <c r="R314">
        <f t="shared" si="75"/>
        <v>0</v>
      </c>
    </row>
    <row r="315" spans="1:18">
      <c r="A315" t="s">
        <v>122</v>
      </c>
      <c r="B315" s="19">
        <f>FORECAST!A309</f>
        <v>44504</v>
      </c>
      <c r="C315" s="19">
        <f>OBSERVED!A309</f>
        <v>44504</v>
      </c>
      <c r="D315">
        <f>IF(ANALYSIS!B312="","",ANALYSIS!B312)</f>
        <v>0</v>
      </c>
      <c r="E315">
        <f>IF(ANALYSIS!C312="","",ANALYSIS!C312)</f>
        <v>0</v>
      </c>
      <c r="F315">
        <f t="shared" si="64"/>
        <v>0</v>
      </c>
      <c r="G315">
        <f t="shared" si="65"/>
        <v>0</v>
      </c>
      <c r="H315">
        <f t="shared" si="66"/>
        <v>0</v>
      </c>
      <c r="I315">
        <f t="shared" si="67"/>
        <v>0</v>
      </c>
      <c r="J315" t="str">
        <f t="shared" si="76"/>
        <v/>
      </c>
      <c r="K315" t="str">
        <f t="shared" si="68"/>
        <v/>
      </c>
      <c r="L315" t="str">
        <f t="shared" si="69"/>
        <v/>
      </c>
      <c r="M315" t="str">
        <f t="shared" si="70"/>
        <v>NN</v>
      </c>
      <c r="N315">
        <f t="shared" si="71"/>
        <v>0.2</v>
      </c>
      <c r="O315">
        <f t="shared" si="72"/>
        <v>2</v>
      </c>
      <c r="P315">
        <f t="shared" si="73"/>
        <v>1</v>
      </c>
      <c r="Q315">
        <f t="shared" si="74"/>
        <v>0</v>
      </c>
      <c r="R315">
        <f t="shared" si="75"/>
        <v>0</v>
      </c>
    </row>
    <row r="316" spans="1:18">
      <c r="A316" t="s">
        <v>106</v>
      </c>
      <c r="B316" s="19">
        <f>FORECAST!A310</f>
        <v>44505</v>
      </c>
      <c r="C316" s="19">
        <f>OBSERVED!A310</f>
        <v>44505</v>
      </c>
      <c r="D316">
        <f>IF(ANALYSIS!B313="","",ANALYSIS!B313)</f>
        <v>0</v>
      </c>
      <c r="E316">
        <f>IF(ANALYSIS!C313="","",ANALYSIS!C313)</f>
        <v>0</v>
      </c>
      <c r="F316">
        <f t="shared" si="64"/>
        <v>0</v>
      </c>
      <c r="G316">
        <f t="shared" si="65"/>
        <v>0</v>
      </c>
      <c r="H316">
        <f t="shared" si="66"/>
        <v>0</v>
      </c>
      <c r="I316">
        <f t="shared" si="67"/>
        <v>0</v>
      </c>
      <c r="J316" t="str">
        <f t="shared" si="76"/>
        <v/>
      </c>
      <c r="K316" t="str">
        <f t="shared" si="68"/>
        <v/>
      </c>
      <c r="L316" t="str">
        <f t="shared" si="69"/>
        <v/>
      </c>
      <c r="M316" t="str">
        <f t="shared" si="70"/>
        <v>NN</v>
      </c>
      <c r="N316">
        <f t="shared" si="71"/>
        <v>0.2</v>
      </c>
      <c r="O316">
        <f t="shared" si="72"/>
        <v>2</v>
      </c>
      <c r="P316">
        <f t="shared" si="73"/>
        <v>1</v>
      </c>
      <c r="Q316">
        <f t="shared" si="74"/>
        <v>0</v>
      </c>
      <c r="R316">
        <f t="shared" si="75"/>
        <v>0</v>
      </c>
    </row>
    <row r="317" spans="1:18">
      <c r="A317" t="s">
        <v>107</v>
      </c>
      <c r="B317" s="19">
        <f>FORECAST!A311</f>
        <v>44506</v>
      </c>
      <c r="C317" s="19">
        <f>OBSERVED!A311</f>
        <v>44506</v>
      </c>
      <c r="D317">
        <f>IF(ANALYSIS!B314="","",ANALYSIS!B314)</f>
        <v>0</v>
      </c>
      <c r="E317">
        <f>IF(ANALYSIS!C314="","",ANALYSIS!C314)</f>
        <v>0</v>
      </c>
      <c r="F317">
        <f t="shared" si="64"/>
        <v>0</v>
      </c>
      <c r="G317">
        <f t="shared" si="65"/>
        <v>0</v>
      </c>
      <c r="H317">
        <f t="shared" si="66"/>
        <v>0</v>
      </c>
      <c r="I317">
        <f t="shared" si="67"/>
        <v>0</v>
      </c>
      <c r="J317" t="str">
        <f t="shared" si="76"/>
        <v/>
      </c>
      <c r="K317" t="str">
        <f t="shared" si="68"/>
        <v/>
      </c>
      <c r="L317" t="str">
        <f t="shared" si="69"/>
        <v/>
      </c>
      <c r="M317" t="str">
        <f t="shared" si="70"/>
        <v>NN</v>
      </c>
      <c r="N317">
        <f t="shared" si="71"/>
        <v>0.2</v>
      </c>
      <c r="O317">
        <f t="shared" si="72"/>
        <v>2</v>
      </c>
      <c r="P317">
        <f t="shared" si="73"/>
        <v>1</v>
      </c>
      <c r="Q317">
        <f t="shared" si="74"/>
        <v>0</v>
      </c>
      <c r="R317">
        <f t="shared" si="75"/>
        <v>0</v>
      </c>
    </row>
    <row r="318" spans="1:18">
      <c r="A318" t="s">
        <v>110</v>
      </c>
      <c r="B318" s="19">
        <f>FORECAST!A312</f>
        <v>44507</v>
      </c>
      <c r="C318" s="19">
        <f>OBSERVED!A312</f>
        <v>44507</v>
      </c>
      <c r="D318">
        <f>IF(ANALYSIS!B315="","",ANALYSIS!B315)</f>
        <v>0</v>
      </c>
      <c r="E318">
        <f>IF(ANALYSIS!C315="","",ANALYSIS!C315)</f>
        <v>0</v>
      </c>
      <c r="F318">
        <f t="shared" si="64"/>
        <v>0</v>
      </c>
      <c r="G318">
        <f t="shared" si="65"/>
        <v>0</v>
      </c>
      <c r="H318">
        <f t="shared" si="66"/>
        <v>0</v>
      </c>
      <c r="I318">
        <f t="shared" si="67"/>
        <v>0</v>
      </c>
      <c r="J318" t="str">
        <f t="shared" si="76"/>
        <v/>
      </c>
      <c r="K318" t="str">
        <f t="shared" si="68"/>
        <v/>
      </c>
      <c r="L318" t="str">
        <f t="shared" si="69"/>
        <v/>
      </c>
      <c r="M318" t="str">
        <f t="shared" si="70"/>
        <v>NN</v>
      </c>
      <c r="N318">
        <f t="shared" si="71"/>
        <v>0.2</v>
      </c>
      <c r="O318">
        <f t="shared" si="72"/>
        <v>2</v>
      </c>
      <c r="P318">
        <f t="shared" si="73"/>
        <v>1</v>
      </c>
      <c r="Q318">
        <f t="shared" si="74"/>
        <v>0</v>
      </c>
      <c r="R318">
        <f t="shared" si="75"/>
        <v>0</v>
      </c>
    </row>
    <row r="319" spans="1:18">
      <c r="A319" t="s">
        <v>113</v>
      </c>
      <c r="B319" s="19">
        <f>FORECAST!A313</f>
        <v>44508</v>
      </c>
      <c r="C319" s="19">
        <f>OBSERVED!A313</f>
        <v>44508</v>
      </c>
      <c r="D319">
        <f>IF(ANALYSIS!B316="","",ANALYSIS!B316)</f>
        <v>0</v>
      </c>
      <c r="E319">
        <f>IF(ANALYSIS!C316="","",ANALYSIS!C316)</f>
        <v>0</v>
      </c>
      <c r="F319">
        <f t="shared" si="64"/>
        <v>0</v>
      </c>
      <c r="G319">
        <f t="shared" si="65"/>
        <v>0</v>
      </c>
      <c r="H319">
        <f t="shared" si="66"/>
        <v>0</v>
      </c>
      <c r="I319">
        <f t="shared" si="67"/>
        <v>0</v>
      </c>
      <c r="J319" t="str">
        <f t="shared" si="76"/>
        <v/>
      </c>
      <c r="K319" t="str">
        <f t="shared" si="68"/>
        <v/>
      </c>
      <c r="L319" t="str">
        <f t="shared" si="69"/>
        <v/>
      </c>
      <c r="M319" t="str">
        <f t="shared" si="70"/>
        <v>NN</v>
      </c>
      <c r="N319">
        <f t="shared" si="71"/>
        <v>0.2</v>
      </c>
      <c r="O319">
        <f t="shared" si="72"/>
        <v>2</v>
      </c>
      <c r="P319">
        <f t="shared" si="73"/>
        <v>1</v>
      </c>
      <c r="Q319">
        <f t="shared" si="74"/>
        <v>0</v>
      </c>
      <c r="R319">
        <f t="shared" si="75"/>
        <v>0</v>
      </c>
    </row>
    <row r="320" spans="1:18">
      <c r="A320" t="s">
        <v>116</v>
      </c>
      <c r="B320" s="19">
        <f>FORECAST!A314</f>
        <v>44509</v>
      </c>
      <c r="C320" s="19">
        <f>OBSERVED!A314</f>
        <v>44509</v>
      </c>
      <c r="D320">
        <f>IF(ANALYSIS!B317="","",ANALYSIS!B317)</f>
        <v>0</v>
      </c>
      <c r="E320">
        <f>IF(ANALYSIS!C317="","",ANALYSIS!C317)</f>
        <v>0</v>
      </c>
      <c r="F320">
        <f t="shared" si="64"/>
        <v>0</v>
      </c>
      <c r="G320">
        <f t="shared" si="65"/>
        <v>0</v>
      </c>
      <c r="H320">
        <f t="shared" si="66"/>
        <v>0</v>
      </c>
      <c r="I320">
        <f t="shared" si="67"/>
        <v>0</v>
      </c>
      <c r="J320" t="str">
        <f t="shared" si="76"/>
        <v/>
      </c>
      <c r="K320" t="str">
        <f t="shared" si="68"/>
        <v/>
      </c>
      <c r="L320" t="str">
        <f t="shared" si="69"/>
        <v/>
      </c>
      <c r="M320" t="str">
        <f t="shared" si="70"/>
        <v>NN</v>
      </c>
      <c r="N320">
        <f t="shared" si="71"/>
        <v>0.2</v>
      </c>
      <c r="O320">
        <f t="shared" si="72"/>
        <v>2</v>
      </c>
      <c r="P320">
        <f t="shared" si="73"/>
        <v>1</v>
      </c>
      <c r="Q320">
        <f t="shared" si="74"/>
        <v>0</v>
      </c>
      <c r="R320">
        <f t="shared" si="75"/>
        <v>0</v>
      </c>
    </row>
    <row r="321" spans="1:18">
      <c r="A321" t="s">
        <v>119</v>
      </c>
      <c r="B321" s="19">
        <f>FORECAST!A315</f>
        <v>44510</v>
      </c>
      <c r="C321" s="19">
        <f>OBSERVED!A315</f>
        <v>44510</v>
      </c>
      <c r="D321">
        <f>IF(ANALYSIS!B318="","",ANALYSIS!B318)</f>
        <v>0</v>
      </c>
      <c r="E321">
        <f>IF(ANALYSIS!C318="","",ANALYSIS!C318)</f>
        <v>0</v>
      </c>
      <c r="F321">
        <f t="shared" si="64"/>
        <v>0</v>
      </c>
      <c r="G321">
        <f t="shared" si="65"/>
        <v>0</v>
      </c>
      <c r="H321">
        <f t="shared" si="66"/>
        <v>0</v>
      </c>
      <c r="I321">
        <f t="shared" si="67"/>
        <v>0</v>
      </c>
      <c r="J321" t="str">
        <f t="shared" si="76"/>
        <v/>
      </c>
      <c r="K321" t="str">
        <f t="shared" si="68"/>
        <v/>
      </c>
      <c r="L321" t="str">
        <f t="shared" si="69"/>
        <v/>
      </c>
      <c r="M321" t="str">
        <f t="shared" si="70"/>
        <v>NN</v>
      </c>
      <c r="N321">
        <f t="shared" si="71"/>
        <v>0.2</v>
      </c>
      <c r="O321">
        <f t="shared" si="72"/>
        <v>2</v>
      </c>
      <c r="P321">
        <f t="shared" si="73"/>
        <v>1</v>
      </c>
      <c r="Q321">
        <f t="shared" si="74"/>
        <v>0</v>
      </c>
      <c r="R321">
        <f t="shared" si="75"/>
        <v>0</v>
      </c>
    </row>
    <row r="322" spans="1:18">
      <c r="A322" t="s">
        <v>122</v>
      </c>
      <c r="B322" s="19">
        <f>FORECAST!A316</f>
        <v>44511</v>
      </c>
      <c r="C322" s="19">
        <f>OBSERVED!A316</f>
        <v>44511</v>
      </c>
      <c r="D322">
        <f>IF(ANALYSIS!B319="","",ANALYSIS!B319)</f>
        <v>0</v>
      </c>
      <c r="E322">
        <f>IF(ANALYSIS!C319="","",ANALYSIS!C319)</f>
        <v>0</v>
      </c>
      <c r="F322">
        <f t="shared" si="64"/>
        <v>0</v>
      </c>
      <c r="G322">
        <f t="shared" si="65"/>
        <v>0</v>
      </c>
      <c r="H322">
        <f t="shared" si="66"/>
        <v>0</v>
      </c>
      <c r="I322">
        <f t="shared" si="67"/>
        <v>0</v>
      </c>
      <c r="J322" t="str">
        <f t="shared" si="76"/>
        <v/>
      </c>
      <c r="K322" t="str">
        <f t="shared" si="68"/>
        <v/>
      </c>
      <c r="L322" t="str">
        <f t="shared" si="69"/>
        <v/>
      </c>
      <c r="M322" t="str">
        <f t="shared" si="70"/>
        <v>NN</v>
      </c>
      <c r="N322">
        <f t="shared" si="71"/>
        <v>0.2</v>
      </c>
      <c r="O322">
        <f t="shared" si="72"/>
        <v>2</v>
      </c>
      <c r="P322">
        <f t="shared" si="73"/>
        <v>1</v>
      </c>
      <c r="Q322">
        <f t="shared" si="74"/>
        <v>0</v>
      </c>
      <c r="R322">
        <f t="shared" si="75"/>
        <v>0</v>
      </c>
    </row>
    <row r="323" spans="1:18">
      <c r="A323" t="s">
        <v>106</v>
      </c>
      <c r="B323" s="19">
        <f>FORECAST!A317</f>
        <v>44512</v>
      </c>
      <c r="C323" s="19">
        <f>OBSERVED!A317</f>
        <v>44512</v>
      </c>
      <c r="D323">
        <f>IF(ANALYSIS!B320="","",ANALYSIS!B320)</f>
        <v>0</v>
      </c>
      <c r="E323">
        <f>IF(ANALYSIS!C320="","",ANALYSIS!C320)</f>
        <v>0</v>
      </c>
      <c r="F323">
        <f t="shared" si="64"/>
        <v>0</v>
      </c>
      <c r="G323">
        <f t="shared" si="65"/>
        <v>0</v>
      </c>
      <c r="H323">
        <f t="shared" si="66"/>
        <v>0</v>
      </c>
      <c r="I323">
        <f t="shared" si="67"/>
        <v>0</v>
      </c>
      <c r="J323" t="str">
        <f t="shared" si="76"/>
        <v/>
      </c>
      <c r="K323" t="str">
        <f t="shared" si="68"/>
        <v/>
      </c>
      <c r="L323" t="str">
        <f t="shared" si="69"/>
        <v/>
      </c>
      <c r="M323" t="str">
        <f t="shared" si="70"/>
        <v>NN</v>
      </c>
      <c r="N323">
        <f t="shared" si="71"/>
        <v>0.2</v>
      </c>
      <c r="O323">
        <f t="shared" si="72"/>
        <v>2</v>
      </c>
      <c r="P323">
        <f t="shared" si="73"/>
        <v>1</v>
      </c>
      <c r="Q323">
        <f t="shared" si="74"/>
        <v>0</v>
      </c>
      <c r="R323">
        <f t="shared" si="75"/>
        <v>0</v>
      </c>
    </row>
    <row r="324" spans="1:18">
      <c r="A324" t="s">
        <v>107</v>
      </c>
      <c r="B324" s="19">
        <f>FORECAST!A318</f>
        <v>44513</v>
      </c>
      <c r="C324" s="19">
        <f>OBSERVED!A318</f>
        <v>44513</v>
      </c>
      <c r="D324">
        <f>IF(ANALYSIS!B321="","",ANALYSIS!B321)</f>
        <v>0</v>
      </c>
      <c r="E324">
        <f>IF(ANALYSIS!C321="","",ANALYSIS!C321)</f>
        <v>0</v>
      </c>
      <c r="F324">
        <f t="shared" si="64"/>
        <v>0</v>
      </c>
      <c r="G324">
        <f t="shared" si="65"/>
        <v>0</v>
      </c>
      <c r="H324">
        <f t="shared" si="66"/>
        <v>0</v>
      </c>
      <c r="I324">
        <f t="shared" si="67"/>
        <v>0</v>
      </c>
      <c r="J324" t="str">
        <f t="shared" si="76"/>
        <v/>
      </c>
      <c r="K324" t="str">
        <f t="shared" si="68"/>
        <v/>
      </c>
      <c r="L324" t="str">
        <f t="shared" si="69"/>
        <v/>
      </c>
      <c r="M324" t="str">
        <f t="shared" si="70"/>
        <v>NN</v>
      </c>
      <c r="N324">
        <f t="shared" si="71"/>
        <v>0.2</v>
      </c>
      <c r="O324">
        <f t="shared" si="72"/>
        <v>2</v>
      </c>
      <c r="P324">
        <f t="shared" si="73"/>
        <v>1</v>
      </c>
      <c r="Q324">
        <f t="shared" si="74"/>
        <v>0</v>
      </c>
      <c r="R324">
        <f t="shared" si="75"/>
        <v>0</v>
      </c>
    </row>
    <row r="325" spans="1:18">
      <c r="A325" t="s">
        <v>110</v>
      </c>
      <c r="B325" s="19">
        <f>FORECAST!A319</f>
        <v>44514</v>
      </c>
      <c r="C325" s="19">
        <f>OBSERVED!A319</f>
        <v>44514</v>
      </c>
      <c r="D325">
        <f>IF(ANALYSIS!B322="","",ANALYSIS!B322)</f>
        <v>0</v>
      </c>
      <c r="E325">
        <f>IF(ANALYSIS!C322="","",ANALYSIS!C322)</f>
        <v>0</v>
      </c>
      <c r="F325">
        <f t="shared" si="64"/>
        <v>0</v>
      </c>
      <c r="G325">
        <f t="shared" si="65"/>
        <v>0</v>
      </c>
      <c r="H325">
        <f t="shared" si="66"/>
        <v>0</v>
      </c>
      <c r="I325">
        <f t="shared" si="67"/>
        <v>0</v>
      </c>
      <c r="J325" t="str">
        <f t="shared" si="76"/>
        <v/>
      </c>
      <c r="K325" t="str">
        <f t="shared" si="68"/>
        <v/>
      </c>
      <c r="L325" t="str">
        <f t="shared" si="69"/>
        <v/>
      </c>
      <c r="M325" t="str">
        <f t="shared" si="70"/>
        <v>NN</v>
      </c>
      <c r="N325">
        <f t="shared" si="71"/>
        <v>0.2</v>
      </c>
      <c r="O325">
        <f t="shared" si="72"/>
        <v>2</v>
      </c>
      <c r="P325">
        <f t="shared" si="73"/>
        <v>1</v>
      </c>
      <c r="Q325">
        <f t="shared" si="74"/>
        <v>0</v>
      </c>
      <c r="R325">
        <f t="shared" si="75"/>
        <v>0</v>
      </c>
    </row>
    <row r="326" spans="1:18">
      <c r="A326" t="s">
        <v>113</v>
      </c>
      <c r="B326" s="19">
        <f>FORECAST!A320</f>
        <v>44515</v>
      </c>
      <c r="C326" s="19">
        <f>OBSERVED!A320</f>
        <v>44515</v>
      </c>
      <c r="D326">
        <f>IF(ANALYSIS!B323="","",ANALYSIS!B323)</f>
        <v>0</v>
      </c>
      <c r="E326">
        <f>IF(ANALYSIS!C323="","",ANALYSIS!C323)</f>
        <v>0</v>
      </c>
      <c r="F326">
        <f t="shared" si="64"/>
        <v>0</v>
      </c>
      <c r="G326">
        <f t="shared" si="65"/>
        <v>0</v>
      </c>
      <c r="H326">
        <f t="shared" si="66"/>
        <v>0</v>
      </c>
      <c r="I326">
        <f t="shared" si="67"/>
        <v>0</v>
      </c>
      <c r="J326" t="str">
        <f t="shared" si="76"/>
        <v/>
      </c>
      <c r="K326" t="str">
        <f t="shared" si="68"/>
        <v/>
      </c>
      <c r="L326" t="str">
        <f t="shared" si="69"/>
        <v/>
      </c>
      <c r="M326" t="str">
        <f t="shared" si="70"/>
        <v>NN</v>
      </c>
      <c r="N326">
        <f t="shared" si="71"/>
        <v>0.2</v>
      </c>
      <c r="O326">
        <f t="shared" si="72"/>
        <v>2</v>
      </c>
      <c r="P326">
        <f t="shared" si="73"/>
        <v>1</v>
      </c>
      <c r="Q326">
        <f t="shared" si="74"/>
        <v>0</v>
      </c>
      <c r="R326">
        <f t="shared" si="75"/>
        <v>0</v>
      </c>
    </row>
    <row r="327" spans="1:18">
      <c r="A327" t="s">
        <v>116</v>
      </c>
      <c r="B327" s="19">
        <f>FORECAST!A321</f>
        <v>44516</v>
      </c>
      <c r="C327" s="19">
        <f>OBSERVED!A321</f>
        <v>44516</v>
      </c>
      <c r="D327">
        <f>IF(ANALYSIS!B324="","",ANALYSIS!B324)</f>
        <v>0</v>
      </c>
      <c r="E327">
        <f>IF(ANALYSIS!C324="","",ANALYSIS!C324)</f>
        <v>0</v>
      </c>
      <c r="F327">
        <f t="shared" si="64"/>
        <v>0</v>
      </c>
      <c r="G327">
        <f t="shared" si="65"/>
        <v>0</v>
      </c>
      <c r="H327">
        <f t="shared" si="66"/>
        <v>0</v>
      </c>
      <c r="I327">
        <f t="shared" si="67"/>
        <v>0</v>
      </c>
      <c r="J327" t="str">
        <f t="shared" si="76"/>
        <v/>
      </c>
      <c r="K327" t="str">
        <f t="shared" si="68"/>
        <v/>
      </c>
      <c r="L327" t="str">
        <f t="shared" si="69"/>
        <v/>
      </c>
      <c r="M327" t="str">
        <f t="shared" si="70"/>
        <v>NN</v>
      </c>
      <c r="N327">
        <f t="shared" si="71"/>
        <v>0.2</v>
      </c>
      <c r="O327">
        <f t="shared" si="72"/>
        <v>2</v>
      </c>
      <c r="P327">
        <f t="shared" si="73"/>
        <v>1</v>
      </c>
      <c r="Q327">
        <f t="shared" si="74"/>
        <v>0</v>
      </c>
      <c r="R327">
        <f t="shared" si="75"/>
        <v>0</v>
      </c>
    </row>
    <row r="328" spans="1:18">
      <c r="A328" t="s">
        <v>119</v>
      </c>
      <c r="B328" s="19">
        <f>FORECAST!A322</f>
        <v>44517</v>
      </c>
      <c r="C328" s="19">
        <f>OBSERVED!A322</f>
        <v>44517</v>
      </c>
      <c r="D328">
        <f>IF(ANALYSIS!B325="","",ANALYSIS!B325)</f>
        <v>0</v>
      </c>
      <c r="E328">
        <f>IF(ANALYSIS!C325="","",ANALYSIS!C325)</f>
        <v>0</v>
      </c>
      <c r="F328">
        <f t="shared" si="64"/>
        <v>0</v>
      </c>
      <c r="G328">
        <f t="shared" si="65"/>
        <v>0</v>
      </c>
      <c r="H328">
        <f t="shared" si="66"/>
        <v>0</v>
      </c>
      <c r="I328">
        <f t="shared" si="67"/>
        <v>0</v>
      </c>
      <c r="J328" t="str">
        <f t="shared" si="76"/>
        <v/>
      </c>
      <c r="K328" t="str">
        <f t="shared" si="68"/>
        <v/>
      </c>
      <c r="L328" t="str">
        <f t="shared" si="69"/>
        <v/>
      </c>
      <c r="M328" t="str">
        <f t="shared" si="70"/>
        <v>NN</v>
      </c>
      <c r="N328">
        <f t="shared" si="71"/>
        <v>0.2</v>
      </c>
      <c r="O328">
        <f t="shared" si="72"/>
        <v>2</v>
      </c>
      <c r="P328">
        <f t="shared" si="73"/>
        <v>1</v>
      </c>
      <c r="Q328">
        <f t="shared" si="74"/>
        <v>0</v>
      </c>
      <c r="R328">
        <f t="shared" si="75"/>
        <v>0</v>
      </c>
    </row>
    <row r="329" spans="1:18">
      <c r="A329" t="s">
        <v>122</v>
      </c>
      <c r="B329" s="19">
        <f>FORECAST!A323</f>
        <v>44518</v>
      </c>
      <c r="C329" s="19">
        <f>OBSERVED!A323</f>
        <v>44518</v>
      </c>
      <c r="D329">
        <f>IF(ANALYSIS!B326="","",ANALYSIS!B326)</f>
        <v>15</v>
      </c>
      <c r="E329">
        <f>IF(ANALYSIS!C326="","",ANALYSIS!C326)</f>
        <v>0</v>
      </c>
      <c r="F329">
        <f t="shared" ref="F329:F372" si="77">IF(AND(D329=999.9,E329=999.9),"",D329)</f>
        <v>15</v>
      </c>
      <c r="G329">
        <f t="shared" ref="G329:G372" si="78">IF(AND(D329=999.9,E329=999.9),"",E329)</f>
        <v>0</v>
      </c>
      <c r="H329">
        <f t="shared" ref="H329:H372" si="79">IF(OR(D329=999.9,E329=999.9),"",ABS(D329-E329))</f>
        <v>15</v>
      </c>
      <c r="I329">
        <f t="shared" ref="I329:I372" si="80">IF(OR(D329=J329,E329=999.9),"",SUMXMY2(D329,E329))</f>
        <v>225</v>
      </c>
      <c r="J329" t="str">
        <f t="shared" si="76"/>
        <v/>
      </c>
      <c r="K329" t="str">
        <f t="shared" ref="K329:K372" si="81">IF(OR(F329="",G329=""),"",(IF(AND(F329&gt;0,G329=0),"YN","")))</f>
        <v>YN</v>
      </c>
      <c r="L329" t="str">
        <f t="shared" ref="L329:L372" si="82">IF(OR(F329="",G329=""),"",(IF(AND(F329=0,G329&gt;0),"NY","")))</f>
        <v/>
      </c>
      <c r="M329" t="str">
        <f t="shared" ref="M329:M372" si="83">IF(OR(F329="",G329=""),"",(IF(AND(F329=0,G329=0),"NN","")))</f>
        <v/>
      </c>
      <c r="N329">
        <f t="shared" ref="N329:N372" si="84">IF((D329=999.9),"",(IF(D329&gt;10,D329*0.02,0.2)))</f>
        <v>0.3</v>
      </c>
      <c r="O329">
        <f t="shared" ref="O329:O372" si="85">IF((D329=999.9),"",(IF(D329&gt;10,D329*0.2,2)))</f>
        <v>3</v>
      </c>
      <c r="P329">
        <f t="shared" ref="P329:P372" si="86">IF(H329="","",IF(AND(OR(J329="YY",M329="NN"),H329&lt;=N329),1,0))</f>
        <v>0</v>
      </c>
      <c r="Q329">
        <f t="shared" ref="Q329:Q372" si="87">IF(H329="","",IF(AND(AND(OR(J329="YY",M329="NN"),H329&gt;N329),H329&lt;=O329),1,0))</f>
        <v>0</v>
      </c>
      <c r="R329">
        <f t="shared" ref="R329:R372" si="88">IF(H329="","",IF(AND(OR(J329="YY",M329="NN"),H329&gt;O329),1,0))</f>
        <v>0</v>
      </c>
    </row>
    <row r="330" spans="1:18">
      <c r="A330" t="s">
        <v>106</v>
      </c>
      <c r="B330" s="19">
        <f>FORECAST!A324</f>
        <v>44519</v>
      </c>
      <c r="C330" s="19">
        <f>OBSERVED!A324</f>
        <v>44519</v>
      </c>
      <c r="D330">
        <f>IF(ANALYSIS!B327="","",ANALYSIS!B327)</f>
        <v>15</v>
      </c>
      <c r="E330">
        <f>IF(ANALYSIS!C327="","",ANALYSIS!C327)</f>
        <v>0</v>
      </c>
      <c r="F330">
        <f t="shared" si="77"/>
        <v>15</v>
      </c>
      <c r="G330">
        <f t="shared" si="78"/>
        <v>0</v>
      </c>
      <c r="H330">
        <f t="shared" si="79"/>
        <v>15</v>
      </c>
      <c r="I330">
        <f t="shared" si="80"/>
        <v>225</v>
      </c>
      <c r="J330" t="str">
        <f t="shared" ref="J330:J372" si="89">IF(OR(F330="",G330=""),"",(IF(AND(F330&gt;0,G330&gt;0),"YY","")))</f>
        <v/>
      </c>
      <c r="K330" t="str">
        <f t="shared" si="81"/>
        <v>YN</v>
      </c>
      <c r="L330" t="str">
        <f t="shared" si="82"/>
        <v/>
      </c>
      <c r="M330" t="str">
        <f t="shared" si="83"/>
        <v/>
      </c>
      <c r="N330">
        <f t="shared" si="84"/>
        <v>0.3</v>
      </c>
      <c r="O330">
        <f t="shared" si="85"/>
        <v>3</v>
      </c>
      <c r="P330">
        <f t="shared" si="86"/>
        <v>0</v>
      </c>
      <c r="Q330">
        <f t="shared" si="87"/>
        <v>0</v>
      </c>
      <c r="R330">
        <f t="shared" si="88"/>
        <v>0</v>
      </c>
    </row>
    <row r="331" spans="1:18">
      <c r="A331" t="s">
        <v>107</v>
      </c>
      <c r="B331" s="19">
        <f>FORECAST!A325</f>
        <v>44520</v>
      </c>
      <c r="C331" s="19">
        <f>OBSERVED!A325</f>
        <v>44520</v>
      </c>
      <c r="D331">
        <f>IF(ANALYSIS!B328="","",ANALYSIS!B328)</f>
        <v>10</v>
      </c>
      <c r="E331">
        <f>IF(ANALYSIS!C328="","",ANALYSIS!C328)</f>
        <v>0</v>
      </c>
      <c r="F331">
        <f t="shared" si="77"/>
        <v>10</v>
      </c>
      <c r="G331">
        <f t="shared" si="78"/>
        <v>0</v>
      </c>
      <c r="H331">
        <f t="shared" si="79"/>
        <v>10</v>
      </c>
      <c r="I331">
        <f t="shared" si="80"/>
        <v>100</v>
      </c>
      <c r="J331" t="str">
        <f t="shared" si="89"/>
        <v/>
      </c>
      <c r="K331" t="str">
        <f t="shared" si="81"/>
        <v>YN</v>
      </c>
      <c r="L331" t="str">
        <f t="shared" si="82"/>
        <v/>
      </c>
      <c r="M331" t="str">
        <f t="shared" si="83"/>
        <v/>
      </c>
      <c r="N331">
        <f t="shared" si="84"/>
        <v>0.2</v>
      </c>
      <c r="O331">
        <f t="shared" si="85"/>
        <v>2</v>
      </c>
      <c r="P331">
        <f t="shared" si="86"/>
        <v>0</v>
      </c>
      <c r="Q331">
        <f t="shared" si="87"/>
        <v>0</v>
      </c>
      <c r="R331">
        <f t="shared" si="88"/>
        <v>0</v>
      </c>
    </row>
    <row r="332" spans="1:18">
      <c r="A332" t="s">
        <v>110</v>
      </c>
      <c r="B332" s="19">
        <f>FORECAST!A326</f>
        <v>44521</v>
      </c>
      <c r="C332" s="19">
        <f>OBSERVED!A326</f>
        <v>44521</v>
      </c>
      <c r="D332">
        <f>IF(ANALYSIS!B329="","",ANALYSIS!B329)</f>
        <v>0</v>
      </c>
      <c r="E332">
        <f>IF(ANALYSIS!C329="","",ANALYSIS!C329)</f>
        <v>0</v>
      </c>
      <c r="F332">
        <f t="shared" si="77"/>
        <v>0</v>
      </c>
      <c r="G332">
        <f t="shared" si="78"/>
        <v>0</v>
      </c>
      <c r="H332">
        <f t="shared" si="79"/>
        <v>0</v>
      </c>
      <c r="I332">
        <f t="shared" si="80"/>
        <v>0</v>
      </c>
      <c r="J332" t="str">
        <f t="shared" si="89"/>
        <v/>
      </c>
      <c r="K332" t="str">
        <f t="shared" si="81"/>
        <v/>
      </c>
      <c r="L332" t="str">
        <f t="shared" si="82"/>
        <v/>
      </c>
      <c r="M332" t="str">
        <f t="shared" si="83"/>
        <v>NN</v>
      </c>
      <c r="N332">
        <f t="shared" si="84"/>
        <v>0.2</v>
      </c>
      <c r="O332">
        <f t="shared" si="85"/>
        <v>2</v>
      </c>
      <c r="P332">
        <f t="shared" si="86"/>
        <v>1</v>
      </c>
      <c r="Q332">
        <f t="shared" si="87"/>
        <v>0</v>
      </c>
      <c r="R332">
        <f t="shared" si="88"/>
        <v>0</v>
      </c>
    </row>
    <row r="333" spans="1:18">
      <c r="A333" t="s">
        <v>113</v>
      </c>
      <c r="B333" s="19">
        <f>FORECAST!A327</f>
        <v>44522</v>
      </c>
      <c r="C333" s="19">
        <f>OBSERVED!A327</f>
        <v>44522</v>
      </c>
      <c r="D333">
        <f>IF(ANALYSIS!B330="","",ANALYSIS!B330)</f>
        <v>0</v>
      </c>
      <c r="E333">
        <f>IF(ANALYSIS!C330="","",ANALYSIS!C330)</f>
        <v>0</v>
      </c>
      <c r="F333">
        <f t="shared" si="77"/>
        <v>0</v>
      </c>
      <c r="G333">
        <f t="shared" si="78"/>
        <v>0</v>
      </c>
      <c r="H333">
        <f t="shared" si="79"/>
        <v>0</v>
      </c>
      <c r="I333">
        <f t="shared" si="80"/>
        <v>0</v>
      </c>
      <c r="J333" t="str">
        <f t="shared" si="89"/>
        <v/>
      </c>
      <c r="K333" t="str">
        <f t="shared" si="81"/>
        <v/>
      </c>
      <c r="L333" t="str">
        <f t="shared" si="82"/>
        <v/>
      </c>
      <c r="M333" t="str">
        <f t="shared" si="83"/>
        <v>NN</v>
      </c>
      <c r="N333">
        <f t="shared" si="84"/>
        <v>0.2</v>
      </c>
      <c r="O333">
        <f t="shared" si="85"/>
        <v>2</v>
      </c>
      <c r="P333">
        <f t="shared" si="86"/>
        <v>1</v>
      </c>
      <c r="Q333">
        <f t="shared" si="87"/>
        <v>0</v>
      </c>
      <c r="R333">
        <f t="shared" si="88"/>
        <v>0</v>
      </c>
    </row>
    <row r="334" spans="1:18">
      <c r="A334" t="s">
        <v>116</v>
      </c>
      <c r="B334" s="19">
        <f>FORECAST!A328</f>
        <v>44523</v>
      </c>
      <c r="C334" s="19">
        <f>OBSERVED!A328</f>
        <v>44523</v>
      </c>
      <c r="D334">
        <f>IF(ANALYSIS!B331="","",ANALYSIS!B331)</f>
        <v>0</v>
      </c>
      <c r="E334">
        <f>IF(ANALYSIS!C331="","",ANALYSIS!C331)</f>
        <v>0</v>
      </c>
      <c r="F334">
        <f t="shared" si="77"/>
        <v>0</v>
      </c>
      <c r="G334">
        <f t="shared" si="78"/>
        <v>0</v>
      </c>
      <c r="H334">
        <f t="shared" si="79"/>
        <v>0</v>
      </c>
      <c r="I334">
        <f t="shared" si="80"/>
        <v>0</v>
      </c>
      <c r="J334" t="str">
        <f t="shared" si="89"/>
        <v/>
      </c>
      <c r="K334" t="str">
        <f t="shared" si="81"/>
        <v/>
      </c>
      <c r="L334" t="str">
        <f t="shared" si="82"/>
        <v/>
      </c>
      <c r="M334" t="str">
        <f t="shared" si="83"/>
        <v>NN</v>
      </c>
      <c r="N334">
        <f t="shared" si="84"/>
        <v>0.2</v>
      </c>
      <c r="O334">
        <f t="shared" si="85"/>
        <v>2</v>
      </c>
      <c r="P334">
        <f t="shared" si="86"/>
        <v>1</v>
      </c>
      <c r="Q334">
        <f t="shared" si="87"/>
        <v>0</v>
      </c>
      <c r="R334">
        <f t="shared" si="88"/>
        <v>0</v>
      </c>
    </row>
    <row r="335" spans="1:18">
      <c r="A335" t="s">
        <v>119</v>
      </c>
      <c r="B335" s="19">
        <f>FORECAST!A329</f>
        <v>44524</v>
      </c>
      <c r="C335" s="19">
        <f>OBSERVED!A329</f>
        <v>44524</v>
      </c>
      <c r="D335">
        <f>IF(ANALYSIS!B332="","",ANALYSIS!B332)</f>
        <v>0</v>
      </c>
      <c r="E335">
        <f>IF(ANALYSIS!C332="","",ANALYSIS!C332)</f>
        <v>0</v>
      </c>
      <c r="F335">
        <f t="shared" si="77"/>
        <v>0</v>
      </c>
      <c r="G335">
        <f t="shared" si="78"/>
        <v>0</v>
      </c>
      <c r="H335">
        <f t="shared" si="79"/>
        <v>0</v>
      </c>
      <c r="I335">
        <f t="shared" si="80"/>
        <v>0</v>
      </c>
      <c r="J335" t="str">
        <f t="shared" si="89"/>
        <v/>
      </c>
      <c r="K335" t="str">
        <f t="shared" si="81"/>
        <v/>
      </c>
      <c r="L335" t="str">
        <f t="shared" si="82"/>
        <v/>
      </c>
      <c r="M335" t="str">
        <f t="shared" si="83"/>
        <v>NN</v>
      </c>
      <c r="N335">
        <f t="shared" si="84"/>
        <v>0.2</v>
      </c>
      <c r="O335">
        <f t="shared" si="85"/>
        <v>2</v>
      </c>
      <c r="P335">
        <f t="shared" si="86"/>
        <v>1</v>
      </c>
      <c r="Q335">
        <f t="shared" si="87"/>
        <v>0</v>
      </c>
      <c r="R335">
        <f t="shared" si="88"/>
        <v>0</v>
      </c>
    </row>
    <row r="336" spans="1:18">
      <c r="A336" t="s">
        <v>122</v>
      </c>
      <c r="B336" s="19">
        <f>FORECAST!A330</f>
        <v>44525</v>
      </c>
      <c r="C336" s="19">
        <f>OBSERVED!A330</f>
        <v>44525</v>
      </c>
      <c r="D336">
        <f>IF(ANALYSIS!B333="","",ANALYSIS!B333)</f>
        <v>0</v>
      </c>
      <c r="E336">
        <f>IF(ANALYSIS!C333="","",ANALYSIS!C333)</f>
        <v>0</v>
      </c>
      <c r="F336">
        <f t="shared" si="77"/>
        <v>0</v>
      </c>
      <c r="G336">
        <f t="shared" si="78"/>
        <v>0</v>
      </c>
      <c r="H336">
        <f t="shared" si="79"/>
        <v>0</v>
      </c>
      <c r="I336">
        <f t="shared" si="80"/>
        <v>0</v>
      </c>
      <c r="J336" t="str">
        <f t="shared" si="89"/>
        <v/>
      </c>
      <c r="K336" t="str">
        <f t="shared" si="81"/>
        <v/>
      </c>
      <c r="L336" t="str">
        <f t="shared" si="82"/>
        <v/>
      </c>
      <c r="M336" t="str">
        <f t="shared" si="83"/>
        <v>NN</v>
      </c>
      <c r="N336">
        <f t="shared" si="84"/>
        <v>0.2</v>
      </c>
      <c r="O336">
        <f t="shared" si="85"/>
        <v>2</v>
      </c>
      <c r="P336">
        <f t="shared" si="86"/>
        <v>1</v>
      </c>
      <c r="Q336">
        <f t="shared" si="87"/>
        <v>0</v>
      </c>
      <c r="R336">
        <f t="shared" si="88"/>
        <v>0</v>
      </c>
    </row>
    <row r="337" spans="1:18">
      <c r="A337" t="s">
        <v>106</v>
      </c>
      <c r="B337" s="19">
        <f>FORECAST!A331</f>
        <v>44526</v>
      </c>
      <c r="C337" s="19">
        <f>OBSERVED!A331</f>
        <v>44526</v>
      </c>
      <c r="D337">
        <f>IF(ANALYSIS!B334="","",ANALYSIS!B334)</f>
        <v>0</v>
      </c>
      <c r="E337">
        <f>IF(ANALYSIS!C334="","",ANALYSIS!C334)</f>
        <v>0</v>
      </c>
      <c r="F337">
        <f t="shared" si="77"/>
        <v>0</v>
      </c>
      <c r="G337">
        <f t="shared" si="78"/>
        <v>0</v>
      </c>
      <c r="H337">
        <f t="shared" si="79"/>
        <v>0</v>
      </c>
      <c r="I337">
        <f t="shared" si="80"/>
        <v>0</v>
      </c>
      <c r="J337" t="str">
        <f t="shared" si="89"/>
        <v/>
      </c>
      <c r="K337" t="str">
        <f t="shared" si="81"/>
        <v/>
      </c>
      <c r="L337" t="str">
        <f t="shared" si="82"/>
        <v/>
      </c>
      <c r="M337" t="str">
        <f t="shared" si="83"/>
        <v>NN</v>
      </c>
      <c r="N337">
        <f t="shared" si="84"/>
        <v>0.2</v>
      </c>
      <c r="O337">
        <f t="shared" si="85"/>
        <v>2</v>
      </c>
      <c r="P337">
        <f t="shared" si="86"/>
        <v>1</v>
      </c>
      <c r="Q337">
        <f t="shared" si="87"/>
        <v>0</v>
      </c>
      <c r="R337">
        <f t="shared" si="88"/>
        <v>0</v>
      </c>
    </row>
    <row r="338" spans="1:18">
      <c r="A338" t="s">
        <v>107</v>
      </c>
      <c r="B338" s="19">
        <f>FORECAST!A332</f>
        <v>44527</v>
      </c>
      <c r="C338" s="19">
        <f>OBSERVED!A332</f>
        <v>44527</v>
      </c>
      <c r="D338">
        <f>IF(ANALYSIS!B335="","",ANALYSIS!B335)</f>
        <v>0</v>
      </c>
      <c r="E338">
        <f>IF(ANALYSIS!C335="","",ANALYSIS!C335)</f>
        <v>0</v>
      </c>
      <c r="F338">
        <f t="shared" si="77"/>
        <v>0</v>
      </c>
      <c r="G338">
        <f t="shared" si="78"/>
        <v>0</v>
      </c>
      <c r="H338">
        <f t="shared" si="79"/>
        <v>0</v>
      </c>
      <c r="I338">
        <f t="shared" si="80"/>
        <v>0</v>
      </c>
      <c r="J338" t="str">
        <f t="shared" si="89"/>
        <v/>
      </c>
      <c r="K338" t="str">
        <f t="shared" si="81"/>
        <v/>
      </c>
      <c r="L338" t="str">
        <f t="shared" si="82"/>
        <v/>
      </c>
      <c r="M338" t="str">
        <f t="shared" si="83"/>
        <v>NN</v>
      </c>
      <c r="N338">
        <f t="shared" si="84"/>
        <v>0.2</v>
      </c>
      <c r="O338">
        <f t="shared" si="85"/>
        <v>2</v>
      </c>
      <c r="P338">
        <f t="shared" si="86"/>
        <v>1</v>
      </c>
      <c r="Q338">
        <f t="shared" si="87"/>
        <v>0</v>
      </c>
      <c r="R338">
        <f t="shared" si="88"/>
        <v>0</v>
      </c>
    </row>
    <row r="339" spans="1:18">
      <c r="A339" t="s">
        <v>110</v>
      </c>
      <c r="B339" s="19">
        <f>FORECAST!A333</f>
        <v>44528</v>
      </c>
      <c r="C339" s="19">
        <f>OBSERVED!A333</f>
        <v>44528</v>
      </c>
      <c r="D339">
        <f>IF(ANALYSIS!B336="","",ANALYSIS!B336)</f>
        <v>0</v>
      </c>
      <c r="E339">
        <f>IF(ANALYSIS!C336="","",ANALYSIS!C336)</f>
        <v>0</v>
      </c>
      <c r="F339">
        <f t="shared" si="77"/>
        <v>0</v>
      </c>
      <c r="G339">
        <f t="shared" si="78"/>
        <v>0</v>
      </c>
      <c r="H339">
        <f t="shared" si="79"/>
        <v>0</v>
      </c>
      <c r="I339">
        <f t="shared" si="80"/>
        <v>0</v>
      </c>
      <c r="J339" t="str">
        <f t="shared" si="89"/>
        <v/>
      </c>
      <c r="K339" t="str">
        <f t="shared" si="81"/>
        <v/>
      </c>
      <c r="L339" t="str">
        <f t="shared" si="82"/>
        <v/>
      </c>
      <c r="M339" t="str">
        <f t="shared" si="83"/>
        <v>NN</v>
      </c>
      <c r="N339">
        <f t="shared" si="84"/>
        <v>0.2</v>
      </c>
      <c r="O339">
        <f t="shared" si="85"/>
        <v>2</v>
      </c>
      <c r="P339">
        <f t="shared" si="86"/>
        <v>1</v>
      </c>
      <c r="Q339">
        <f t="shared" si="87"/>
        <v>0</v>
      </c>
      <c r="R339">
        <f t="shared" si="88"/>
        <v>0</v>
      </c>
    </row>
    <row r="340" spans="1:18">
      <c r="A340" t="s">
        <v>113</v>
      </c>
      <c r="B340" s="19">
        <f>FORECAST!A334</f>
        <v>44529</v>
      </c>
      <c r="C340" s="19">
        <f>OBSERVED!A334</f>
        <v>44529</v>
      </c>
      <c r="D340">
        <f>IF(ANALYSIS!B337="","",ANALYSIS!B337)</f>
        <v>0</v>
      </c>
      <c r="E340">
        <f>IF(ANALYSIS!C337="","",ANALYSIS!C337)</f>
        <v>0</v>
      </c>
      <c r="F340">
        <f t="shared" si="77"/>
        <v>0</v>
      </c>
      <c r="G340">
        <f t="shared" si="78"/>
        <v>0</v>
      </c>
      <c r="H340">
        <f t="shared" si="79"/>
        <v>0</v>
      </c>
      <c r="I340">
        <f t="shared" si="80"/>
        <v>0</v>
      </c>
      <c r="J340" t="str">
        <f t="shared" si="89"/>
        <v/>
      </c>
      <c r="K340" t="str">
        <f t="shared" si="81"/>
        <v/>
      </c>
      <c r="L340" t="str">
        <f t="shared" si="82"/>
        <v/>
      </c>
      <c r="M340" t="str">
        <f t="shared" si="83"/>
        <v>NN</v>
      </c>
      <c r="N340">
        <f t="shared" si="84"/>
        <v>0.2</v>
      </c>
      <c r="O340">
        <f t="shared" si="85"/>
        <v>2</v>
      </c>
      <c r="P340">
        <f t="shared" si="86"/>
        <v>1</v>
      </c>
      <c r="Q340">
        <f t="shared" si="87"/>
        <v>0</v>
      </c>
      <c r="R340">
        <f t="shared" si="88"/>
        <v>0</v>
      </c>
    </row>
    <row r="341" spans="1:18">
      <c r="A341" t="s">
        <v>116</v>
      </c>
      <c r="B341" s="19">
        <f>FORECAST!A335</f>
        <v>44530</v>
      </c>
      <c r="C341" s="19">
        <f>OBSERVED!A335</f>
        <v>44530</v>
      </c>
      <c r="D341">
        <f>IF(ANALYSIS!B338="","",ANALYSIS!B338)</f>
        <v>0</v>
      </c>
      <c r="E341">
        <f>IF(ANALYSIS!C338="","",ANALYSIS!C338)</f>
        <v>0</v>
      </c>
      <c r="F341">
        <f t="shared" si="77"/>
        <v>0</v>
      </c>
      <c r="G341">
        <f t="shared" si="78"/>
        <v>0</v>
      </c>
      <c r="H341">
        <f t="shared" si="79"/>
        <v>0</v>
      </c>
      <c r="I341">
        <f t="shared" si="80"/>
        <v>0</v>
      </c>
      <c r="J341" t="str">
        <f t="shared" si="89"/>
        <v/>
      </c>
      <c r="K341" t="str">
        <f t="shared" si="81"/>
        <v/>
      </c>
      <c r="L341" t="str">
        <f t="shared" si="82"/>
        <v/>
      </c>
      <c r="M341" t="str">
        <f t="shared" si="83"/>
        <v>NN</v>
      </c>
      <c r="N341">
        <f t="shared" si="84"/>
        <v>0.2</v>
      </c>
      <c r="O341">
        <f t="shared" si="85"/>
        <v>2</v>
      </c>
      <c r="P341">
        <f t="shared" si="86"/>
        <v>1</v>
      </c>
      <c r="Q341">
        <f t="shared" si="87"/>
        <v>0</v>
      </c>
      <c r="R341">
        <f t="shared" si="88"/>
        <v>0</v>
      </c>
    </row>
    <row r="342" spans="1:18">
      <c r="A342" t="s">
        <v>119</v>
      </c>
      <c r="B342" s="19">
        <f>FORECAST!A336</f>
        <v>44531</v>
      </c>
      <c r="C342" s="19">
        <f>OBSERVED!A336</f>
        <v>44531</v>
      </c>
      <c r="D342">
        <f>IF(ANALYSIS!B339="","",ANALYSIS!B339)</f>
        <v>4</v>
      </c>
      <c r="E342">
        <f>IF(ANALYSIS!C339="","",ANALYSIS!C339)</f>
        <v>4.8</v>
      </c>
      <c r="F342">
        <f t="shared" si="77"/>
        <v>4</v>
      </c>
      <c r="G342">
        <f t="shared" si="78"/>
        <v>4.8</v>
      </c>
      <c r="H342">
        <f t="shared" si="79"/>
        <v>0.8</v>
      </c>
      <c r="I342">
        <f t="shared" si="80"/>
        <v>0.64</v>
      </c>
      <c r="J342" t="str">
        <f t="shared" si="89"/>
        <v>YY</v>
      </c>
      <c r="K342" t="str">
        <f t="shared" si="81"/>
        <v/>
      </c>
      <c r="L342" t="str">
        <f t="shared" si="82"/>
        <v/>
      </c>
      <c r="M342" t="str">
        <f t="shared" si="83"/>
        <v/>
      </c>
      <c r="N342">
        <f t="shared" si="84"/>
        <v>0.2</v>
      </c>
      <c r="O342">
        <f t="shared" si="85"/>
        <v>2</v>
      </c>
      <c r="P342">
        <f t="shared" si="86"/>
        <v>0</v>
      </c>
      <c r="Q342">
        <f t="shared" si="87"/>
        <v>1</v>
      </c>
      <c r="R342">
        <f t="shared" si="88"/>
        <v>0</v>
      </c>
    </row>
    <row r="343" spans="1:18">
      <c r="A343" t="s">
        <v>122</v>
      </c>
      <c r="B343" s="19">
        <f>FORECAST!A337</f>
        <v>44532</v>
      </c>
      <c r="C343" s="19">
        <f>OBSERVED!A337</f>
        <v>44532</v>
      </c>
      <c r="D343">
        <f>IF(ANALYSIS!B340="","",ANALYSIS!B340)</f>
        <v>67</v>
      </c>
      <c r="E343">
        <f>IF(ANALYSIS!C340="","",ANALYSIS!C340)</f>
        <v>6.4</v>
      </c>
      <c r="F343">
        <f t="shared" si="77"/>
        <v>67</v>
      </c>
      <c r="G343">
        <f t="shared" si="78"/>
        <v>6.4</v>
      </c>
      <c r="H343">
        <f t="shared" si="79"/>
        <v>60.6</v>
      </c>
      <c r="I343">
        <f t="shared" si="80"/>
        <v>3672.36</v>
      </c>
      <c r="J343" t="str">
        <f t="shared" si="89"/>
        <v>YY</v>
      </c>
      <c r="K343" t="str">
        <f t="shared" si="81"/>
        <v/>
      </c>
      <c r="L343" t="str">
        <f t="shared" si="82"/>
        <v/>
      </c>
      <c r="M343" t="str">
        <f t="shared" si="83"/>
        <v/>
      </c>
      <c r="N343">
        <f t="shared" si="84"/>
        <v>1.34</v>
      </c>
      <c r="O343">
        <f t="shared" si="85"/>
        <v>13.4</v>
      </c>
      <c r="P343">
        <f t="shared" si="86"/>
        <v>0</v>
      </c>
      <c r="Q343">
        <f t="shared" si="87"/>
        <v>0</v>
      </c>
      <c r="R343">
        <f t="shared" si="88"/>
        <v>1</v>
      </c>
    </row>
    <row r="344" spans="1:18">
      <c r="A344" t="s">
        <v>106</v>
      </c>
      <c r="B344" s="19">
        <f>FORECAST!A338</f>
        <v>44533</v>
      </c>
      <c r="C344" s="19">
        <f>OBSERVED!A338</f>
        <v>44533</v>
      </c>
      <c r="D344">
        <f>IF(ANALYSIS!B341="","",ANALYSIS!B341)</f>
        <v>25</v>
      </c>
      <c r="E344">
        <f>IF(ANALYSIS!C341="","",ANALYSIS!C341)</f>
        <v>2.2</v>
      </c>
      <c r="F344">
        <f t="shared" si="77"/>
        <v>25</v>
      </c>
      <c r="G344">
        <f t="shared" si="78"/>
        <v>2.2</v>
      </c>
      <c r="H344">
        <f t="shared" si="79"/>
        <v>22.8</v>
      </c>
      <c r="I344">
        <f t="shared" si="80"/>
        <v>519.84</v>
      </c>
      <c r="J344" t="str">
        <f t="shared" si="89"/>
        <v>YY</v>
      </c>
      <c r="K344" t="str">
        <f t="shared" si="81"/>
        <v/>
      </c>
      <c r="L344" t="str">
        <f t="shared" si="82"/>
        <v/>
      </c>
      <c r="M344" t="str">
        <f t="shared" si="83"/>
        <v/>
      </c>
      <c r="N344">
        <f t="shared" si="84"/>
        <v>0.5</v>
      </c>
      <c r="O344">
        <f t="shared" si="85"/>
        <v>5</v>
      </c>
      <c r="P344">
        <f t="shared" si="86"/>
        <v>0</v>
      </c>
      <c r="Q344">
        <f t="shared" si="87"/>
        <v>0</v>
      </c>
      <c r="R344">
        <f t="shared" si="88"/>
        <v>1</v>
      </c>
    </row>
    <row r="345" spans="1:18">
      <c r="A345" t="s">
        <v>107</v>
      </c>
      <c r="B345" s="19">
        <f>FORECAST!A339</f>
        <v>44534</v>
      </c>
      <c r="C345" s="19">
        <f>OBSERVED!A339</f>
        <v>44534</v>
      </c>
      <c r="D345">
        <f>IF(ANALYSIS!B342="","",ANALYSIS!B342)</f>
        <v>0</v>
      </c>
      <c r="E345">
        <f>IF(ANALYSIS!C342="","",ANALYSIS!C342)</f>
        <v>0</v>
      </c>
      <c r="F345">
        <f t="shared" si="77"/>
        <v>0</v>
      </c>
      <c r="G345">
        <f t="shared" si="78"/>
        <v>0</v>
      </c>
      <c r="H345">
        <f t="shared" si="79"/>
        <v>0</v>
      </c>
      <c r="I345">
        <f t="shared" si="80"/>
        <v>0</v>
      </c>
      <c r="J345" t="str">
        <f t="shared" si="89"/>
        <v/>
      </c>
      <c r="K345" t="str">
        <f t="shared" si="81"/>
        <v/>
      </c>
      <c r="L345" t="str">
        <f t="shared" si="82"/>
        <v/>
      </c>
      <c r="M345" t="str">
        <f t="shared" si="83"/>
        <v>NN</v>
      </c>
      <c r="N345">
        <f t="shared" si="84"/>
        <v>0.2</v>
      </c>
      <c r="O345">
        <f t="shared" si="85"/>
        <v>2</v>
      </c>
      <c r="P345">
        <f t="shared" si="86"/>
        <v>1</v>
      </c>
      <c r="Q345">
        <f t="shared" si="87"/>
        <v>0</v>
      </c>
      <c r="R345">
        <f t="shared" si="88"/>
        <v>0</v>
      </c>
    </row>
    <row r="346" spans="1:18">
      <c r="A346" t="s">
        <v>110</v>
      </c>
      <c r="B346" s="19">
        <f>FORECAST!A340</f>
        <v>44535</v>
      </c>
      <c r="C346" s="19">
        <f>OBSERVED!A340</f>
        <v>44535</v>
      </c>
      <c r="D346">
        <f>IF(ANALYSIS!B343="","",ANALYSIS!B343)</f>
        <v>0</v>
      </c>
      <c r="E346">
        <f>IF(ANALYSIS!C343="","",ANALYSIS!C343)</f>
        <v>0</v>
      </c>
      <c r="F346">
        <f t="shared" si="77"/>
        <v>0</v>
      </c>
      <c r="G346">
        <f t="shared" si="78"/>
        <v>0</v>
      </c>
      <c r="H346">
        <f t="shared" si="79"/>
        <v>0</v>
      </c>
      <c r="I346">
        <f t="shared" si="80"/>
        <v>0</v>
      </c>
      <c r="J346" t="str">
        <f t="shared" si="89"/>
        <v/>
      </c>
      <c r="K346" t="str">
        <f t="shared" si="81"/>
        <v/>
      </c>
      <c r="L346" t="str">
        <f t="shared" si="82"/>
        <v/>
      </c>
      <c r="M346" t="str">
        <f t="shared" si="83"/>
        <v>NN</v>
      </c>
      <c r="N346">
        <f t="shared" si="84"/>
        <v>0.2</v>
      </c>
      <c r="O346">
        <f t="shared" si="85"/>
        <v>2</v>
      </c>
      <c r="P346">
        <f t="shared" si="86"/>
        <v>1</v>
      </c>
      <c r="Q346">
        <f t="shared" si="87"/>
        <v>0</v>
      </c>
      <c r="R346">
        <f t="shared" si="88"/>
        <v>0</v>
      </c>
    </row>
    <row r="347" spans="1:18">
      <c r="A347" t="s">
        <v>113</v>
      </c>
      <c r="B347" s="19">
        <f>FORECAST!A341</f>
        <v>44536</v>
      </c>
      <c r="C347" s="19">
        <f>OBSERVED!A341</f>
        <v>44536</v>
      </c>
      <c r="D347">
        <f>IF(ANALYSIS!B344="","",ANALYSIS!B344)</f>
        <v>0</v>
      </c>
      <c r="E347">
        <f>IF(ANALYSIS!C344="","",ANALYSIS!C344)</f>
        <v>0</v>
      </c>
      <c r="F347">
        <f t="shared" si="77"/>
        <v>0</v>
      </c>
      <c r="G347">
        <f t="shared" si="78"/>
        <v>0</v>
      </c>
      <c r="H347">
        <f t="shared" si="79"/>
        <v>0</v>
      </c>
      <c r="I347">
        <f t="shared" si="80"/>
        <v>0</v>
      </c>
      <c r="J347" t="str">
        <f t="shared" si="89"/>
        <v/>
      </c>
      <c r="K347" t="str">
        <f t="shared" si="81"/>
        <v/>
      </c>
      <c r="L347" t="str">
        <f t="shared" si="82"/>
        <v/>
      </c>
      <c r="M347" t="str">
        <f t="shared" si="83"/>
        <v>NN</v>
      </c>
      <c r="N347">
        <f t="shared" si="84"/>
        <v>0.2</v>
      </c>
      <c r="O347">
        <f t="shared" si="85"/>
        <v>2</v>
      </c>
      <c r="P347">
        <f t="shared" si="86"/>
        <v>1</v>
      </c>
      <c r="Q347">
        <f t="shared" si="87"/>
        <v>0</v>
      </c>
      <c r="R347">
        <f t="shared" si="88"/>
        <v>0</v>
      </c>
    </row>
    <row r="348" spans="1:18">
      <c r="A348" t="s">
        <v>116</v>
      </c>
      <c r="B348" s="19">
        <f>FORECAST!A342</f>
        <v>44537</v>
      </c>
      <c r="C348" s="19">
        <f>OBSERVED!A342</f>
        <v>44537</v>
      </c>
      <c r="D348">
        <f>IF(ANALYSIS!B345="","",ANALYSIS!B345)</f>
        <v>0</v>
      </c>
      <c r="E348">
        <f>IF(ANALYSIS!C345="","",ANALYSIS!C345)</f>
        <v>0</v>
      </c>
      <c r="F348">
        <f t="shared" si="77"/>
        <v>0</v>
      </c>
      <c r="G348">
        <f t="shared" si="78"/>
        <v>0</v>
      </c>
      <c r="H348">
        <f t="shared" si="79"/>
        <v>0</v>
      </c>
      <c r="I348">
        <f t="shared" si="80"/>
        <v>0</v>
      </c>
      <c r="J348" t="str">
        <f t="shared" si="89"/>
        <v/>
      </c>
      <c r="K348" t="str">
        <f t="shared" si="81"/>
        <v/>
      </c>
      <c r="L348" t="str">
        <f t="shared" si="82"/>
        <v/>
      </c>
      <c r="M348" t="str">
        <f t="shared" si="83"/>
        <v>NN</v>
      </c>
      <c r="N348">
        <f t="shared" si="84"/>
        <v>0.2</v>
      </c>
      <c r="O348">
        <f t="shared" si="85"/>
        <v>2</v>
      </c>
      <c r="P348">
        <f t="shared" si="86"/>
        <v>1</v>
      </c>
      <c r="Q348">
        <f t="shared" si="87"/>
        <v>0</v>
      </c>
      <c r="R348">
        <f t="shared" si="88"/>
        <v>0</v>
      </c>
    </row>
    <row r="349" spans="1:18">
      <c r="A349" t="s">
        <v>119</v>
      </c>
      <c r="B349" s="19">
        <f>FORECAST!A343</f>
        <v>44538</v>
      </c>
      <c r="C349" s="19">
        <f>OBSERVED!A343</f>
        <v>44538</v>
      </c>
      <c r="D349">
        <f>IF(ANALYSIS!B346="","",ANALYSIS!B346)</f>
        <v>0</v>
      </c>
      <c r="E349">
        <f>IF(ANALYSIS!C346="","",ANALYSIS!C346)</f>
        <v>0</v>
      </c>
      <c r="F349">
        <f t="shared" si="77"/>
        <v>0</v>
      </c>
      <c r="G349">
        <f t="shared" si="78"/>
        <v>0</v>
      </c>
      <c r="H349">
        <f t="shared" si="79"/>
        <v>0</v>
      </c>
      <c r="I349">
        <f t="shared" si="80"/>
        <v>0</v>
      </c>
      <c r="J349" t="str">
        <f t="shared" si="89"/>
        <v/>
      </c>
      <c r="K349" t="str">
        <f t="shared" si="81"/>
        <v/>
      </c>
      <c r="L349" t="str">
        <f t="shared" si="82"/>
        <v/>
      </c>
      <c r="M349" t="str">
        <f t="shared" si="83"/>
        <v>NN</v>
      </c>
      <c r="N349">
        <f t="shared" si="84"/>
        <v>0.2</v>
      </c>
      <c r="O349">
        <f t="shared" si="85"/>
        <v>2</v>
      </c>
      <c r="P349">
        <f t="shared" si="86"/>
        <v>1</v>
      </c>
      <c r="Q349">
        <f t="shared" si="87"/>
        <v>0</v>
      </c>
      <c r="R349">
        <f t="shared" si="88"/>
        <v>0</v>
      </c>
    </row>
    <row r="350" spans="1:18">
      <c r="A350" t="s">
        <v>122</v>
      </c>
      <c r="B350" s="19">
        <f>FORECAST!A344</f>
        <v>44539</v>
      </c>
      <c r="C350" s="19">
        <f>OBSERVED!A344</f>
        <v>44539</v>
      </c>
      <c r="D350">
        <f>IF(ANALYSIS!B347="","",ANALYSIS!B347)</f>
        <v>0</v>
      </c>
      <c r="E350">
        <f>IF(ANALYSIS!C347="","",ANALYSIS!C347)</f>
        <v>0</v>
      </c>
      <c r="F350">
        <f t="shared" si="77"/>
        <v>0</v>
      </c>
      <c r="G350">
        <f t="shared" si="78"/>
        <v>0</v>
      </c>
      <c r="H350">
        <f t="shared" si="79"/>
        <v>0</v>
      </c>
      <c r="I350">
        <f t="shared" si="80"/>
        <v>0</v>
      </c>
      <c r="J350" t="str">
        <f t="shared" si="89"/>
        <v/>
      </c>
      <c r="K350" t="str">
        <f t="shared" si="81"/>
        <v/>
      </c>
      <c r="L350" t="str">
        <f t="shared" si="82"/>
        <v/>
      </c>
      <c r="M350" t="str">
        <f t="shared" si="83"/>
        <v>NN</v>
      </c>
      <c r="N350">
        <f t="shared" si="84"/>
        <v>0.2</v>
      </c>
      <c r="O350">
        <f t="shared" si="85"/>
        <v>2</v>
      </c>
      <c r="P350">
        <f t="shared" si="86"/>
        <v>1</v>
      </c>
      <c r="Q350">
        <f t="shared" si="87"/>
        <v>0</v>
      </c>
      <c r="R350">
        <f t="shared" si="88"/>
        <v>0</v>
      </c>
    </row>
    <row r="351" spans="1:18">
      <c r="A351" t="s">
        <v>106</v>
      </c>
      <c r="B351" s="19">
        <f>FORECAST!A345</f>
        <v>44540</v>
      </c>
      <c r="C351" s="19">
        <f>OBSERVED!A345</f>
        <v>44540</v>
      </c>
      <c r="D351">
        <f>IF(ANALYSIS!B348="","",ANALYSIS!B348)</f>
        <v>0</v>
      </c>
      <c r="E351">
        <f>IF(ANALYSIS!C348="","",ANALYSIS!C348)</f>
        <v>0</v>
      </c>
      <c r="F351">
        <f t="shared" si="77"/>
        <v>0</v>
      </c>
      <c r="G351">
        <f t="shared" si="78"/>
        <v>0</v>
      </c>
      <c r="H351">
        <f t="shared" si="79"/>
        <v>0</v>
      </c>
      <c r="I351">
        <f t="shared" si="80"/>
        <v>0</v>
      </c>
      <c r="J351" t="str">
        <f t="shared" si="89"/>
        <v/>
      </c>
      <c r="K351" t="str">
        <f t="shared" si="81"/>
        <v/>
      </c>
      <c r="L351" t="str">
        <f t="shared" si="82"/>
        <v/>
      </c>
      <c r="M351" t="str">
        <f t="shared" si="83"/>
        <v>NN</v>
      </c>
      <c r="N351">
        <f t="shared" si="84"/>
        <v>0.2</v>
      </c>
      <c r="O351">
        <f t="shared" si="85"/>
        <v>2</v>
      </c>
      <c r="P351">
        <f t="shared" si="86"/>
        <v>1</v>
      </c>
      <c r="Q351">
        <f t="shared" si="87"/>
        <v>0</v>
      </c>
      <c r="R351">
        <f t="shared" si="88"/>
        <v>0</v>
      </c>
    </row>
    <row r="352" spans="1:18">
      <c r="A352" t="s">
        <v>107</v>
      </c>
      <c r="B352" s="19">
        <f>FORECAST!A346</f>
        <v>44541</v>
      </c>
      <c r="C352" s="19">
        <f>OBSERVED!A346</f>
        <v>44541</v>
      </c>
      <c r="D352">
        <f>IF(ANALYSIS!B349="","",ANALYSIS!B349)</f>
        <v>0</v>
      </c>
      <c r="E352">
        <f>IF(ANALYSIS!C349="","",ANALYSIS!C349)</f>
        <v>0</v>
      </c>
      <c r="F352">
        <f t="shared" si="77"/>
        <v>0</v>
      </c>
      <c r="G352">
        <f t="shared" si="78"/>
        <v>0</v>
      </c>
      <c r="H352">
        <f t="shared" si="79"/>
        <v>0</v>
      </c>
      <c r="I352">
        <f t="shared" si="80"/>
        <v>0</v>
      </c>
      <c r="J352" t="str">
        <f t="shared" si="89"/>
        <v/>
      </c>
      <c r="K352" t="str">
        <f t="shared" si="81"/>
        <v/>
      </c>
      <c r="L352" t="str">
        <f t="shared" si="82"/>
        <v/>
      </c>
      <c r="M352" t="str">
        <f t="shared" si="83"/>
        <v>NN</v>
      </c>
      <c r="N352">
        <f t="shared" si="84"/>
        <v>0.2</v>
      </c>
      <c r="O352">
        <f t="shared" si="85"/>
        <v>2</v>
      </c>
      <c r="P352">
        <f t="shared" si="86"/>
        <v>1</v>
      </c>
      <c r="Q352">
        <f t="shared" si="87"/>
        <v>0</v>
      </c>
      <c r="R352">
        <f t="shared" si="88"/>
        <v>0</v>
      </c>
    </row>
    <row r="353" spans="1:18">
      <c r="A353" t="s">
        <v>110</v>
      </c>
      <c r="B353" s="19">
        <f>FORECAST!A347</f>
        <v>44542</v>
      </c>
      <c r="C353" s="19">
        <f>OBSERVED!A347</f>
        <v>44542</v>
      </c>
      <c r="D353">
        <f>IF(ANALYSIS!B350="","",ANALYSIS!B350)</f>
        <v>0</v>
      </c>
      <c r="E353">
        <f>IF(ANALYSIS!C350="","",ANALYSIS!C350)</f>
        <v>0</v>
      </c>
      <c r="F353">
        <f t="shared" si="77"/>
        <v>0</v>
      </c>
      <c r="G353">
        <f t="shared" si="78"/>
        <v>0</v>
      </c>
      <c r="H353">
        <f t="shared" si="79"/>
        <v>0</v>
      </c>
      <c r="I353">
        <f t="shared" si="80"/>
        <v>0</v>
      </c>
      <c r="J353" t="str">
        <f t="shared" si="89"/>
        <v/>
      </c>
      <c r="K353" t="str">
        <f t="shared" si="81"/>
        <v/>
      </c>
      <c r="L353" t="str">
        <f t="shared" si="82"/>
        <v/>
      </c>
      <c r="M353" t="str">
        <f t="shared" si="83"/>
        <v>NN</v>
      </c>
      <c r="N353">
        <f t="shared" si="84"/>
        <v>0.2</v>
      </c>
      <c r="O353">
        <f t="shared" si="85"/>
        <v>2</v>
      </c>
      <c r="P353">
        <f t="shared" si="86"/>
        <v>1</v>
      </c>
      <c r="Q353">
        <f t="shared" si="87"/>
        <v>0</v>
      </c>
      <c r="R353">
        <f t="shared" si="88"/>
        <v>0</v>
      </c>
    </row>
    <row r="354" spans="1:18">
      <c r="A354" t="s">
        <v>113</v>
      </c>
      <c r="B354" s="19">
        <f>FORECAST!A348</f>
        <v>44543</v>
      </c>
      <c r="C354" s="19">
        <f>OBSERVED!A348</f>
        <v>44543</v>
      </c>
      <c r="D354">
        <f>IF(ANALYSIS!B351="","",ANALYSIS!B351)</f>
        <v>0</v>
      </c>
      <c r="E354">
        <f>IF(ANALYSIS!C351="","",ANALYSIS!C351)</f>
        <v>0</v>
      </c>
      <c r="F354">
        <f t="shared" si="77"/>
        <v>0</v>
      </c>
      <c r="G354">
        <f t="shared" si="78"/>
        <v>0</v>
      </c>
      <c r="H354">
        <f t="shared" si="79"/>
        <v>0</v>
      </c>
      <c r="I354">
        <f t="shared" si="80"/>
        <v>0</v>
      </c>
      <c r="J354" t="str">
        <f t="shared" si="89"/>
        <v/>
      </c>
      <c r="K354" t="str">
        <f t="shared" si="81"/>
        <v/>
      </c>
      <c r="L354" t="str">
        <f t="shared" si="82"/>
        <v/>
      </c>
      <c r="M354" t="str">
        <f t="shared" si="83"/>
        <v>NN</v>
      </c>
      <c r="N354">
        <f t="shared" si="84"/>
        <v>0.2</v>
      </c>
      <c r="O354">
        <f t="shared" si="85"/>
        <v>2</v>
      </c>
      <c r="P354">
        <f t="shared" si="86"/>
        <v>1</v>
      </c>
      <c r="Q354">
        <f t="shared" si="87"/>
        <v>0</v>
      </c>
      <c r="R354">
        <f t="shared" si="88"/>
        <v>0</v>
      </c>
    </row>
    <row r="355" spans="1:18">
      <c r="A355" t="s">
        <v>116</v>
      </c>
      <c r="B355" s="19">
        <f>FORECAST!A349</f>
        <v>44544</v>
      </c>
      <c r="C355" s="19">
        <f>OBSERVED!A349</f>
        <v>44544</v>
      </c>
      <c r="D355">
        <f>IF(ANALYSIS!B352="","",ANALYSIS!B352)</f>
        <v>0</v>
      </c>
      <c r="E355">
        <f>IF(ANALYSIS!C352="","",ANALYSIS!C352)</f>
        <v>0</v>
      </c>
      <c r="F355">
        <f t="shared" si="77"/>
        <v>0</v>
      </c>
      <c r="G355">
        <f t="shared" si="78"/>
        <v>0</v>
      </c>
      <c r="H355">
        <f t="shared" si="79"/>
        <v>0</v>
      </c>
      <c r="I355">
        <f t="shared" si="80"/>
        <v>0</v>
      </c>
      <c r="J355" t="str">
        <f t="shared" si="89"/>
        <v/>
      </c>
      <c r="K355" t="str">
        <f t="shared" si="81"/>
        <v/>
      </c>
      <c r="L355" t="str">
        <f t="shared" si="82"/>
        <v/>
      </c>
      <c r="M355" t="str">
        <f t="shared" si="83"/>
        <v>NN</v>
      </c>
      <c r="N355">
        <f t="shared" si="84"/>
        <v>0.2</v>
      </c>
      <c r="O355">
        <f t="shared" si="85"/>
        <v>2</v>
      </c>
      <c r="P355">
        <f t="shared" si="86"/>
        <v>1</v>
      </c>
      <c r="Q355">
        <f t="shared" si="87"/>
        <v>0</v>
      </c>
      <c r="R355">
        <f t="shared" si="88"/>
        <v>0</v>
      </c>
    </row>
    <row r="356" spans="1:18">
      <c r="A356" t="s">
        <v>119</v>
      </c>
      <c r="B356" s="19">
        <f>FORECAST!A350</f>
        <v>44545</v>
      </c>
      <c r="C356" s="19">
        <f>OBSERVED!A350</f>
        <v>44545</v>
      </c>
      <c r="D356">
        <f>IF(ANALYSIS!B353="","",ANALYSIS!B353)</f>
        <v>0</v>
      </c>
      <c r="E356">
        <f>IF(ANALYSIS!C353="","",ANALYSIS!C353)</f>
        <v>0</v>
      </c>
      <c r="F356">
        <f t="shared" si="77"/>
        <v>0</v>
      </c>
      <c r="G356">
        <f t="shared" si="78"/>
        <v>0</v>
      </c>
      <c r="H356">
        <f t="shared" si="79"/>
        <v>0</v>
      </c>
      <c r="I356">
        <f t="shared" si="80"/>
        <v>0</v>
      </c>
      <c r="J356" t="str">
        <f t="shared" si="89"/>
        <v/>
      </c>
      <c r="K356" t="str">
        <f t="shared" si="81"/>
        <v/>
      </c>
      <c r="L356" t="str">
        <f t="shared" si="82"/>
        <v/>
      </c>
      <c r="M356" t="str">
        <f t="shared" si="83"/>
        <v>NN</v>
      </c>
      <c r="N356">
        <f t="shared" si="84"/>
        <v>0.2</v>
      </c>
      <c r="O356">
        <f t="shared" si="85"/>
        <v>2</v>
      </c>
      <c r="P356">
        <f t="shared" si="86"/>
        <v>1</v>
      </c>
      <c r="Q356">
        <f t="shared" si="87"/>
        <v>0</v>
      </c>
      <c r="R356">
        <f t="shared" si="88"/>
        <v>0</v>
      </c>
    </row>
    <row r="357" spans="1:18">
      <c r="A357" t="s">
        <v>122</v>
      </c>
      <c r="B357" s="19">
        <f>FORECAST!A351</f>
        <v>44546</v>
      </c>
      <c r="C357" s="19">
        <f>OBSERVED!A351</f>
        <v>44546</v>
      </c>
      <c r="D357">
        <f>IF(ANALYSIS!B354="","",ANALYSIS!B354)</f>
        <v>0</v>
      </c>
      <c r="E357">
        <f>IF(ANALYSIS!C354="","",ANALYSIS!C354)</f>
        <v>0</v>
      </c>
      <c r="F357">
        <f t="shared" si="77"/>
        <v>0</v>
      </c>
      <c r="G357">
        <f t="shared" si="78"/>
        <v>0</v>
      </c>
      <c r="H357">
        <f t="shared" si="79"/>
        <v>0</v>
      </c>
      <c r="I357">
        <f t="shared" si="80"/>
        <v>0</v>
      </c>
      <c r="J357" t="str">
        <f t="shared" si="89"/>
        <v/>
      </c>
      <c r="K357" t="str">
        <f t="shared" si="81"/>
        <v/>
      </c>
      <c r="L357" t="str">
        <f t="shared" si="82"/>
        <v/>
      </c>
      <c r="M357" t="str">
        <f t="shared" si="83"/>
        <v>NN</v>
      </c>
      <c r="N357">
        <f t="shared" si="84"/>
        <v>0.2</v>
      </c>
      <c r="O357">
        <f t="shared" si="85"/>
        <v>2</v>
      </c>
      <c r="P357">
        <f t="shared" si="86"/>
        <v>1</v>
      </c>
      <c r="Q357">
        <f t="shared" si="87"/>
        <v>0</v>
      </c>
      <c r="R357">
        <f t="shared" si="88"/>
        <v>0</v>
      </c>
    </row>
    <row r="358" spans="1:18">
      <c r="A358" t="s">
        <v>106</v>
      </c>
      <c r="B358" s="19">
        <f>FORECAST!A352</f>
        <v>44547</v>
      </c>
      <c r="C358" s="19">
        <f>OBSERVED!A352</f>
        <v>44547</v>
      </c>
      <c r="D358">
        <f>IF(ANALYSIS!B355="","",ANALYSIS!B355)</f>
        <v>0</v>
      </c>
      <c r="E358">
        <f>IF(ANALYSIS!C355="","",ANALYSIS!C355)</f>
        <v>0</v>
      </c>
      <c r="F358">
        <f t="shared" si="77"/>
        <v>0</v>
      </c>
      <c r="G358">
        <f t="shared" si="78"/>
        <v>0</v>
      </c>
      <c r="H358">
        <f t="shared" si="79"/>
        <v>0</v>
      </c>
      <c r="I358">
        <f t="shared" si="80"/>
        <v>0</v>
      </c>
      <c r="J358" t="str">
        <f t="shared" si="89"/>
        <v/>
      </c>
      <c r="K358" t="str">
        <f t="shared" si="81"/>
        <v/>
      </c>
      <c r="L358" t="str">
        <f t="shared" si="82"/>
        <v/>
      </c>
      <c r="M358" t="str">
        <f t="shared" si="83"/>
        <v>NN</v>
      </c>
      <c r="N358">
        <f t="shared" si="84"/>
        <v>0.2</v>
      </c>
      <c r="O358">
        <f t="shared" si="85"/>
        <v>2</v>
      </c>
      <c r="P358">
        <f t="shared" si="86"/>
        <v>1</v>
      </c>
      <c r="Q358">
        <f t="shared" si="87"/>
        <v>0</v>
      </c>
      <c r="R358">
        <f t="shared" si="88"/>
        <v>0</v>
      </c>
    </row>
    <row r="359" spans="1:18">
      <c r="A359" t="s">
        <v>107</v>
      </c>
      <c r="B359" s="19">
        <f>FORECAST!A353</f>
        <v>44548</v>
      </c>
      <c r="C359" s="19">
        <f>OBSERVED!A353</f>
        <v>44548</v>
      </c>
      <c r="D359">
        <f>IF(ANALYSIS!B356="","",ANALYSIS!B356)</f>
        <v>0</v>
      </c>
      <c r="E359">
        <f>IF(ANALYSIS!C356="","",ANALYSIS!C356)</f>
        <v>0</v>
      </c>
      <c r="F359">
        <f t="shared" si="77"/>
        <v>0</v>
      </c>
      <c r="G359">
        <f t="shared" si="78"/>
        <v>0</v>
      </c>
      <c r="H359">
        <f t="shared" si="79"/>
        <v>0</v>
      </c>
      <c r="I359">
        <f t="shared" si="80"/>
        <v>0</v>
      </c>
      <c r="J359" t="str">
        <f t="shared" si="89"/>
        <v/>
      </c>
      <c r="K359" t="str">
        <f t="shared" si="81"/>
        <v/>
      </c>
      <c r="L359" t="str">
        <f t="shared" si="82"/>
        <v/>
      </c>
      <c r="M359" t="str">
        <f t="shared" si="83"/>
        <v>NN</v>
      </c>
      <c r="N359">
        <f t="shared" si="84"/>
        <v>0.2</v>
      </c>
      <c r="O359">
        <f t="shared" si="85"/>
        <v>2</v>
      </c>
      <c r="P359">
        <f t="shared" si="86"/>
        <v>1</v>
      </c>
      <c r="Q359">
        <f t="shared" si="87"/>
        <v>0</v>
      </c>
      <c r="R359">
        <f t="shared" si="88"/>
        <v>0</v>
      </c>
    </row>
    <row r="360" spans="1:18">
      <c r="A360" t="s">
        <v>110</v>
      </c>
      <c r="B360" s="19">
        <f>FORECAST!A354</f>
        <v>44549</v>
      </c>
      <c r="C360" s="19">
        <f>OBSERVED!A354</f>
        <v>44549</v>
      </c>
      <c r="D360">
        <f>IF(ANALYSIS!B357="","",ANALYSIS!B357)</f>
        <v>0</v>
      </c>
      <c r="E360">
        <f>IF(ANALYSIS!C357="","",ANALYSIS!C357)</f>
        <v>0</v>
      </c>
      <c r="F360">
        <f t="shared" si="77"/>
        <v>0</v>
      </c>
      <c r="G360">
        <f t="shared" si="78"/>
        <v>0</v>
      </c>
      <c r="H360">
        <f t="shared" si="79"/>
        <v>0</v>
      </c>
      <c r="I360">
        <f t="shared" si="80"/>
        <v>0</v>
      </c>
      <c r="J360" t="str">
        <f t="shared" si="89"/>
        <v/>
      </c>
      <c r="K360" t="str">
        <f t="shared" si="81"/>
        <v/>
      </c>
      <c r="L360" t="str">
        <f t="shared" si="82"/>
        <v/>
      </c>
      <c r="M360" t="str">
        <f t="shared" si="83"/>
        <v>NN</v>
      </c>
      <c r="N360">
        <f t="shared" si="84"/>
        <v>0.2</v>
      </c>
      <c r="O360">
        <f t="shared" si="85"/>
        <v>2</v>
      </c>
      <c r="P360">
        <f t="shared" si="86"/>
        <v>1</v>
      </c>
      <c r="Q360">
        <f t="shared" si="87"/>
        <v>0</v>
      </c>
      <c r="R360">
        <f t="shared" si="88"/>
        <v>0</v>
      </c>
    </row>
    <row r="361" spans="1:18">
      <c r="A361" t="s">
        <v>113</v>
      </c>
      <c r="B361" s="19">
        <f>FORECAST!A355</f>
        <v>44550</v>
      </c>
      <c r="C361" s="19">
        <f>OBSERVED!A355</f>
        <v>44550</v>
      </c>
      <c r="D361">
        <f>IF(ANALYSIS!B358="","",ANALYSIS!B358)</f>
        <v>0</v>
      </c>
      <c r="E361">
        <f>IF(ANALYSIS!C358="","",ANALYSIS!C358)</f>
        <v>0</v>
      </c>
      <c r="F361">
        <f t="shared" si="77"/>
        <v>0</v>
      </c>
      <c r="G361">
        <f t="shared" si="78"/>
        <v>0</v>
      </c>
      <c r="H361">
        <f t="shared" si="79"/>
        <v>0</v>
      </c>
      <c r="I361">
        <f t="shared" si="80"/>
        <v>0</v>
      </c>
      <c r="J361" t="str">
        <f t="shared" si="89"/>
        <v/>
      </c>
      <c r="K361" t="str">
        <f t="shared" si="81"/>
        <v/>
      </c>
      <c r="L361" t="str">
        <f t="shared" si="82"/>
        <v/>
      </c>
      <c r="M361" t="str">
        <f t="shared" si="83"/>
        <v>NN</v>
      </c>
      <c r="N361">
        <f t="shared" si="84"/>
        <v>0.2</v>
      </c>
      <c r="O361">
        <f t="shared" si="85"/>
        <v>2</v>
      </c>
      <c r="P361">
        <f t="shared" si="86"/>
        <v>1</v>
      </c>
      <c r="Q361">
        <f t="shared" si="87"/>
        <v>0</v>
      </c>
      <c r="R361">
        <f t="shared" si="88"/>
        <v>0</v>
      </c>
    </row>
    <row r="362" spans="1:18">
      <c r="A362" t="s">
        <v>116</v>
      </c>
      <c r="B362" s="19">
        <f>FORECAST!A356</f>
        <v>44551</v>
      </c>
      <c r="C362" s="19">
        <f>OBSERVED!A356</f>
        <v>44551</v>
      </c>
      <c r="D362">
        <f>IF(ANALYSIS!B359="","",ANALYSIS!B359)</f>
        <v>0</v>
      </c>
      <c r="E362">
        <f>IF(ANALYSIS!C359="","",ANALYSIS!C359)</f>
        <v>0</v>
      </c>
      <c r="F362">
        <f t="shared" si="77"/>
        <v>0</v>
      </c>
      <c r="G362">
        <f t="shared" si="78"/>
        <v>0</v>
      </c>
      <c r="H362">
        <f t="shared" si="79"/>
        <v>0</v>
      </c>
      <c r="I362">
        <f t="shared" si="80"/>
        <v>0</v>
      </c>
      <c r="J362" t="str">
        <f t="shared" si="89"/>
        <v/>
      </c>
      <c r="K362" t="str">
        <f t="shared" si="81"/>
        <v/>
      </c>
      <c r="L362" t="str">
        <f t="shared" si="82"/>
        <v/>
      </c>
      <c r="M362" t="str">
        <f t="shared" si="83"/>
        <v>NN</v>
      </c>
      <c r="N362">
        <f t="shared" si="84"/>
        <v>0.2</v>
      </c>
      <c r="O362">
        <f t="shared" si="85"/>
        <v>2</v>
      </c>
      <c r="P362">
        <f t="shared" si="86"/>
        <v>1</v>
      </c>
      <c r="Q362">
        <f t="shared" si="87"/>
        <v>0</v>
      </c>
      <c r="R362">
        <f t="shared" si="88"/>
        <v>0</v>
      </c>
    </row>
    <row r="363" spans="1:18">
      <c r="A363" t="s">
        <v>119</v>
      </c>
      <c r="B363" s="19">
        <f>FORECAST!A357</f>
        <v>44552</v>
      </c>
      <c r="C363" s="19">
        <f>OBSERVED!A357</f>
        <v>44552</v>
      </c>
      <c r="D363">
        <f>IF(ANALYSIS!B360="","",ANALYSIS!B360)</f>
        <v>0</v>
      </c>
      <c r="E363">
        <f>IF(ANALYSIS!C360="","",ANALYSIS!C360)</f>
        <v>0</v>
      </c>
      <c r="F363">
        <f t="shared" si="77"/>
        <v>0</v>
      </c>
      <c r="G363">
        <f t="shared" si="78"/>
        <v>0</v>
      </c>
      <c r="H363">
        <f t="shared" si="79"/>
        <v>0</v>
      </c>
      <c r="I363">
        <f t="shared" si="80"/>
        <v>0</v>
      </c>
      <c r="J363" t="str">
        <f t="shared" si="89"/>
        <v/>
      </c>
      <c r="K363" t="str">
        <f t="shared" si="81"/>
        <v/>
      </c>
      <c r="L363" t="str">
        <f t="shared" si="82"/>
        <v/>
      </c>
      <c r="M363" t="str">
        <f t="shared" si="83"/>
        <v>NN</v>
      </c>
      <c r="N363">
        <f t="shared" si="84"/>
        <v>0.2</v>
      </c>
      <c r="O363">
        <f t="shared" si="85"/>
        <v>2</v>
      </c>
      <c r="P363">
        <f t="shared" si="86"/>
        <v>1</v>
      </c>
      <c r="Q363">
        <f t="shared" si="87"/>
        <v>0</v>
      </c>
      <c r="R363">
        <f t="shared" si="88"/>
        <v>0</v>
      </c>
    </row>
    <row r="364" spans="1:18">
      <c r="A364" t="s">
        <v>122</v>
      </c>
      <c r="B364" s="19">
        <f>FORECAST!A358</f>
        <v>44553</v>
      </c>
      <c r="C364" s="19">
        <f>OBSERVED!A358</f>
        <v>44553</v>
      </c>
      <c r="D364">
        <f>IF(ANALYSIS!B361="","",ANALYSIS!B361)</f>
        <v>0</v>
      </c>
      <c r="E364">
        <f>IF(ANALYSIS!C361="","",ANALYSIS!C361)</f>
        <v>0</v>
      </c>
      <c r="F364">
        <f t="shared" si="77"/>
        <v>0</v>
      </c>
      <c r="G364">
        <f t="shared" si="78"/>
        <v>0</v>
      </c>
      <c r="H364">
        <f t="shared" si="79"/>
        <v>0</v>
      </c>
      <c r="I364">
        <f t="shared" si="80"/>
        <v>0</v>
      </c>
      <c r="J364" t="str">
        <f t="shared" si="89"/>
        <v/>
      </c>
      <c r="K364" t="str">
        <f t="shared" si="81"/>
        <v/>
      </c>
      <c r="L364" t="str">
        <f t="shared" si="82"/>
        <v/>
      </c>
      <c r="M364" t="str">
        <f t="shared" si="83"/>
        <v>NN</v>
      </c>
      <c r="N364">
        <f t="shared" si="84"/>
        <v>0.2</v>
      </c>
      <c r="O364">
        <f t="shared" si="85"/>
        <v>2</v>
      </c>
      <c r="P364">
        <f t="shared" si="86"/>
        <v>1</v>
      </c>
      <c r="Q364">
        <f t="shared" si="87"/>
        <v>0</v>
      </c>
      <c r="R364">
        <f t="shared" si="88"/>
        <v>0</v>
      </c>
    </row>
    <row r="365" spans="1:18">
      <c r="A365" t="s">
        <v>106</v>
      </c>
      <c r="B365" s="19">
        <f>FORECAST!A359</f>
        <v>44554</v>
      </c>
      <c r="C365" s="19">
        <f>OBSERVED!A359</f>
        <v>44554</v>
      </c>
      <c r="D365">
        <f>IF(ANALYSIS!B362="","",ANALYSIS!B362)</f>
        <v>0</v>
      </c>
      <c r="E365">
        <f>IF(ANALYSIS!C362="","",ANALYSIS!C362)</f>
        <v>0</v>
      </c>
      <c r="F365">
        <f t="shared" si="77"/>
        <v>0</v>
      </c>
      <c r="G365">
        <f t="shared" si="78"/>
        <v>0</v>
      </c>
      <c r="H365">
        <f t="shared" si="79"/>
        <v>0</v>
      </c>
      <c r="I365">
        <f t="shared" si="80"/>
        <v>0</v>
      </c>
      <c r="J365" t="str">
        <f t="shared" si="89"/>
        <v/>
      </c>
      <c r="K365" t="str">
        <f t="shared" si="81"/>
        <v/>
      </c>
      <c r="L365" t="str">
        <f t="shared" si="82"/>
        <v/>
      </c>
      <c r="M365" t="str">
        <f t="shared" si="83"/>
        <v>NN</v>
      </c>
      <c r="N365">
        <f t="shared" si="84"/>
        <v>0.2</v>
      </c>
      <c r="O365">
        <f t="shared" si="85"/>
        <v>2</v>
      </c>
      <c r="P365">
        <f t="shared" si="86"/>
        <v>1</v>
      </c>
      <c r="Q365">
        <f t="shared" si="87"/>
        <v>0</v>
      </c>
      <c r="R365">
        <f t="shared" si="88"/>
        <v>0</v>
      </c>
    </row>
    <row r="366" spans="1:18">
      <c r="A366" t="s">
        <v>107</v>
      </c>
      <c r="B366" s="19">
        <f>FORECAST!A360</f>
        <v>44555</v>
      </c>
      <c r="C366" s="19">
        <f>OBSERVED!A360</f>
        <v>44555</v>
      </c>
      <c r="D366">
        <f>IF(ANALYSIS!B363="","",ANALYSIS!B363)</f>
        <v>0</v>
      </c>
      <c r="E366">
        <f>IF(ANALYSIS!C363="","",ANALYSIS!C363)</f>
        <v>0</v>
      </c>
      <c r="F366">
        <f t="shared" si="77"/>
        <v>0</v>
      </c>
      <c r="G366">
        <f t="shared" si="78"/>
        <v>0</v>
      </c>
      <c r="H366">
        <f t="shared" si="79"/>
        <v>0</v>
      </c>
      <c r="I366">
        <f t="shared" si="80"/>
        <v>0</v>
      </c>
      <c r="J366" t="str">
        <f t="shared" si="89"/>
        <v/>
      </c>
      <c r="K366" t="str">
        <f t="shared" si="81"/>
        <v/>
      </c>
      <c r="L366" t="str">
        <f t="shared" si="82"/>
        <v/>
      </c>
      <c r="M366" t="str">
        <f t="shared" si="83"/>
        <v>NN</v>
      </c>
      <c r="N366">
        <f t="shared" si="84"/>
        <v>0.2</v>
      </c>
      <c r="O366">
        <f t="shared" si="85"/>
        <v>2</v>
      </c>
      <c r="P366">
        <f t="shared" si="86"/>
        <v>1</v>
      </c>
      <c r="Q366">
        <f t="shared" si="87"/>
        <v>0</v>
      </c>
      <c r="R366">
        <f t="shared" si="88"/>
        <v>0</v>
      </c>
    </row>
    <row r="367" spans="1:18">
      <c r="A367" t="s">
        <v>110</v>
      </c>
      <c r="B367" s="19">
        <f>FORECAST!A361</f>
        <v>44556</v>
      </c>
      <c r="C367" s="19">
        <f>OBSERVED!A361</f>
        <v>44556</v>
      </c>
      <c r="D367">
        <f>IF(ANALYSIS!B364="","",ANALYSIS!B364)</f>
        <v>0</v>
      </c>
      <c r="E367">
        <f>IF(ANALYSIS!C364="","",ANALYSIS!C364)</f>
        <v>0</v>
      </c>
      <c r="F367">
        <f t="shared" si="77"/>
        <v>0</v>
      </c>
      <c r="G367">
        <f t="shared" si="78"/>
        <v>0</v>
      </c>
      <c r="H367">
        <f t="shared" si="79"/>
        <v>0</v>
      </c>
      <c r="I367">
        <f t="shared" si="80"/>
        <v>0</v>
      </c>
      <c r="J367" t="str">
        <f t="shared" si="89"/>
        <v/>
      </c>
      <c r="K367" t="str">
        <f t="shared" si="81"/>
        <v/>
      </c>
      <c r="L367" t="str">
        <f t="shared" si="82"/>
        <v/>
      </c>
      <c r="M367" t="str">
        <f t="shared" si="83"/>
        <v>NN</v>
      </c>
      <c r="N367">
        <f t="shared" si="84"/>
        <v>0.2</v>
      </c>
      <c r="O367">
        <f t="shared" si="85"/>
        <v>2</v>
      </c>
      <c r="P367">
        <f t="shared" si="86"/>
        <v>1</v>
      </c>
      <c r="Q367">
        <f t="shared" si="87"/>
        <v>0</v>
      </c>
      <c r="R367">
        <f t="shared" si="88"/>
        <v>0</v>
      </c>
    </row>
    <row r="368" spans="1:18">
      <c r="A368" t="s">
        <v>113</v>
      </c>
      <c r="B368" s="19">
        <f>FORECAST!A362</f>
        <v>44557</v>
      </c>
      <c r="C368" s="19">
        <f>OBSERVED!A362</f>
        <v>44557</v>
      </c>
      <c r="D368">
        <f>IF(ANALYSIS!B365="","",ANALYSIS!B365)</f>
        <v>0</v>
      </c>
      <c r="E368">
        <f>IF(ANALYSIS!C365="","",ANALYSIS!C365)</f>
        <v>0</v>
      </c>
      <c r="F368">
        <f t="shared" si="77"/>
        <v>0</v>
      </c>
      <c r="G368">
        <f t="shared" si="78"/>
        <v>0</v>
      </c>
      <c r="H368">
        <f t="shared" si="79"/>
        <v>0</v>
      </c>
      <c r="I368">
        <f t="shared" si="80"/>
        <v>0</v>
      </c>
      <c r="J368" t="str">
        <f t="shared" si="89"/>
        <v/>
      </c>
      <c r="K368" t="str">
        <f t="shared" si="81"/>
        <v/>
      </c>
      <c r="L368" t="str">
        <f t="shared" si="82"/>
        <v/>
      </c>
      <c r="M368" t="str">
        <f t="shared" si="83"/>
        <v>NN</v>
      </c>
      <c r="N368">
        <f t="shared" si="84"/>
        <v>0.2</v>
      </c>
      <c r="O368">
        <f t="shared" si="85"/>
        <v>2</v>
      </c>
      <c r="P368">
        <f t="shared" si="86"/>
        <v>1</v>
      </c>
      <c r="Q368">
        <f t="shared" si="87"/>
        <v>0</v>
      </c>
      <c r="R368">
        <f t="shared" si="88"/>
        <v>0</v>
      </c>
    </row>
    <row r="369" spans="1:18">
      <c r="A369" t="s">
        <v>116</v>
      </c>
      <c r="B369" s="19">
        <f>FORECAST!A363</f>
        <v>44558</v>
      </c>
      <c r="C369" s="19">
        <f>OBSERVED!A363</f>
        <v>44558</v>
      </c>
      <c r="D369">
        <f>IF(ANALYSIS!B366="","",ANALYSIS!B366)</f>
        <v>0</v>
      </c>
      <c r="E369">
        <f>IF(ANALYSIS!C366="","",ANALYSIS!C366)</f>
        <v>0</v>
      </c>
      <c r="F369">
        <f t="shared" si="77"/>
        <v>0</v>
      </c>
      <c r="G369">
        <f t="shared" si="78"/>
        <v>0</v>
      </c>
      <c r="H369">
        <f t="shared" si="79"/>
        <v>0</v>
      </c>
      <c r="I369">
        <f t="shared" si="80"/>
        <v>0</v>
      </c>
      <c r="J369" t="str">
        <f t="shared" si="89"/>
        <v/>
      </c>
      <c r="K369" t="str">
        <f t="shared" si="81"/>
        <v/>
      </c>
      <c r="L369" t="str">
        <f t="shared" si="82"/>
        <v/>
      </c>
      <c r="M369" t="str">
        <f t="shared" si="83"/>
        <v>NN</v>
      </c>
      <c r="N369">
        <f t="shared" si="84"/>
        <v>0.2</v>
      </c>
      <c r="O369">
        <f t="shared" si="85"/>
        <v>2</v>
      </c>
      <c r="P369">
        <f t="shared" si="86"/>
        <v>1</v>
      </c>
      <c r="Q369">
        <f t="shared" si="87"/>
        <v>0</v>
      </c>
      <c r="R369">
        <f t="shared" si="88"/>
        <v>0</v>
      </c>
    </row>
    <row r="370" spans="1:18">
      <c r="A370" t="s">
        <v>119</v>
      </c>
      <c r="B370" s="19">
        <f>FORECAST!A364</f>
        <v>44559</v>
      </c>
      <c r="C370" s="19">
        <f>OBSERVED!A364</f>
        <v>44559</v>
      </c>
      <c r="D370">
        <f>IF(ANALYSIS!B367="","",ANALYSIS!B367)</f>
        <v>10</v>
      </c>
      <c r="E370">
        <f>IF(ANALYSIS!C367="","",ANALYSIS!C367)</f>
        <v>0.6</v>
      </c>
      <c r="F370">
        <f t="shared" si="77"/>
        <v>10</v>
      </c>
      <c r="G370">
        <f t="shared" si="78"/>
        <v>0.6</v>
      </c>
      <c r="H370">
        <f t="shared" si="79"/>
        <v>9.4</v>
      </c>
      <c r="I370">
        <f t="shared" si="80"/>
        <v>88.36</v>
      </c>
      <c r="J370" t="str">
        <f t="shared" si="89"/>
        <v>YY</v>
      </c>
      <c r="K370" t="str">
        <f t="shared" si="81"/>
        <v/>
      </c>
      <c r="L370" t="str">
        <f t="shared" si="82"/>
        <v/>
      </c>
      <c r="M370" t="str">
        <f t="shared" si="83"/>
        <v/>
      </c>
      <c r="N370">
        <f t="shared" si="84"/>
        <v>0.2</v>
      </c>
      <c r="O370">
        <f t="shared" si="85"/>
        <v>2</v>
      </c>
      <c r="P370">
        <f t="shared" si="86"/>
        <v>0</v>
      </c>
      <c r="Q370">
        <f t="shared" si="87"/>
        <v>0</v>
      </c>
      <c r="R370">
        <f t="shared" si="88"/>
        <v>1</v>
      </c>
    </row>
    <row r="371" spans="1:18">
      <c r="A371" t="s">
        <v>122</v>
      </c>
      <c r="B371" s="19">
        <f>FORECAST!A365</f>
        <v>44560</v>
      </c>
      <c r="C371" s="19">
        <f>OBSERVED!A365</f>
        <v>44560</v>
      </c>
      <c r="D371">
        <f>IF(ANALYSIS!B368="","",ANALYSIS!B368)</f>
        <v>0</v>
      </c>
      <c r="E371">
        <f>IF(ANALYSIS!C368="","",ANALYSIS!C368)</f>
        <v>0</v>
      </c>
      <c r="F371">
        <f t="shared" si="77"/>
        <v>0</v>
      </c>
      <c r="G371">
        <f t="shared" si="78"/>
        <v>0</v>
      </c>
      <c r="H371">
        <f t="shared" si="79"/>
        <v>0</v>
      </c>
      <c r="I371">
        <f t="shared" si="80"/>
        <v>0</v>
      </c>
      <c r="J371" t="str">
        <f t="shared" si="89"/>
        <v/>
      </c>
      <c r="K371" t="str">
        <f t="shared" si="81"/>
        <v/>
      </c>
      <c r="L371" t="str">
        <f t="shared" si="82"/>
        <v/>
      </c>
      <c r="M371" t="str">
        <f t="shared" si="83"/>
        <v>NN</v>
      </c>
      <c r="N371">
        <f t="shared" si="84"/>
        <v>0.2</v>
      </c>
      <c r="O371">
        <f t="shared" si="85"/>
        <v>2</v>
      </c>
      <c r="P371">
        <f t="shared" si="86"/>
        <v>1</v>
      </c>
      <c r="Q371">
        <f t="shared" si="87"/>
        <v>0</v>
      </c>
      <c r="R371">
        <f t="shared" si="88"/>
        <v>0</v>
      </c>
    </row>
    <row r="372" spans="1:18">
      <c r="A372" t="s">
        <v>106</v>
      </c>
      <c r="B372" s="19">
        <f>FORECAST!A366</f>
        <v>44561</v>
      </c>
      <c r="C372" s="19">
        <f>OBSERVED!A366</f>
        <v>44561</v>
      </c>
      <c r="D372">
        <f>IF(ANALYSIS!B369="","",ANALYSIS!B369)</f>
        <v>0</v>
      </c>
      <c r="E372">
        <f>IF(ANALYSIS!C369="","",ANALYSIS!C369)</f>
        <v>0</v>
      </c>
      <c r="F372">
        <f t="shared" si="77"/>
        <v>0</v>
      </c>
      <c r="G372">
        <f t="shared" si="78"/>
        <v>0</v>
      </c>
      <c r="H372">
        <f t="shared" si="79"/>
        <v>0</v>
      </c>
      <c r="I372">
        <f t="shared" si="80"/>
        <v>0</v>
      </c>
      <c r="J372" t="str">
        <f t="shared" si="89"/>
        <v/>
      </c>
      <c r="K372" t="str">
        <f t="shared" si="81"/>
        <v/>
      </c>
      <c r="L372" t="str">
        <f t="shared" si="82"/>
        <v/>
      </c>
      <c r="M372" t="str">
        <f t="shared" si="83"/>
        <v>NN</v>
      </c>
      <c r="N372">
        <f t="shared" si="84"/>
        <v>0.2</v>
      </c>
      <c r="O372">
        <f t="shared" si="85"/>
        <v>2</v>
      </c>
      <c r="P372">
        <f t="shared" si="86"/>
        <v>1</v>
      </c>
      <c r="Q372">
        <f t="shared" si="87"/>
        <v>0</v>
      </c>
      <c r="R372">
        <f t="shared" si="88"/>
        <v>0</v>
      </c>
    </row>
    <row r="375" ht="15.5" spans="1:1">
      <c r="A375" s="31" t="s">
        <v>143</v>
      </c>
    </row>
    <row r="378" spans="1:9">
      <c r="A378" s="12" t="s">
        <v>84</v>
      </c>
      <c r="B378" s="12" t="s">
        <v>85</v>
      </c>
      <c r="C378" s="12" t="s">
        <v>86</v>
      </c>
      <c r="D378" s="12" t="s">
        <v>144</v>
      </c>
      <c r="E378" s="12" t="s">
        <v>145</v>
      </c>
      <c r="F378" s="12" t="s">
        <v>146</v>
      </c>
      <c r="G378" s="12" t="s">
        <v>147</v>
      </c>
      <c r="H378" s="12" t="s">
        <v>148</v>
      </c>
      <c r="I378" s="12" t="s">
        <v>149</v>
      </c>
    </row>
    <row r="379" spans="2:7">
      <c r="B379" s="19"/>
      <c r="C379" s="19"/>
      <c r="D379" s="32"/>
      <c r="E379" s="32"/>
      <c r="F379" s="15"/>
      <c r="G379" s="18"/>
    </row>
    <row r="380" spans="2:7">
      <c r="B380" s="19"/>
      <c r="C380" s="19"/>
      <c r="D380" s="32"/>
      <c r="E380" s="32"/>
      <c r="F380" s="15"/>
      <c r="G380" s="18"/>
    </row>
    <row r="381" spans="1:35">
      <c r="A381" t="s">
        <v>106</v>
      </c>
      <c r="B381" s="19">
        <f>FORECAST!A2</f>
        <v>44197</v>
      </c>
      <c r="C381" s="19">
        <f>OBSERVED!A2</f>
        <v>44197</v>
      </c>
      <c r="D381" s="32">
        <f>ANALYSIS!J5</f>
        <v>4</v>
      </c>
      <c r="E381" s="32">
        <f>ANALYSIS!I5</f>
        <v>4</v>
      </c>
      <c r="F381" s="15">
        <f>IF(AND(D381&lt;=8,E381&lt;=8),D381,"")</f>
        <v>4</v>
      </c>
      <c r="G381" s="18">
        <f>IF(AND(D381&lt;=8,E381&lt;=8),E381,"")</f>
        <v>4</v>
      </c>
      <c r="H381" s="15">
        <f>IF(AND(D381&lt;=8,E381&lt;=8),ABS(D381-E381),"")</f>
        <v>0</v>
      </c>
      <c r="I381" s="15">
        <f>IF(AND(D381&lt;=8,E381&lt;=8),SUMXMY2(D381,E381),"")</f>
        <v>0</v>
      </c>
      <c r="P381" t="s">
        <v>150</v>
      </c>
      <c r="R381" t="s">
        <v>151</v>
      </c>
      <c r="S381" t="s">
        <v>152</v>
      </c>
      <c r="T381" t="s">
        <v>153</v>
      </c>
      <c r="U381" t="s">
        <v>154</v>
      </c>
      <c r="X381" t="s">
        <v>155</v>
      </c>
      <c r="Y381" t="s">
        <v>156</v>
      </c>
      <c r="Z381" t="s">
        <v>157</v>
      </c>
      <c r="AA381" t="s">
        <v>158</v>
      </c>
      <c r="AB381" t="s">
        <v>159</v>
      </c>
      <c r="AC381" t="s">
        <v>160</v>
      </c>
      <c r="AD381" t="s">
        <v>161</v>
      </c>
      <c r="AE381" t="s">
        <v>162</v>
      </c>
      <c r="AF381" t="s">
        <v>163</v>
      </c>
      <c r="AG381" t="s">
        <v>164</v>
      </c>
      <c r="AH381" t="s">
        <v>165</v>
      </c>
      <c r="AI381" t="s">
        <v>166</v>
      </c>
    </row>
    <row r="382" ht="18.5" spans="1:35">
      <c r="A382" t="s">
        <v>107</v>
      </c>
      <c r="B382" s="19">
        <f>FORECAST!A3</f>
        <v>44198</v>
      </c>
      <c r="C382" s="19">
        <f>OBSERVED!A3</f>
        <v>44198</v>
      </c>
      <c r="D382" s="32">
        <f>ANALYSIS!J6</f>
        <v>6</v>
      </c>
      <c r="E382" s="32">
        <f>ANALYSIS!I6</f>
        <v>6</v>
      </c>
      <c r="F382" s="15">
        <f t="shared" ref="F382:F445" si="90">IF(AND(D382&lt;=8,E382&lt;=8),D382,"")</f>
        <v>6</v>
      </c>
      <c r="G382" s="18">
        <f t="shared" ref="G382:G445" si="91">IF(AND(D382&lt;=8,E382&lt;=8),E382,"")</f>
        <v>6</v>
      </c>
      <c r="H382" s="15">
        <f t="shared" ref="H382:H445" si="92">IF(AND(D382&lt;=8,E382&lt;=8),ABS(D382-E382),"")</f>
        <v>0</v>
      </c>
      <c r="I382" s="15">
        <f t="shared" ref="I382:I445" si="93">IF(AND(D382&lt;=8,E382&lt;=8),SUMXMY2(D382,E382),"")</f>
        <v>0</v>
      </c>
      <c r="M382" s="21" t="s">
        <v>143</v>
      </c>
      <c r="P382" t="s">
        <v>109</v>
      </c>
      <c r="R382" t="s">
        <v>42</v>
      </c>
      <c r="S382" t="s">
        <v>43</v>
      </c>
      <c r="T382" t="s">
        <v>44</v>
      </c>
      <c r="U382" t="s">
        <v>45</v>
      </c>
      <c r="X382" t="s">
        <v>68</v>
      </c>
      <c r="Y382" t="s">
        <v>69</v>
      </c>
      <c r="Z382" t="s">
        <v>70</v>
      </c>
      <c r="AA382" t="s">
        <v>71</v>
      </c>
      <c r="AB382" t="s">
        <v>72</v>
      </c>
      <c r="AC382" t="s">
        <v>73</v>
      </c>
      <c r="AD382" t="s">
        <v>74</v>
      </c>
      <c r="AE382" t="s">
        <v>75</v>
      </c>
      <c r="AF382" t="s">
        <v>76</v>
      </c>
      <c r="AG382" t="s">
        <v>77</v>
      </c>
      <c r="AH382" t="s">
        <v>78</v>
      </c>
      <c r="AI382" t="s">
        <v>79</v>
      </c>
    </row>
    <row r="383" spans="1:35">
      <c r="A383" t="s">
        <v>110</v>
      </c>
      <c r="B383" s="19">
        <f>FORECAST!A4</f>
        <v>44199</v>
      </c>
      <c r="C383" s="19">
        <f>OBSERVED!A4</f>
        <v>44199</v>
      </c>
      <c r="D383" s="32">
        <f>ANALYSIS!J7</f>
        <v>6</v>
      </c>
      <c r="E383" s="32">
        <f>ANALYSIS!I7</f>
        <v>6</v>
      </c>
      <c r="F383" s="15">
        <f t="shared" si="90"/>
        <v>6</v>
      </c>
      <c r="G383" s="18">
        <f t="shared" si="91"/>
        <v>6</v>
      </c>
      <c r="H383" s="15">
        <f t="shared" si="92"/>
        <v>0</v>
      </c>
      <c r="I383" s="15">
        <f t="shared" si="93"/>
        <v>0</v>
      </c>
      <c r="M383" s="33" t="s">
        <v>167</v>
      </c>
      <c r="N383" s="11"/>
      <c r="O383" s="34" t="s">
        <v>168</v>
      </c>
      <c r="P383">
        <f>COUNTIF(H381:H745,"")</f>
        <v>0</v>
      </c>
      <c r="R383">
        <f>COUNTIF(H381:H439,"")</f>
        <v>0</v>
      </c>
      <c r="S383">
        <f>COUNTIF(H440:H531,"")</f>
        <v>0</v>
      </c>
      <c r="T383">
        <f>COUNTIF(H532:H653,"")</f>
        <v>0</v>
      </c>
      <c r="U383">
        <f>COUNTIF(H654:H745,"")</f>
        <v>0</v>
      </c>
      <c r="X383">
        <f>COUNTIF(H381:H411,"")</f>
        <v>0</v>
      </c>
      <c r="Y383">
        <f>COUNTIF(H412:H439,"")</f>
        <v>0</v>
      </c>
      <c r="Z383">
        <f>COUNTIF(H440:H470,"")</f>
        <v>0</v>
      </c>
      <c r="AA383">
        <f>COUNTIF(H471:H500,"")</f>
        <v>0</v>
      </c>
      <c r="AB383">
        <f>COUNTIF(H501:H531,"")</f>
        <v>0</v>
      </c>
      <c r="AC383">
        <f>COUNTIF(H532:H561,"")</f>
        <v>0</v>
      </c>
      <c r="AD383">
        <f>COUNTIF(H562:H592,"")</f>
        <v>0</v>
      </c>
      <c r="AE383">
        <f>COUNTIF(H593:H623,"")</f>
        <v>0</v>
      </c>
      <c r="AF383">
        <f>COUNTIF(H624:H653,"")</f>
        <v>0</v>
      </c>
      <c r="AG383">
        <f>COUNTIF(H654:H684,"")</f>
        <v>0</v>
      </c>
      <c r="AH383">
        <f>COUNTIF(H685:H714,"")</f>
        <v>0</v>
      </c>
      <c r="AI383">
        <f>COUNTIF(H715:H745,"")</f>
        <v>0</v>
      </c>
    </row>
    <row r="384" spans="1:35">
      <c r="A384" t="s">
        <v>113</v>
      </c>
      <c r="B384" s="19">
        <f>FORECAST!A5</f>
        <v>44200</v>
      </c>
      <c r="C384" s="19">
        <f>OBSERVED!A5</f>
        <v>44200</v>
      </c>
      <c r="D384" s="32">
        <f>ANALYSIS!J8</f>
        <v>6</v>
      </c>
      <c r="E384" s="32">
        <f>ANALYSIS!I8</f>
        <v>6</v>
      </c>
      <c r="F384" s="15">
        <f t="shared" si="90"/>
        <v>6</v>
      </c>
      <c r="G384" s="18">
        <f t="shared" si="91"/>
        <v>6</v>
      </c>
      <c r="H384" s="15">
        <f t="shared" si="92"/>
        <v>0</v>
      </c>
      <c r="I384" s="15">
        <f t="shared" si="93"/>
        <v>0</v>
      </c>
      <c r="M384" s="33" t="s">
        <v>169</v>
      </c>
      <c r="N384" s="11"/>
      <c r="O384" s="34" t="s">
        <v>128</v>
      </c>
      <c r="P384">
        <f>COUNTIF(H381:H745,"&gt;=0")</f>
        <v>365</v>
      </c>
      <c r="R384">
        <f>COUNTIF(H381:H439,"&gt;=0")</f>
        <v>59</v>
      </c>
      <c r="S384">
        <f>COUNTIF(H440:H531,"&gt;=0")</f>
        <v>92</v>
      </c>
      <c r="T384">
        <f>COUNTIF(H532:H653,"&gt;=0")</f>
        <v>122</v>
      </c>
      <c r="U384">
        <f>COUNTIF(H654:H745,"&gt;=0")</f>
        <v>92</v>
      </c>
      <c r="X384">
        <f>COUNTIF(H381:H411,"&gt;=0")</f>
        <v>31</v>
      </c>
      <c r="Y384">
        <f>COUNTIF(H412:H439,"&gt;=0")</f>
        <v>28</v>
      </c>
      <c r="Z384">
        <f>COUNTIF(H440:H470,"&gt;=0")</f>
        <v>31</v>
      </c>
      <c r="AA384">
        <f>COUNTIF(H471:H500,"&gt;=0")</f>
        <v>30</v>
      </c>
      <c r="AB384">
        <f>COUNTIF(H501:H531,"&gt;=0")</f>
        <v>31</v>
      </c>
      <c r="AC384">
        <f>COUNTIF(H532:H561,"&gt;=0")</f>
        <v>30</v>
      </c>
      <c r="AD384">
        <f>COUNTIF(H562:H592,"&gt;=0")</f>
        <v>31</v>
      </c>
      <c r="AE384">
        <f>COUNTIF(H593:H623,"&gt;=0")</f>
        <v>31</v>
      </c>
      <c r="AF384">
        <f>COUNTIF(H624:H653,"&gt;=0")</f>
        <v>30</v>
      </c>
      <c r="AG384">
        <f>COUNTIF(H654:H684,"&gt;=0")</f>
        <v>31</v>
      </c>
      <c r="AH384">
        <f>COUNTIF(H685:H714,"&gt;=0")</f>
        <v>30</v>
      </c>
      <c r="AI384">
        <f>COUNTIF(H715:H745,"&gt;=0")</f>
        <v>31</v>
      </c>
    </row>
    <row r="385" spans="1:35">
      <c r="A385" t="s">
        <v>116</v>
      </c>
      <c r="B385" s="19">
        <f>FORECAST!A6</f>
        <v>44201</v>
      </c>
      <c r="C385" s="19">
        <f>OBSERVED!A6</f>
        <v>44201</v>
      </c>
      <c r="D385" s="32">
        <f>ANALYSIS!J9</f>
        <v>5</v>
      </c>
      <c r="E385" s="32">
        <f>ANALYSIS!I9</f>
        <v>5</v>
      </c>
      <c r="F385" s="15">
        <f t="shared" si="90"/>
        <v>5</v>
      </c>
      <c r="G385" s="18">
        <f t="shared" si="91"/>
        <v>5</v>
      </c>
      <c r="H385" s="15">
        <f t="shared" si="92"/>
        <v>0</v>
      </c>
      <c r="I385" s="15">
        <f t="shared" si="93"/>
        <v>0</v>
      </c>
      <c r="M385" s="33" t="s">
        <v>170</v>
      </c>
      <c r="N385" s="11"/>
      <c r="O385" s="34" t="s">
        <v>171</v>
      </c>
      <c r="P385" s="30">
        <f>COUNTIF(H381:H745,"&lt;=1")</f>
        <v>207</v>
      </c>
      <c r="R385" s="30">
        <f>COUNTIF(H381:H439,"&lt;=1")</f>
        <v>47</v>
      </c>
      <c r="S385" s="30">
        <f>COUNTIF(H440:H531,"&lt;=1")</f>
        <v>53</v>
      </c>
      <c r="T385" s="30">
        <f>COUNTIF(H532:H653,"&lt;=1")</f>
        <v>66</v>
      </c>
      <c r="U385" s="30">
        <f>COUNTIF(H654:H745,"&lt;=1")</f>
        <v>41</v>
      </c>
      <c r="X385" s="30">
        <f>COUNTIF(H381:H411,"&lt;=1")</f>
        <v>24</v>
      </c>
      <c r="Y385" s="30">
        <f>COUNTIF(H412:H439,"&lt;=1")</f>
        <v>23</v>
      </c>
      <c r="Z385" s="30">
        <f>COUNTIF(H440:H470,"&lt;=1")</f>
        <v>20</v>
      </c>
      <c r="AA385" s="30">
        <f>COUNTIF(H471:H500,"&lt;=1")</f>
        <v>18</v>
      </c>
      <c r="AB385" s="30">
        <f>COUNTIF(H501:H531,"&lt;=1")</f>
        <v>15</v>
      </c>
      <c r="AC385" s="30">
        <f>COUNTIF(H532:H561,"&lt;=1")</f>
        <v>7</v>
      </c>
      <c r="AD385" s="30">
        <f>COUNTIF(H562:H592,"&lt;=1")</f>
        <v>23</v>
      </c>
      <c r="AE385" s="30">
        <f>COUNTIF(H593:H623,"&lt;=1")</f>
        <v>16</v>
      </c>
      <c r="AF385" s="30">
        <f>COUNTIF(H624:H653,"&lt;=1")</f>
        <v>20</v>
      </c>
      <c r="AG385" s="30">
        <f>COUNTIF(H654:H684,"&lt;=1")</f>
        <v>18</v>
      </c>
      <c r="AH385" s="30">
        <f>COUNTIF(H685:H714,"&lt;=1")</f>
        <v>16</v>
      </c>
      <c r="AI385" s="30">
        <f>COUNTIF(H715:H745,"&lt;=1")</f>
        <v>7</v>
      </c>
    </row>
    <row r="386" spans="1:35">
      <c r="A386" t="s">
        <v>119</v>
      </c>
      <c r="B386" s="19">
        <f>FORECAST!A7</f>
        <v>44202</v>
      </c>
      <c r="C386" s="19">
        <f>OBSERVED!A7</f>
        <v>44202</v>
      </c>
      <c r="D386" s="32">
        <f>ANALYSIS!J10</f>
        <v>3</v>
      </c>
      <c r="E386" s="32">
        <f>ANALYSIS!I10</f>
        <v>0</v>
      </c>
      <c r="F386" s="15">
        <f t="shared" si="90"/>
        <v>3</v>
      </c>
      <c r="G386" s="18">
        <f t="shared" si="91"/>
        <v>0</v>
      </c>
      <c r="H386" s="15">
        <f t="shared" si="92"/>
        <v>3</v>
      </c>
      <c r="I386" s="15">
        <f t="shared" si="93"/>
        <v>9</v>
      </c>
      <c r="M386" s="33" t="s">
        <v>172</v>
      </c>
      <c r="N386" s="11"/>
      <c r="O386" s="34" t="s">
        <v>173</v>
      </c>
      <c r="P386" s="30">
        <f>COUNTIF(H381:H745,"&gt;1")</f>
        <v>158</v>
      </c>
      <c r="R386" s="30">
        <f>COUNTIF(H381:H439,"&gt;1")</f>
        <v>12</v>
      </c>
      <c r="S386" s="30">
        <f>COUNTIF(H440:H531,"&gt;1")</f>
        <v>39</v>
      </c>
      <c r="T386" s="30">
        <f>COUNTIF(H532:H653,"&gt;1")</f>
        <v>56</v>
      </c>
      <c r="U386" s="30">
        <f>COUNTIF(H654:H745,"&gt;1")</f>
        <v>51</v>
      </c>
      <c r="X386" s="30">
        <f>COUNTIF(H381:H411,"&gt;1")</f>
        <v>7</v>
      </c>
      <c r="Y386" s="30">
        <f>COUNTIF(H412:H439,"&gt;1")</f>
        <v>5</v>
      </c>
      <c r="Z386" s="30">
        <f>COUNTIF(H440:H470,"&gt;1")</f>
        <v>11</v>
      </c>
      <c r="AA386" s="30">
        <f>COUNTIF(H471:H500,"&gt;1")</f>
        <v>12</v>
      </c>
      <c r="AB386" s="30">
        <f>COUNTIF(H501:H531,"&gt;1")</f>
        <v>16</v>
      </c>
      <c r="AC386" s="30">
        <f>COUNTIF(H532:H561,"&gt;1")</f>
        <v>23</v>
      </c>
      <c r="AD386" s="30">
        <f>COUNTIF(H562:H592,"&gt;1")</f>
        <v>8</v>
      </c>
      <c r="AE386" s="30">
        <f>COUNTIF(H593:H623,"&gt;1")</f>
        <v>15</v>
      </c>
      <c r="AF386" s="30">
        <f>COUNTIF(H624:H653,"&gt;1")</f>
        <v>10</v>
      </c>
      <c r="AG386" s="30">
        <f>COUNTIF(H654:H684,"&gt;1")</f>
        <v>13</v>
      </c>
      <c r="AH386" s="30">
        <f>COUNTIF(H685:H714,"&gt;1")</f>
        <v>14</v>
      </c>
      <c r="AI386" s="30">
        <f>COUNTIF(H715:H745,"&gt;1")</f>
        <v>24</v>
      </c>
    </row>
    <row r="387" spans="1:35">
      <c r="A387" t="s">
        <v>122</v>
      </c>
      <c r="B387" s="19">
        <f>FORECAST!A8</f>
        <v>44203</v>
      </c>
      <c r="C387" s="19">
        <f>OBSERVED!A8</f>
        <v>44203</v>
      </c>
      <c r="D387" s="32">
        <f>ANALYSIS!J11</f>
        <v>3</v>
      </c>
      <c r="E387" s="32">
        <f>ANALYSIS!I11</f>
        <v>0</v>
      </c>
      <c r="F387" s="15">
        <f t="shared" si="90"/>
        <v>3</v>
      </c>
      <c r="G387" s="18">
        <f t="shared" si="91"/>
        <v>0</v>
      </c>
      <c r="H387" s="15">
        <f t="shared" si="92"/>
        <v>3</v>
      </c>
      <c r="I387" s="15">
        <f t="shared" si="93"/>
        <v>9</v>
      </c>
      <c r="M387" s="33" t="s">
        <v>174</v>
      </c>
      <c r="N387" s="11"/>
      <c r="O387" s="34" t="s">
        <v>175</v>
      </c>
      <c r="P387" s="30">
        <f>COUNTIF(H381:H745,"&gt;2")</f>
        <v>96</v>
      </c>
      <c r="R387" s="30">
        <f>COUNTIF(H381:H439,"&gt;2")</f>
        <v>10</v>
      </c>
      <c r="S387" s="30">
        <f>COUNTIF(H440:H531,"&gt;2")</f>
        <v>27</v>
      </c>
      <c r="T387" s="30">
        <f>COUNTIF(H532:H653,"&gt;2")</f>
        <v>29</v>
      </c>
      <c r="U387" s="30">
        <f>COUNTIF(H654:H745,"&gt;2")</f>
        <v>30</v>
      </c>
      <c r="X387" s="30">
        <f>COUNTIF(H381:H411,"&gt;2")</f>
        <v>7</v>
      </c>
      <c r="Y387" s="30">
        <f>COUNTIF(H412:H439,"&gt;2")</f>
        <v>3</v>
      </c>
      <c r="Z387" s="30">
        <f>COUNTIF(H440:H470,"&gt;2")</f>
        <v>8</v>
      </c>
      <c r="AA387" s="30">
        <f>COUNTIF(H471:H500,"&gt;2")</f>
        <v>10</v>
      </c>
      <c r="AB387" s="30">
        <f>COUNTIF(H501:H531,"&gt;2")</f>
        <v>9</v>
      </c>
      <c r="AC387" s="30">
        <f>COUNTIF(H532:H561,"&gt;2")</f>
        <v>15</v>
      </c>
      <c r="AD387" s="30">
        <f>COUNTIF(H562:H592,"&gt;2")</f>
        <v>5</v>
      </c>
      <c r="AE387" s="30">
        <f>COUNTIF(H593:H623,"&gt;2")</f>
        <v>5</v>
      </c>
      <c r="AF387" s="30">
        <f>COUNTIF(H624:H653,"&gt;2")</f>
        <v>4</v>
      </c>
      <c r="AG387" s="30">
        <f>COUNTIF(H654:H684,"&gt;2")</f>
        <v>5</v>
      </c>
      <c r="AH387" s="30">
        <f>COUNTIF(H685:H714,"&gt;2")</f>
        <v>8</v>
      </c>
      <c r="AI387" s="30">
        <f>COUNTIF(H715:H745,"&gt;2")</f>
        <v>17</v>
      </c>
    </row>
    <row r="388" spans="1:35">
      <c r="A388" t="s">
        <v>106</v>
      </c>
      <c r="B388" s="19">
        <f>FORECAST!A9</f>
        <v>44204</v>
      </c>
      <c r="C388" s="19">
        <f>OBSERVED!A9</f>
        <v>44204</v>
      </c>
      <c r="D388" s="32">
        <f>ANALYSIS!J12</f>
        <v>4</v>
      </c>
      <c r="E388" s="32">
        <f>ANALYSIS!I12</f>
        <v>0</v>
      </c>
      <c r="F388" s="15">
        <f t="shared" si="90"/>
        <v>4</v>
      </c>
      <c r="G388" s="18">
        <f t="shared" si="91"/>
        <v>0</v>
      </c>
      <c r="H388" s="15">
        <f t="shared" si="92"/>
        <v>4</v>
      </c>
      <c r="I388" s="15">
        <f t="shared" si="93"/>
        <v>16</v>
      </c>
      <c r="M388" s="33" t="s">
        <v>176</v>
      </c>
      <c r="N388" s="11"/>
      <c r="O388" s="34" t="s">
        <v>177</v>
      </c>
      <c r="P388" s="30">
        <f>(P386-P387)</f>
        <v>62</v>
      </c>
      <c r="R388" s="30">
        <f>(R386-R387)</f>
        <v>2</v>
      </c>
      <c r="S388" s="30">
        <f t="shared" ref="S388:X388" si="94">(S386-S387)</f>
        <v>12</v>
      </c>
      <c r="T388" s="30">
        <f t="shared" si="94"/>
        <v>27</v>
      </c>
      <c r="U388" s="30">
        <f t="shared" si="94"/>
        <v>21</v>
      </c>
      <c r="X388" s="30">
        <f t="shared" si="94"/>
        <v>0</v>
      </c>
      <c r="Y388" s="30">
        <f t="shared" ref="Y388:AI388" si="95">(Y386-Y387)</f>
        <v>2</v>
      </c>
      <c r="Z388" s="30">
        <f t="shared" si="95"/>
        <v>3</v>
      </c>
      <c r="AA388" s="30">
        <f t="shared" si="95"/>
        <v>2</v>
      </c>
      <c r="AB388" s="30">
        <f t="shared" si="95"/>
        <v>7</v>
      </c>
      <c r="AC388" s="30">
        <f t="shared" si="95"/>
        <v>8</v>
      </c>
      <c r="AD388" s="30">
        <f t="shared" si="95"/>
        <v>3</v>
      </c>
      <c r="AE388" s="30">
        <f t="shared" si="95"/>
        <v>10</v>
      </c>
      <c r="AF388" s="30">
        <f t="shared" si="95"/>
        <v>6</v>
      </c>
      <c r="AG388" s="30">
        <f t="shared" si="95"/>
        <v>8</v>
      </c>
      <c r="AH388" s="30">
        <f t="shared" si="95"/>
        <v>6</v>
      </c>
      <c r="AI388" s="30">
        <f t="shared" si="95"/>
        <v>7</v>
      </c>
    </row>
    <row r="389" spans="1:35">
      <c r="A389" t="s">
        <v>107</v>
      </c>
      <c r="B389" s="19">
        <f>FORECAST!A10</f>
        <v>44205</v>
      </c>
      <c r="C389" s="19">
        <f>OBSERVED!A10</f>
        <v>44205</v>
      </c>
      <c r="D389" s="32">
        <f>ANALYSIS!J13</f>
        <v>5</v>
      </c>
      <c r="E389" s="32">
        <f>ANALYSIS!I13</f>
        <v>0</v>
      </c>
      <c r="F389" s="15">
        <f t="shared" si="90"/>
        <v>5</v>
      </c>
      <c r="G389" s="18">
        <f t="shared" si="91"/>
        <v>0</v>
      </c>
      <c r="H389" s="15">
        <f t="shared" si="92"/>
        <v>5</v>
      </c>
      <c r="I389" s="15">
        <f t="shared" si="93"/>
        <v>25</v>
      </c>
      <c r="M389" s="33" t="s">
        <v>135</v>
      </c>
      <c r="N389" s="11"/>
      <c r="O389" s="34" t="s">
        <v>136</v>
      </c>
      <c r="P389" s="30">
        <f>ROUND(SQRT(SUM(I381:I745)/P384),2)</f>
        <v>2.24</v>
      </c>
      <c r="R389" s="30">
        <f>ROUND(SQRT(SUM(I381:I439)/R384),2)</f>
        <v>1.64</v>
      </c>
      <c r="S389" s="30">
        <f>ROUND(SQRT(SUM(I440:I531)/S384),2)</f>
        <v>2.29</v>
      </c>
      <c r="T389" s="30">
        <f>ROUND(SQRT(SUM(I532:I653)/T384),2)</f>
        <v>2.15</v>
      </c>
      <c r="U389" s="30">
        <f>ROUND(SQRT(SUM(I654:I745)/U384),2)</f>
        <v>2.61</v>
      </c>
      <c r="X389" s="30">
        <f>ROUND(SQRT(SUM(I381:I411)/X384),2)</f>
        <v>1.89</v>
      </c>
      <c r="Y389" s="30">
        <f>ROUND(SQRT(SUM(I412:I439)/Y384),2)</f>
        <v>1.31</v>
      </c>
      <c r="Z389" s="30">
        <f>ROUND(SQRT(SUM(I440:I470)/Z384),2)</f>
        <v>1.87</v>
      </c>
      <c r="AA389" s="30">
        <f>ROUND(SQRT(SUM(I471:I500)/AA384),2)</f>
        <v>2.18</v>
      </c>
      <c r="AB389" s="30">
        <f>ROUND(SQRT(SUM(I501:I531)/AB384),2)</f>
        <v>2.73</v>
      </c>
      <c r="AC389" s="30">
        <f>ROUND(SQRT(SUM(I532:I561)/AC384),2)</f>
        <v>3.03</v>
      </c>
      <c r="AD389" s="30">
        <f>ROUND(SQRT(SUM(I562:I592)/AD384),2)</f>
        <v>1.68</v>
      </c>
      <c r="AE389" s="30">
        <f>ROUND(SQRT(SUM(I593:I623)/AE384),2)</f>
        <v>1.93</v>
      </c>
      <c r="AF389" s="30">
        <f>ROUND(SQRT(SUM(I624:I653)/AF384),2)</f>
        <v>1.72</v>
      </c>
      <c r="AG389" s="30">
        <f>ROUND(SQRT(SUM(I654:I684)/AG384),2)</f>
        <v>1.76</v>
      </c>
      <c r="AH389" s="30">
        <f>ROUND(SQRT(SUM(I685:I714)/AH384),2)</f>
        <v>2.39</v>
      </c>
      <c r="AI389" s="30">
        <f>ROUND(SQRT(SUM(I715:I745)/AI384),2)</f>
        <v>3.39</v>
      </c>
    </row>
    <row r="390" spans="1:35">
      <c r="A390" t="s">
        <v>110</v>
      </c>
      <c r="B390" s="19">
        <f>FORECAST!A11</f>
        <v>44206</v>
      </c>
      <c r="C390" s="19">
        <f>OBSERVED!A11</f>
        <v>44206</v>
      </c>
      <c r="D390" s="32">
        <f>ANALYSIS!J14</f>
        <v>4</v>
      </c>
      <c r="E390" s="32">
        <f>ANALYSIS!I14</f>
        <v>0</v>
      </c>
      <c r="F390" s="15">
        <f t="shared" si="90"/>
        <v>4</v>
      </c>
      <c r="G390" s="18">
        <f t="shared" si="91"/>
        <v>0</v>
      </c>
      <c r="H390" s="15">
        <f t="shared" si="92"/>
        <v>4</v>
      </c>
      <c r="I390" s="15">
        <f t="shared" si="93"/>
        <v>16</v>
      </c>
      <c r="M390" s="20"/>
      <c r="N390" s="11"/>
      <c r="O390" s="33" t="s">
        <v>178</v>
      </c>
      <c r="P390" s="30">
        <f>ROUND(((P385/P384)*100),2)</f>
        <v>56.71</v>
      </c>
      <c r="R390" s="30">
        <f>ROUND(((R385/R384)*100),2)</f>
        <v>79.66</v>
      </c>
      <c r="S390" s="30">
        <f t="shared" ref="S390:X390" si="96">ROUND(((S385/S384)*100),2)</f>
        <v>57.61</v>
      </c>
      <c r="T390" s="30">
        <f t="shared" si="96"/>
        <v>54.1</v>
      </c>
      <c r="U390" s="30">
        <f t="shared" si="96"/>
        <v>44.57</v>
      </c>
      <c r="X390" s="30">
        <f t="shared" si="96"/>
        <v>77.42</v>
      </c>
      <c r="Y390" s="30">
        <f t="shared" ref="Y390:AI390" si="97">ROUND(((Y385/Y384)*100),2)</f>
        <v>82.14</v>
      </c>
      <c r="Z390" s="30">
        <f t="shared" si="97"/>
        <v>64.52</v>
      </c>
      <c r="AA390" s="30">
        <f t="shared" si="97"/>
        <v>60</v>
      </c>
      <c r="AB390" s="30">
        <f t="shared" si="97"/>
        <v>48.39</v>
      </c>
      <c r="AC390" s="30">
        <f t="shared" si="97"/>
        <v>23.33</v>
      </c>
      <c r="AD390" s="30">
        <f t="shared" si="97"/>
        <v>74.19</v>
      </c>
      <c r="AE390" s="30">
        <f t="shared" si="97"/>
        <v>51.61</v>
      </c>
      <c r="AF390" s="30">
        <f t="shared" si="97"/>
        <v>66.67</v>
      </c>
      <c r="AG390" s="30">
        <f t="shared" si="97"/>
        <v>58.06</v>
      </c>
      <c r="AH390" s="30">
        <f t="shared" si="97"/>
        <v>53.33</v>
      </c>
      <c r="AI390" s="30">
        <f t="shared" si="97"/>
        <v>22.58</v>
      </c>
    </row>
    <row r="391" spans="1:35">
      <c r="A391" t="s">
        <v>113</v>
      </c>
      <c r="B391" s="19">
        <f>FORECAST!A12</f>
        <v>44207</v>
      </c>
      <c r="C391" s="19">
        <f>OBSERVED!A12</f>
        <v>44207</v>
      </c>
      <c r="D391" s="32">
        <f>ANALYSIS!J15</f>
        <v>3</v>
      </c>
      <c r="E391" s="32">
        <f>ANALYSIS!I15</f>
        <v>2</v>
      </c>
      <c r="F391" s="15">
        <f t="shared" si="90"/>
        <v>3</v>
      </c>
      <c r="G391" s="18">
        <f t="shared" si="91"/>
        <v>2</v>
      </c>
      <c r="H391" s="15">
        <f t="shared" si="92"/>
        <v>1</v>
      </c>
      <c r="I391" s="15">
        <f t="shared" si="93"/>
        <v>1</v>
      </c>
      <c r="M391" s="33" t="s">
        <v>179</v>
      </c>
      <c r="N391" s="11"/>
      <c r="O391" s="33" t="s">
        <v>180</v>
      </c>
      <c r="P391" s="30">
        <f>ROUND(((P388/P384)*100),2)</f>
        <v>16.99</v>
      </c>
      <c r="R391" s="30">
        <f>ROUND(((R388/R384)*100),2)</f>
        <v>3.39</v>
      </c>
      <c r="S391" s="30">
        <f t="shared" ref="S391:X391" si="98">ROUND(((S388/S384)*100),2)</f>
        <v>13.04</v>
      </c>
      <c r="T391" s="30">
        <f t="shared" si="98"/>
        <v>22.13</v>
      </c>
      <c r="U391" s="30">
        <f t="shared" si="98"/>
        <v>22.83</v>
      </c>
      <c r="X391" s="30">
        <f t="shared" si="98"/>
        <v>0</v>
      </c>
      <c r="Y391" s="30">
        <f t="shared" ref="Y391:AI391" si="99">ROUND(((Y388/Y384)*100),2)</f>
        <v>7.14</v>
      </c>
      <c r="Z391" s="30">
        <f t="shared" si="99"/>
        <v>9.68</v>
      </c>
      <c r="AA391" s="30">
        <f t="shared" si="99"/>
        <v>6.67</v>
      </c>
      <c r="AB391" s="30">
        <f t="shared" si="99"/>
        <v>22.58</v>
      </c>
      <c r="AC391" s="30">
        <f t="shared" si="99"/>
        <v>26.67</v>
      </c>
      <c r="AD391" s="30">
        <f t="shared" si="99"/>
        <v>9.68</v>
      </c>
      <c r="AE391" s="30">
        <f t="shared" si="99"/>
        <v>32.26</v>
      </c>
      <c r="AF391" s="30">
        <f t="shared" si="99"/>
        <v>20</v>
      </c>
      <c r="AG391" s="30">
        <f t="shared" si="99"/>
        <v>25.81</v>
      </c>
      <c r="AH391" s="30">
        <f t="shared" si="99"/>
        <v>20</v>
      </c>
      <c r="AI391" s="30">
        <f t="shared" si="99"/>
        <v>22.58</v>
      </c>
    </row>
    <row r="392" spans="1:35">
      <c r="A392" t="s">
        <v>116</v>
      </c>
      <c r="B392" s="19">
        <f>FORECAST!A13</f>
        <v>44208</v>
      </c>
      <c r="C392" s="19">
        <f>OBSERVED!A13</f>
        <v>44208</v>
      </c>
      <c r="D392" s="32">
        <f>ANALYSIS!J16</f>
        <v>3</v>
      </c>
      <c r="E392" s="32">
        <f>ANALYSIS!I16</f>
        <v>2</v>
      </c>
      <c r="F392" s="15">
        <f t="shared" si="90"/>
        <v>3</v>
      </c>
      <c r="G392" s="18">
        <f t="shared" si="91"/>
        <v>2</v>
      </c>
      <c r="H392" s="15">
        <f t="shared" si="92"/>
        <v>1</v>
      </c>
      <c r="I392" s="15">
        <f t="shared" si="93"/>
        <v>1</v>
      </c>
      <c r="M392" s="33"/>
      <c r="N392" s="11"/>
      <c r="O392" s="33" t="s">
        <v>181</v>
      </c>
      <c r="P392" s="30">
        <f>ROUND(((P387/P384)*100),2)</f>
        <v>26.3</v>
      </c>
      <c r="R392" s="30">
        <f>ROUND(((R387/R384)*100),2)</f>
        <v>16.95</v>
      </c>
      <c r="S392" s="30">
        <f t="shared" ref="S392:X392" si="100">ROUND(((S387/S384)*100),2)</f>
        <v>29.35</v>
      </c>
      <c r="T392" s="30">
        <f t="shared" si="100"/>
        <v>23.77</v>
      </c>
      <c r="U392" s="30">
        <f t="shared" si="100"/>
        <v>32.61</v>
      </c>
      <c r="X392" s="30">
        <f t="shared" si="100"/>
        <v>22.58</v>
      </c>
      <c r="Y392" s="30">
        <f t="shared" ref="Y392:AI392" si="101">ROUND(((Y387/Y384)*100),2)</f>
        <v>10.71</v>
      </c>
      <c r="Z392" s="30">
        <f t="shared" si="101"/>
        <v>25.81</v>
      </c>
      <c r="AA392" s="30">
        <f t="shared" si="101"/>
        <v>33.33</v>
      </c>
      <c r="AB392" s="30">
        <f t="shared" si="101"/>
        <v>29.03</v>
      </c>
      <c r="AC392" s="30">
        <f t="shared" si="101"/>
        <v>50</v>
      </c>
      <c r="AD392" s="30">
        <f t="shared" si="101"/>
        <v>16.13</v>
      </c>
      <c r="AE392" s="30">
        <f t="shared" si="101"/>
        <v>16.13</v>
      </c>
      <c r="AF392" s="30">
        <f t="shared" si="101"/>
        <v>13.33</v>
      </c>
      <c r="AG392" s="30">
        <f t="shared" si="101"/>
        <v>16.13</v>
      </c>
      <c r="AH392" s="30">
        <f t="shared" si="101"/>
        <v>26.67</v>
      </c>
      <c r="AI392" s="30">
        <f t="shared" si="101"/>
        <v>54.84</v>
      </c>
    </row>
    <row r="393" spans="1:35">
      <c r="A393" t="s">
        <v>119</v>
      </c>
      <c r="B393" s="19">
        <f>FORECAST!A14</f>
        <v>44209</v>
      </c>
      <c r="C393" s="19">
        <f>OBSERVED!A14</f>
        <v>44209</v>
      </c>
      <c r="D393" s="32">
        <f>ANALYSIS!J17</f>
        <v>0</v>
      </c>
      <c r="E393" s="32">
        <f>ANALYSIS!I17</f>
        <v>0</v>
      </c>
      <c r="F393" s="15">
        <f t="shared" si="90"/>
        <v>0</v>
      </c>
      <c r="G393" s="18">
        <f t="shared" si="91"/>
        <v>0</v>
      </c>
      <c r="H393" s="15">
        <f t="shared" si="92"/>
        <v>0</v>
      </c>
      <c r="I393" s="15">
        <f t="shared" si="93"/>
        <v>0</v>
      </c>
      <c r="M393" s="33" t="s">
        <v>182</v>
      </c>
      <c r="N393" s="11"/>
      <c r="O393" s="34" t="s">
        <v>142</v>
      </c>
      <c r="P393" s="35">
        <f>CORREL(F381:F745,G381:G745)</f>
        <v>0.734797325945241</v>
      </c>
      <c r="R393" s="35" cm="1">
        <f t="array" ref="R393">CORREL(F381:F439,G381:G439)</f>
        <v>0.616813694164075</v>
      </c>
      <c r="S393" s="35" cm="1">
        <f t="array" ref="S393">CORREL(F440:F531,G440:G531)</f>
        <v>0.533141732956907</v>
      </c>
      <c r="T393" s="35" cm="1">
        <f t="array" ref="T393">CORREL(F532:F653,G532:G653)</f>
        <v>0.536733873243768</v>
      </c>
      <c r="U393" s="35" cm="1">
        <f t="array" ref="U393">CORREL(F654:F745,G654:G745)</f>
        <v>0.497603056579124</v>
      </c>
      <c r="X393" s="35" cm="1">
        <f t="array" ref="X393">CORREL(F381:F411,G381:G411)</f>
        <v>0.662285080310381</v>
      </c>
      <c r="Y393" s="35" cm="1">
        <f t="array" ref="Y393">CORREL(F412:F439,G412:G439)</f>
        <v>0.26622508718406</v>
      </c>
      <c r="Z393" s="35" cm="1">
        <f t="array" ref="Z393">CORREL(F440:F470,G440:G470)</f>
        <v>-0.0566543097269392</v>
      </c>
      <c r="AA393" s="35" cm="1">
        <f t="array" ref="AA393">CORREL(I471:I500,G471:G500)</f>
        <v>0.374227718379492</v>
      </c>
      <c r="AB393" s="35" cm="1">
        <f t="array" ref="AB393">CORREL(F501:F531,G501:G531)</f>
        <v>0.564529944481459</v>
      </c>
      <c r="AC393" s="35" cm="1">
        <f t="array" ref="AC393">CORREL(F532:F561,G532:G561)</f>
        <v>0.28748738066827</v>
      </c>
      <c r="AD393" s="35" cm="1">
        <f t="array" ref="AD393">CORREL(F562:F592,G562:G592)</f>
        <v>0.695158295457249</v>
      </c>
      <c r="AE393" s="35" cm="1">
        <f t="array" ref="AE393">CORREL(F593:F623,G593:G623)</f>
        <v>0.325219188129743</v>
      </c>
      <c r="AF393" s="35" cm="1">
        <f t="array" ref="AF393">CORREL(F624:F653,G624:G653)</f>
        <v>0.164900007741708</v>
      </c>
      <c r="AG393" s="35" cm="1">
        <f t="array" ref="AG393">CORREL(F654:F684,G654:G684)</f>
        <v>0.760241781115603</v>
      </c>
      <c r="AH393" s="35" cm="1">
        <f t="array" ref="AH393">CORREL(F685:F714,G685:G714)</f>
        <v>0.596095051068174</v>
      </c>
      <c r="AI393" s="35" cm="1">
        <f t="array" ref="AI393">CORREL(F715:F745,G715:G745)</f>
        <v>0.395909371734798</v>
      </c>
    </row>
    <row r="394" spans="1:9">
      <c r="A394" t="s">
        <v>122</v>
      </c>
      <c r="B394" s="19">
        <f>FORECAST!A15</f>
        <v>44210</v>
      </c>
      <c r="C394" s="19">
        <f>OBSERVED!A15</f>
        <v>44210</v>
      </c>
      <c r="D394" s="32">
        <f>ANALYSIS!J18</f>
        <v>0</v>
      </c>
      <c r="E394" s="32">
        <f>ANALYSIS!I18</f>
        <v>5</v>
      </c>
      <c r="F394" s="15">
        <f t="shared" si="90"/>
        <v>0</v>
      </c>
      <c r="G394" s="18">
        <f t="shared" si="91"/>
        <v>5</v>
      </c>
      <c r="H394" s="15">
        <f t="shared" si="92"/>
        <v>5</v>
      </c>
      <c r="I394" s="15">
        <f t="shared" si="93"/>
        <v>25</v>
      </c>
    </row>
    <row r="395" spans="1:9">
      <c r="A395" t="s">
        <v>106</v>
      </c>
      <c r="B395" s="19">
        <f>FORECAST!A16</f>
        <v>44211</v>
      </c>
      <c r="C395" s="19">
        <f>OBSERVED!A16</f>
        <v>44211</v>
      </c>
      <c r="D395" s="32">
        <f>ANALYSIS!J19</f>
        <v>0</v>
      </c>
      <c r="E395" s="32">
        <f>ANALYSIS!I19</f>
        <v>0</v>
      </c>
      <c r="F395" s="15">
        <f t="shared" si="90"/>
        <v>0</v>
      </c>
      <c r="G395" s="18">
        <f t="shared" si="91"/>
        <v>0</v>
      </c>
      <c r="H395" s="15">
        <f t="shared" si="92"/>
        <v>0</v>
      </c>
      <c r="I395" s="15">
        <f t="shared" si="93"/>
        <v>0</v>
      </c>
    </row>
    <row r="396" spans="1:9">
      <c r="A396" t="s">
        <v>107</v>
      </c>
      <c r="B396" s="19">
        <f>FORECAST!A17</f>
        <v>44212</v>
      </c>
      <c r="C396" s="19">
        <f>OBSERVED!A17</f>
        <v>44212</v>
      </c>
      <c r="D396" s="32">
        <f>ANALYSIS!J20</f>
        <v>0</v>
      </c>
      <c r="E396" s="32">
        <f>ANALYSIS!I20</f>
        <v>0</v>
      </c>
      <c r="F396" s="15">
        <f t="shared" si="90"/>
        <v>0</v>
      </c>
      <c r="G396" s="18">
        <f t="shared" si="91"/>
        <v>0</v>
      </c>
      <c r="H396" s="15">
        <f t="shared" si="92"/>
        <v>0</v>
      </c>
      <c r="I396" s="15">
        <f t="shared" si="93"/>
        <v>0</v>
      </c>
    </row>
    <row r="397" spans="1:9">
      <c r="A397" t="s">
        <v>110</v>
      </c>
      <c r="B397" s="19">
        <f>FORECAST!A18</f>
        <v>44213</v>
      </c>
      <c r="C397" s="19">
        <f>OBSERVED!A18</f>
        <v>44213</v>
      </c>
      <c r="D397" s="32">
        <f>ANALYSIS!J21</f>
        <v>0</v>
      </c>
      <c r="E397" s="32">
        <f>ANALYSIS!I21</f>
        <v>0</v>
      </c>
      <c r="F397" s="15">
        <f t="shared" si="90"/>
        <v>0</v>
      </c>
      <c r="G397" s="18">
        <f t="shared" si="91"/>
        <v>0</v>
      </c>
      <c r="H397" s="15">
        <f t="shared" si="92"/>
        <v>0</v>
      </c>
      <c r="I397" s="15">
        <f t="shared" si="93"/>
        <v>0</v>
      </c>
    </row>
    <row r="398" spans="1:9">
      <c r="A398" t="s">
        <v>113</v>
      </c>
      <c r="B398" s="19">
        <f>FORECAST!A19</f>
        <v>44214</v>
      </c>
      <c r="C398" s="19">
        <f>OBSERVED!A19</f>
        <v>44214</v>
      </c>
      <c r="D398" s="32">
        <f>ANALYSIS!J22</f>
        <v>0</v>
      </c>
      <c r="E398" s="32">
        <f>ANALYSIS!I22</f>
        <v>0</v>
      </c>
      <c r="F398" s="15">
        <f t="shared" si="90"/>
        <v>0</v>
      </c>
      <c r="G398" s="18">
        <f t="shared" si="91"/>
        <v>0</v>
      </c>
      <c r="H398" s="15">
        <f t="shared" si="92"/>
        <v>0</v>
      </c>
      <c r="I398" s="15">
        <f t="shared" si="93"/>
        <v>0</v>
      </c>
    </row>
    <row r="399" spans="1:9">
      <c r="A399" t="s">
        <v>116</v>
      </c>
      <c r="B399" s="19">
        <f>FORECAST!A20</f>
        <v>44215</v>
      </c>
      <c r="C399" s="19">
        <f>OBSERVED!A20</f>
        <v>44215</v>
      </c>
      <c r="D399" s="32">
        <f>ANALYSIS!J23</f>
        <v>0</v>
      </c>
      <c r="E399" s="32">
        <f>ANALYSIS!I23</f>
        <v>0</v>
      </c>
      <c r="F399" s="15">
        <f t="shared" si="90"/>
        <v>0</v>
      </c>
      <c r="G399" s="18">
        <f t="shared" si="91"/>
        <v>0</v>
      </c>
      <c r="H399" s="15">
        <f t="shared" si="92"/>
        <v>0</v>
      </c>
      <c r="I399" s="15">
        <f t="shared" si="93"/>
        <v>0</v>
      </c>
    </row>
    <row r="400" spans="1:9">
      <c r="A400" t="s">
        <v>119</v>
      </c>
      <c r="B400" s="19">
        <f>FORECAST!A21</f>
        <v>44216</v>
      </c>
      <c r="C400" s="19">
        <f>OBSERVED!A21</f>
        <v>44216</v>
      </c>
      <c r="D400" s="32">
        <f>ANALYSIS!J24</f>
        <v>0</v>
      </c>
      <c r="E400" s="32">
        <f>ANALYSIS!I24</f>
        <v>0</v>
      </c>
      <c r="F400" s="15">
        <f t="shared" si="90"/>
        <v>0</v>
      </c>
      <c r="G400" s="18">
        <f t="shared" si="91"/>
        <v>0</v>
      </c>
      <c r="H400" s="15">
        <f t="shared" si="92"/>
        <v>0</v>
      </c>
      <c r="I400" s="15">
        <f t="shared" si="93"/>
        <v>0</v>
      </c>
    </row>
    <row r="401" spans="1:9">
      <c r="A401" t="s">
        <v>122</v>
      </c>
      <c r="B401" s="19">
        <f>FORECAST!A22</f>
        <v>44217</v>
      </c>
      <c r="C401" s="19">
        <f>OBSERVED!A22</f>
        <v>44217</v>
      </c>
      <c r="D401" s="32">
        <f>ANALYSIS!J25</f>
        <v>0</v>
      </c>
      <c r="E401" s="32">
        <f>ANALYSIS!I25</f>
        <v>0</v>
      </c>
      <c r="F401" s="15">
        <f t="shared" si="90"/>
        <v>0</v>
      </c>
      <c r="G401" s="18">
        <f t="shared" si="91"/>
        <v>0</v>
      </c>
      <c r="H401" s="15">
        <f t="shared" si="92"/>
        <v>0</v>
      </c>
      <c r="I401" s="15">
        <f t="shared" si="93"/>
        <v>0</v>
      </c>
    </row>
    <row r="402" spans="1:9">
      <c r="A402" t="s">
        <v>106</v>
      </c>
      <c r="B402" s="19">
        <f>FORECAST!A23</f>
        <v>44218</v>
      </c>
      <c r="C402" s="19">
        <f>OBSERVED!A23</f>
        <v>44218</v>
      </c>
      <c r="D402" s="32">
        <f>ANALYSIS!J26</f>
        <v>0</v>
      </c>
      <c r="E402" s="32">
        <f>ANALYSIS!I26</f>
        <v>0</v>
      </c>
      <c r="F402" s="15">
        <f t="shared" si="90"/>
        <v>0</v>
      </c>
      <c r="G402" s="18">
        <f t="shared" si="91"/>
        <v>0</v>
      </c>
      <c r="H402" s="15">
        <f t="shared" si="92"/>
        <v>0</v>
      </c>
      <c r="I402" s="15">
        <f t="shared" si="93"/>
        <v>0</v>
      </c>
    </row>
    <row r="403" spans="1:9">
      <c r="A403" t="s">
        <v>107</v>
      </c>
      <c r="B403" s="19">
        <f>FORECAST!A24</f>
        <v>44219</v>
      </c>
      <c r="C403" s="19">
        <f>OBSERVED!A24</f>
        <v>44219</v>
      </c>
      <c r="D403" s="32">
        <f>ANALYSIS!J27</f>
        <v>0</v>
      </c>
      <c r="E403" s="32">
        <f>ANALYSIS!I27</f>
        <v>0</v>
      </c>
      <c r="F403" s="15">
        <f t="shared" si="90"/>
        <v>0</v>
      </c>
      <c r="G403" s="18">
        <f t="shared" si="91"/>
        <v>0</v>
      </c>
      <c r="H403" s="15">
        <f t="shared" si="92"/>
        <v>0</v>
      </c>
      <c r="I403" s="15">
        <f t="shared" si="93"/>
        <v>0</v>
      </c>
    </row>
    <row r="404" spans="1:9">
      <c r="A404" t="s">
        <v>110</v>
      </c>
      <c r="B404" s="19">
        <f>FORECAST!A25</f>
        <v>44220</v>
      </c>
      <c r="C404" s="19">
        <f>OBSERVED!A25</f>
        <v>44220</v>
      </c>
      <c r="D404" s="32">
        <f>ANALYSIS!J28</f>
        <v>3</v>
      </c>
      <c r="E404" s="32">
        <f>ANALYSIS!I28</f>
        <v>0</v>
      </c>
      <c r="F404" s="15">
        <f t="shared" si="90"/>
        <v>3</v>
      </c>
      <c r="G404" s="18">
        <f t="shared" si="91"/>
        <v>0</v>
      </c>
      <c r="H404" s="15">
        <f t="shared" si="92"/>
        <v>3</v>
      </c>
      <c r="I404" s="15">
        <f t="shared" si="93"/>
        <v>9</v>
      </c>
    </row>
    <row r="405" spans="1:9">
      <c r="A405" t="s">
        <v>113</v>
      </c>
      <c r="B405" s="19">
        <f>FORECAST!A26</f>
        <v>44221</v>
      </c>
      <c r="C405" s="19">
        <f>OBSERVED!A26</f>
        <v>44221</v>
      </c>
      <c r="D405" s="32">
        <f>ANALYSIS!J29</f>
        <v>0</v>
      </c>
      <c r="E405" s="32">
        <f>ANALYSIS!I29</f>
        <v>0</v>
      </c>
      <c r="F405" s="15">
        <f t="shared" si="90"/>
        <v>0</v>
      </c>
      <c r="G405" s="18">
        <f t="shared" si="91"/>
        <v>0</v>
      </c>
      <c r="H405" s="15">
        <f t="shared" si="92"/>
        <v>0</v>
      </c>
      <c r="I405" s="15">
        <f t="shared" si="93"/>
        <v>0</v>
      </c>
    </row>
    <row r="406" spans="1:9">
      <c r="A406" t="s">
        <v>116</v>
      </c>
      <c r="B406" s="19">
        <f>FORECAST!A27</f>
        <v>44222</v>
      </c>
      <c r="C406" s="19">
        <f>OBSERVED!A27</f>
        <v>44222</v>
      </c>
      <c r="D406" s="32">
        <f>ANALYSIS!J30</f>
        <v>0</v>
      </c>
      <c r="E406" s="32">
        <f>ANALYSIS!I30</f>
        <v>0</v>
      </c>
      <c r="F406" s="15">
        <f t="shared" si="90"/>
        <v>0</v>
      </c>
      <c r="G406" s="18">
        <f t="shared" si="91"/>
        <v>0</v>
      </c>
      <c r="H406" s="15">
        <f t="shared" si="92"/>
        <v>0</v>
      </c>
      <c r="I406" s="15">
        <f t="shared" si="93"/>
        <v>0</v>
      </c>
    </row>
    <row r="407" spans="1:9">
      <c r="A407" t="s">
        <v>119</v>
      </c>
      <c r="B407" s="19">
        <f>FORECAST!A28</f>
        <v>44223</v>
      </c>
      <c r="C407" s="19">
        <f>OBSERVED!A28</f>
        <v>44223</v>
      </c>
      <c r="D407" s="32">
        <f>ANALYSIS!J31</f>
        <v>0</v>
      </c>
      <c r="E407" s="32">
        <f>ANALYSIS!I31</f>
        <v>0</v>
      </c>
      <c r="F407" s="15">
        <f t="shared" si="90"/>
        <v>0</v>
      </c>
      <c r="G407" s="18">
        <f t="shared" si="91"/>
        <v>0</v>
      </c>
      <c r="H407" s="15">
        <f t="shared" si="92"/>
        <v>0</v>
      </c>
      <c r="I407" s="15">
        <f t="shared" si="93"/>
        <v>0</v>
      </c>
    </row>
    <row r="408" spans="1:9">
      <c r="A408" t="s">
        <v>122</v>
      </c>
      <c r="B408" s="19">
        <f>FORECAST!A29</f>
        <v>44224</v>
      </c>
      <c r="C408" s="19">
        <f>OBSERVED!A29</f>
        <v>44224</v>
      </c>
      <c r="D408" s="32">
        <f>ANALYSIS!J32</f>
        <v>0</v>
      </c>
      <c r="E408" s="32">
        <f>ANALYSIS!I32</f>
        <v>0</v>
      </c>
      <c r="F408" s="15">
        <f t="shared" si="90"/>
        <v>0</v>
      </c>
      <c r="G408" s="18">
        <f t="shared" si="91"/>
        <v>0</v>
      </c>
      <c r="H408" s="15">
        <f t="shared" si="92"/>
        <v>0</v>
      </c>
      <c r="I408" s="15">
        <f t="shared" si="93"/>
        <v>0</v>
      </c>
    </row>
    <row r="409" spans="1:9">
      <c r="A409" t="s">
        <v>106</v>
      </c>
      <c r="B409" s="19">
        <f>FORECAST!A30</f>
        <v>44225</v>
      </c>
      <c r="C409" s="19">
        <f>OBSERVED!A30</f>
        <v>44225</v>
      </c>
      <c r="D409" s="32">
        <f>ANALYSIS!J33</f>
        <v>0</v>
      </c>
      <c r="E409" s="32">
        <f>ANALYSIS!I33</f>
        <v>0</v>
      </c>
      <c r="F409" s="15">
        <f t="shared" si="90"/>
        <v>0</v>
      </c>
      <c r="G409" s="18">
        <f t="shared" si="91"/>
        <v>0</v>
      </c>
      <c r="H409" s="15">
        <f t="shared" si="92"/>
        <v>0</v>
      </c>
      <c r="I409" s="15">
        <f t="shared" si="93"/>
        <v>0</v>
      </c>
    </row>
    <row r="410" spans="1:9">
      <c r="A410" t="s">
        <v>107</v>
      </c>
      <c r="B410" s="19">
        <f>FORECAST!A31</f>
        <v>44226</v>
      </c>
      <c r="C410" s="19">
        <f>OBSERVED!A31</f>
        <v>44226</v>
      </c>
      <c r="D410" s="32">
        <f>ANALYSIS!J34</f>
        <v>0</v>
      </c>
      <c r="E410" s="32">
        <f>ANALYSIS!I34</f>
        <v>0</v>
      </c>
      <c r="F410" s="15">
        <f t="shared" si="90"/>
        <v>0</v>
      </c>
      <c r="G410" s="18">
        <f t="shared" si="91"/>
        <v>0</v>
      </c>
      <c r="H410" s="15">
        <f t="shared" si="92"/>
        <v>0</v>
      </c>
      <c r="I410" s="15">
        <f t="shared" si="93"/>
        <v>0</v>
      </c>
    </row>
    <row r="411" spans="1:9">
      <c r="A411" t="s">
        <v>110</v>
      </c>
      <c r="B411" s="19">
        <f>FORECAST!A32</f>
        <v>44227</v>
      </c>
      <c r="C411" s="19">
        <f>OBSERVED!A32</f>
        <v>44227</v>
      </c>
      <c r="D411" s="32">
        <f>ANALYSIS!J35</f>
        <v>0</v>
      </c>
      <c r="E411" s="32">
        <f>ANALYSIS!I35</f>
        <v>0</v>
      </c>
      <c r="F411" s="15">
        <f t="shared" si="90"/>
        <v>0</v>
      </c>
      <c r="G411" s="18">
        <f t="shared" si="91"/>
        <v>0</v>
      </c>
      <c r="H411" s="15">
        <f t="shared" si="92"/>
        <v>0</v>
      </c>
      <c r="I411" s="15">
        <f t="shared" si="93"/>
        <v>0</v>
      </c>
    </row>
    <row r="412" spans="1:9">
      <c r="A412" t="s">
        <v>113</v>
      </c>
      <c r="B412" s="19">
        <f>FORECAST!A33</f>
        <v>44228</v>
      </c>
      <c r="C412" s="19">
        <f>OBSERVED!A33</f>
        <v>44228</v>
      </c>
      <c r="D412" s="32">
        <f>ANALYSIS!J36</f>
        <v>0</v>
      </c>
      <c r="E412" s="32">
        <f>ANALYSIS!I36</f>
        <v>0</v>
      </c>
      <c r="F412" s="15">
        <f t="shared" si="90"/>
        <v>0</v>
      </c>
      <c r="G412" s="18">
        <f t="shared" si="91"/>
        <v>0</v>
      </c>
      <c r="H412" s="15">
        <f t="shared" si="92"/>
        <v>0</v>
      </c>
      <c r="I412" s="15">
        <f t="shared" si="93"/>
        <v>0</v>
      </c>
    </row>
    <row r="413" spans="1:9">
      <c r="A413" t="s">
        <v>116</v>
      </c>
      <c r="B413" s="19">
        <f>FORECAST!A34</f>
        <v>44229</v>
      </c>
      <c r="C413" s="19">
        <f>OBSERVED!A34</f>
        <v>44229</v>
      </c>
      <c r="D413" s="32">
        <f>ANALYSIS!J37</f>
        <v>0</v>
      </c>
      <c r="E413" s="32">
        <f>ANALYSIS!I37</f>
        <v>0</v>
      </c>
      <c r="F413" s="15">
        <f t="shared" si="90"/>
        <v>0</v>
      </c>
      <c r="G413" s="18">
        <f t="shared" si="91"/>
        <v>0</v>
      </c>
      <c r="H413" s="15">
        <f t="shared" si="92"/>
        <v>0</v>
      </c>
      <c r="I413" s="15">
        <f t="shared" si="93"/>
        <v>0</v>
      </c>
    </row>
    <row r="414" spans="1:9">
      <c r="A414" t="s">
        <v>119</v>
      </c>
      <c r="B414" s="19">
        <f>FORECAST!A35</f>
        <v>44230</v>
      </c>
      <c r="C414" s="19">
        <f>OBSERVED!A35</f>
        <v>44230</v>
      </c>
      <c r="D414" s="32">
        <f>ANALYSIS!J38</f>
        <v>0</v>
      </c>
      <c r="E414" s="32">
        <f>ANALYSIS!I38</f>
        <v>0</v>
      </c>
      <c r="F414" s="15">
        <f t="shared" si="90"/>
        <v>0</v>
      </c>
      <c r="G414" s="18">
        <f t="shared" si="91"/>
        <v>0</v>
      </c>
      <c r="H414" s="15">
        <f t="shared" si="92"/>
        <v>0</v>
      </c>
      <c r="I414" s="15">
        <f t="shared" si="93"/>
        <v>0</v>
      </c>
    </row>
    <row r="415" spans="1:9">
      <c r="A415" t="s">
        <v>122</v>
      </c>
      <c r="B415" s="19">
        <f>FORECAST!A36</f>
        <v>44231</v>
      </c>
      <c r="C415" s="19">
        <f>OBSERVED!A36</f>
        <v>44231</v>
      </c>
      <c r="D415" s="32">
        <f>ANALYSIS!J39</f>
        <v>3</v>
      </c>
      <c r="E415" s="32">
        <f>ANALYSIS!I39</f>
        <v>0</v>
      </c>
      <c r="F415" s="15">
        <f t="shared" si="90"/>
        <v>3</v>
      </c>
      <c r="G415" s="18">
        <f t="shared" si="91"/>
        <v>0</v>
      </c>
      <c r="H415" s="15">
        <f t="shared" si="92"/>
        <v>3</v>
      </c>
      <c r="I415" s="15">
        <f t="shared" si="93"/>
        <v>9</v>
      </c>
    </row>
    <row r="416" spans="1:9">
      <c r="A416" t="s">
        <v>106</v>
      </c>
      <c r="B416" s="19">
        <f>FORECAST!A37</f>
        <v>44232</v>
      </c>
      <c r="C416" s="19">
        <f>OBSERVED!A37</f>
        <v>44232</v>
      </c>
      <c r="D416" s="32">
        <f>ANALYSIS!J40</f>
        <v>0</v>
      </c>
      <c r="E416" s="32">
        <f>ANALYSIS!I40</f>
        <v>0</v>
      </c>
      <c r="F416" s="15">
        <f t="shared" si="90"/>
        <v>0</v>
      </c>
      <c r="G416" s="18">
        <f t="shared" si="91"/>
        <v>0</v>
      </c>
      <c r="H416" s="15">
        <f t="shared" si="92"/>
        <v>0</v>
      </c>
      <c r="I416" s="15">
        <f t="shared" si="93"/>
        <v>0</v>
      </c>
    </row>
    <row r="417" spans="1:9">
      <c r="A417" t="s">
        <v>107</v>
      </c>
      <c r="B417" s="19">
        <f>FORECAST!A38</f>
        <v>44233</v>
      </c>
      <c r="C417" s="19">
        <f>OBSERVED!A38</f>
        <v>44233</v>
      </c>
      <c r="D417" s="32">
        <f>ANALYSIS!J41</f>
        <v>0</v>
      </c>
      <c r="E417" s="32">
        <f>ANALYSIS!I41</f>
        <v>0</v>
      </c>
      <c r="F417" s="15">
        <f t="shared" si="90"/>
        <v>0</v>
      </c>
      <c r="G417" s="18">
        <f t="shared" si="91"/>
        <v>0</v>
      </c>
      <c r="H417" s="15">
        <f t="shared" si="92"/>
        <v>0</v>
      </c>
      <c r="I417" s="15">
        <f t="shared" si="93"/>
        <v>0</v>
      </c>
    </row>
    <row r="418" spans="1:9">
      <c r="A418" t="s">
        <v>110</v>
      </c>
      <c r="B418" s="19">
        <f>FORECAST!A39</f>
        <v>44234</v>
      </c>
      <c r="C418" s="19">
        <f>OBSERVED!A39</f>
        <v>44234</v>
      </c>
      <c r="D418" s="32">
        <f>ANALYSIS!J42</f>
        <v>0</v>
      </c>
      <c r="E418" s="32">
        <f>ANALYSIS!I42</f>
        <v>0</v>
      </c>
      <c r="F418" s="15">
        <f t="shared" si="90"/>
        <v>0</v>
      </c>
      <c r="G418" s="18">
        <f t="shared" si="91"/>
        <v>0</v>
      </c>
      <c r="H418" s="15">
        <f t="shared" si="92"/>
        <v>0</v>
      </c>
      <c r="I418" s="15">
        <f t="shared" si="93"/>
        <v>0</v>
      </c>
    </row>
    <row r="419" spans="1:9">
      <c r="A419" t="s">
        <v>113</v>
      </c>
      <c r="B419" s="19">
        <f>FORECAST!A40</f>
        <v>44235</v>
      </c>
      <c r="C419" s="19">
        <f>OBSERVED!A40</f>
        <v>44235</v>
      </c>
      <c r="D419" s="32">
        <f>ANALYSIS!J43</f>
        <v>0</v>
      </c>
      <c r="E419" s="32">
        <f>ANALYSIS!I43</f>
        <v>0</v>
      </c>
      <c r="F419" s="15">
        <f t="shared" si="90"/>
        <v>0</v>
      </c>
      <c r="G419" s="18">
        <f t="shared" si="91"/>
        <v>0</v>
      </c>
      <c r="H419" s="15">
        <f t="shared" si="92"/>
        <v>0</v>
      </c>
      <c r="I419" s="15">
        <f t="shared" si="93"/>
        <v>0</v>
      </c>
    </row>
    <row r="420" spans="1:9">
      <c r="A420" t="s">
        <v>116</v>
      </c>
      <c r="B420" s="19">
        <f>FORECAST!A41</f>
        <v>44236</v>
      </c>
      <c r="C420" s="19">
        <f>OBSERVED!A41</f>
        <v>44236</v>
      </c>
      <c r="D420" s="32">
        <f>ANALYSIS!J44</f>
        <v>0</v>
      </c>
      <c r="E420" s="32">
        <f>ANALYSIS!I44</f>
        <v>0</v>
      </c>
      <c r="F420" s="15">
        <f t="shared" si="90"/>
        <v>0</v>
      </c>
      <c r="G420" s="18">
        <f t="shared" si="91"/>
        <v>0</v>
      </c>
      <c r="H420" s="15">
        <f t="shared" si="92"/>
        <v>0</v>
      </c>
      <c r="I420" s="15">
        <f t="shared" si="93"/>
        <v>0</v>
      </c>
    </row>
    <row r="421" spans="1:9">
      <c r="A421" t="s">
        <v>119</v>
      </c>
      <c r="B421" s="19">
        <f>FORECAST!A42</f>
        <v>44237</v>
      </c>
      <c r="C421" s="19">
        <f>OBSERVED!A42</f>
        <v>44237</v>
      </c>
      <c r="D421" s="32">
        <f>ANALYSIS!J45</f>
        <v>3</v>
      </c>
      <c r="E421" s="32">
        <f>ANALYSIS!I45</f>
        <v>2</v>
      </c>
      <c r="F421" s="15">
        <f t="shared" si="90"/>
        <v>3</v>
      </c>
      <c r="G421" s="18">
        <f t="shared" si="91"/>
        <v>2</v>
      </c>
      <c r="H421" s="15">
        <f t="shared" si="92"/>
        <v>1</v>
      </c>
      <c r="I421" s="15">
        <f t="shared" si="93"/>
        <v>1</v>
      </c>
    </row>
    <row r="422" spans="1:9">
      <c r="A422" t="s">
        <v>122</v>
      </c>
      <c r="B422" s="19">
        <f>FORECAST!A43</f>
        <v>44238</v>
      </c>
      <c r="C422" s="19">
        <f>OBSERVED!A43</f>
        <v>44238</v>
      </c>
      <c r="D422" s="32">
        <f>ANALYSIS!J46</f>
        <v>3</v>
      </c>
      <c r="E422" s="32">
        <f>ANALYSIS!I46</f>
        <v>3</v>
      </c>
      <c r="F422" s="15">
        <f t="shared" si="90"/>
        <v>3</v>
      </c>
      <c r="G422" s="18">
        <f t="shared" si="91"/>
        <v>3</v>
      </c>
      <c r="H422" s="15">
        <f t="shared" si="92"/>
        <v>0</v>
      </c>
      <c r="I422" s="15">
        <f t="shared" si="93"/>
        <v>0</v>
      </c>
    </row>
    <row r="423" spans="1:9">
      <c r="A423" t="s">
        <v>106</v>
      </c>
      <c r="B423" s="19">
        <f>FORECAST!A44</f>
        <v>44239</v>
      </c>
      <c r="C423" s="19">
        <f>OBSERVED!A44</f>
        <v>44239</v>
      </c>
      <c r="D423" s="32">
        <f>ANALYSIS!J47</f>
        <v>0</v>
      </c>
      <c r="E423" s="32">
        <f>ANALYSIS!I47</f>
        <v>2</v>
      </c>
      <c r="F423" s="15">
        <f t="shared" si="90"/>
        <v>0</v>
      </c>
      <c r="G423" s="18">
        <f t="shared" si="91"/>
        <v>2</v>
      </c>
      <c r="H423" s="15">
        <f t="shared" si="92"/>
        <v>2</v>
      </c>
      <c r="I423" s="15">
        <f t="shared" si="93"/>
        <v>4</v>
      </c>
    </row>
    <row r="424" spans="1:9">
      <c r="A424" t="s">
        <v>107</v>
      </c>
      <c r="B424" s="19">
        <f>FORECAST!A45</f>
        <v>44240</v>
      </c>
      <c r="C424" s="19">
        <f>OBSERVED!A45</f>
        <v>44240</v>
      </c>
      <c r="D424" s="32">
        <f>ANALYSIS!J48</f>
        <v>0</v>
      </c>
      <c r="E424" s="32">
        <f>ANALYSIS!I48</f>
        <v>0</v>
      </c>
      <c r="F424" s="15">
        <f t="shared" si="90"/>
        <v>0</v>
      </c>
      <c r="G424" s="18">
        <f t="shared" si="91"/>
        <v>0</v>
      </c>
      <c r="H424" s="15">
        <f t="shared" si="92"/>
        <v>0</v>
      </c>
      <c r="I424" s="15">
        <f t="shared" si="93"/>
        <v>0</v>
      </c>
    </row>
    <row r="425" spans="1:9">
      <c r="A425" t="s">
        <v>110</v>
      </c>
      <c r="B425" s="19">
        <f>FORECAST!A46</f>
        <v>44241</v>
      </c>
      <c r="C425" s="19">
        <f>OBSERVED!A46</f>
        <v>44241</v>
      </c>
      <c r="D425" s="32">
        <f>ANALYSIS!J49</f>
        <v>2</v>
      </c>
      <c r="E425" s="32">
        <f>ANALYSIS!I49</f>
        <v>0</v>
      </c>
      <c r="F425" s="15">
        <f t="shared" si="90"/>
        <v>2</v>
      </c>
      <c r="G425" s="18">
        <f t="shared" si="91"/>
        <v>0</v>
      </c>
      <c r="H425" s="15">
        <f t="shared" si="92"/>
        <v>2</v>
      </c>
      <c r="I425" s="15">
        <f t="shared" si="93"/>
        <v>4</v>
      </c>
    </row>
    <row r="426" spans="1:9">
      <c r="A426" t="s">
        <v>113</v>
      </c>
      <c r="B426" s="19">
        <f>FORECAST!A47</f>
        <v>44242</v>
      </c>
      <c r="C426" s="19">
        <f>OBSERVED!A47</f>
        <v>44242</v>
      </c>
      <c r="D426" s="32">
        <f>ANALYSIS!J50</f>
        <v>3</v>
      </c>
      <c r="E426" s="32">
        <f>ANALYSIS!I50</f>
        <v>0</v>
      </c>
      <c r="F426" s="15">
        <f t="shared" si="90"/>
        <v>3</v>
      </c>
      <c r="G426" s="18">
        <f t="shared" si="91"/>
        <v>0</v>
      </c>
      <c r="H426" s="15">
        <f t="shared" si="92"/>
        <v>3</v>
      </c>
      <c r="I426" s="15">
        <f t="shared" si="93"/>
        <v>9</v>
      </c>
    </row>
    <row r="427" spans="1:9">
      <c r="A427" t="s">
        <v>116</v>
      </c>
      <c r="B427" s="19">
        <f>FORECAST!A48</f>
        <v>44243</v>
      </c>
      <c r="C427" s="19">
        <f>OBSERVED!A48</f>
        <v>44243</v>
      </c>
      <c r="D427" s="32">
        <f>ANALYSIS!J51</f>
        <v>0</v>
      </c>
      <c r="E427" s="32">
        <f>ANALYSIS!I51</f>
        <v>0</v>
      </c>
      <c r="F427" s="15">
        <f t="shared" si="90"/>
        <v>0</v>
      </c>
      <c r="G427" s="18">
        <f t="shared" si="91"/>
        <v>0</v>
      </c>
      <c r="H427" s="15">
        <f t="shared" si="92"/>
        <v>0</v>
      </c>
      <c r="I427" s="15">
        <f t="shared" si="93"/>
        <v>0</v>
      </c>
    </row>
    <row r="428" spans="1:9">
      <c r="A428" t="s">
        <v>119</v>
      </c>
      <c r="B428" s="19">
        <f>FORECAST!A49</f>
        <v>44244</v>
      </c>
      <c r="C428" s="19">
        <f>OBSERVED!A49</f>
        <v>44244</v>
      </c>
      <c r="D428" s="32">
        <f>ANALYSIS!J52</f>
        <v>0</v>
      </c>
      <c r="E428" s="32">
        <f>ANALYSIS!I52</f>
        <v>0</v>
      </c>
      <c r="F428" s="15">
        <f t="shared" si="90"/>
        <v>0</v>
      </c>
      <c r="G428" s="18">
        <f t="shared" si="91"/>
        <v>0</v>
      </c>
      <c r="H428" s="15">
        <f t="shared" si="92"/>
        <v>0</v>
      </c>
      <c r="I428" s="15">
        <f t="shared" si="93"/>
        <v>0</v>
      </c>
    </row>
    <row r="429" spans="1:9">
      <c r="A429" t="s">
        <v>122</v>
      </c>
      <c r="B429" s="19">
        <f>FORECAST!A50</f>
        <v>44245</v>
      </c>
      <c r="C429" s="19">
        <f>OBSERVED!A50</f>
        <v>44245</v>
      </c>
      <c r="D429" s="32">
        <f>ANALYSIS!J53</f>
        <v>4</v>
      </c>
      <c r="E429" s="32">
        <f>ANALYSIS!I53</f>
        <v>0</v>
      </c>
      <c r="F429" s="15">
        <f t="shared" si="90"/>
        <v>4</v>
      </c>
      <c r="G429" s="18">
        <f t="shared" si="91"/>
        <v>0</v>
      </c>
      <c r="H429" s="15">
        <f t="shared" si="92"/>
        <v>4</v>
      </c>
      <c r="I429" s="15">
        <f t="shared" si="93"/>
        <v>16</v>
      </c>
    </row>
    <row r="430" spans="1:9">
      <c r="A430" t="s">
        <v>106</v>
      </c>
      <c r="B430" s="19">
        <f>FORECAST!A51</f>
        <v>44246</v>
      </c>
      <c r="C430" s="19">
        <f>OBSERVED!A51</f>
        <v>44246</v>
      </c>
      <c r="D430" s="32">
        <f>ANALYSIS!J54</f>
        <v>0</v>
      </c>
      <c r="E430" s="32">
        <f>ANALYSIS!I54</f>
        <v>1</v>
      </c>
      <c r="F430" s="15">
        <f t="shared" si="90"/>
        <v>0</v>
      </c>
      <c r="G430" s="18">
        <f t="shared" si="91"/>
        <v>1</v>
      </c>
      <c r="H430" s="15">
        <f t="shared" si="92"/>
        <v>1</v>
      </c>
      <c r="I430" s="15">
        <f t="shared" si="93"/>
        <v>1</v>
      </c>
    </row>
    <row r="431" spans="1:9">
      <c r="A431" t="s">
        <v>107</v>
      </c>
      <c r="B431" s="19">
        <f>FORECAST!A52</f>
        <v>44247</v>
      </c>
      <c r="C431" s="19">
        <f>OBSERVED!A52</f>
        <v>44247</v>
      </c>
      <c r="D431" s="32">
        <f>ANALYSIS!J55</f>
        <v>0</v>
      </c>
      <c r="E431" s="32">
        <f>ANALYSIS!I55</f>
        <v>1</v>
      </c>
      <c r="F431" s="15">
        <f t="shared" si="90"/>
        <v>0</v>
      </c>
      <c r="G431" s="18">
        <f t="shared" si="91"/>
        <v>1</v>
      </c>
      <c r="H431" s="15">
        <f t="shared" si="92"/>
        <v>1</v>
      </c>
      <c r="I431" s="15">
        <f t="shared" si="93"/>
        <v>1</v>
      </c>
    </row>
    <row r="432" spans="1:9">
      <c r="A432" t="s">
        <v>110</v>
      </c>
      <c r="B432" s="19">
        <f>FORECAST!A53</f>
        <v>44248</v>
      </c>
      <c r="C432" s="19">
        <f>OBSERVED!A53</f>
        <v>44248</v>
      </c>
      <c r="D432" s="32">
        <f>ANALYSIS!J56</f>
        <v>0</v>
      </c>
      <c r="E432" s="32">
        <f>ANALYSIS!I56</f>
        <v>1</v>
      </c>
      <c r="F432" s="15">
        <f t="shared" si="90"/>
        <v>0</v>
      </c>
      <c r="G432" s="18">
        <f t="shared" si="91"/>
        <v>1</v>
      </c>
      <c r="H432" s="15">
        <f t="shared" si="92"/>
        <v>1</v>
      </c>
      <c r="I432" s="15">
        <f t="shared" si="93"/>
        <v>1</v>
      </c>
    </row>
    <row r="433" spans="1:9">
      <c r="A433" t="s">
        <v>113</v>
      </c>
      <c r="B433" s="19">
        <f>FORECAST!A54</f>
        <v>44249</v>
      </c>
      <c r="C433" s="19">
        <f>OBSERVED!A54</f>
        <v>44249</v>
      </c>
      <c r="D433" s="32">
        <f>ANALYSIS!J57</f>
        <v>0</v>
      </c>
      <c r="E433" s="32">
        <f>ANALYSIS!I57</f>
        <v>0</v>
      </c>
      <c r="F433" s="15">
        <f t="shared" si="90"/>
        <v>0</v>
      </c>
      <c r="G433" s="18">
        <f t="shared" si="91"/>
        <v>0</v>
      </c>
      <c r="H433" s="15">
        <f t="shared" si="92"/>
        <v>0</v>
      </c>
      <c r="I433" s="15">
        <f t="shared" si="93"/>
        <v>0</v>
      </c>
    </row>
    <row r="434" spans="1:9">
      <c r="A434" t="s">
        <v>116</v>
      </c>
      <c r="B434" s="19">
        <f>FORECAST!A55</f>
        <v>44250</v>
      </c>
      <c r="C434" s="19">
        <f>OBSERVED!A55</f>
        <v>44250</v>
      </c>
      <c r="D434" s="32">
        <f>ANALYSIS!J58</f>
        <v>0</v>
      </c>
      <c r="E434" s="32">
        <f>ANALYSIS!I58</f>
        <v>1</v>
      </c>
      <c r="F434" s="15">
        <f t="shared" si="90"/>
        <v>0</v>
      </c>
      <c r="G434" s="18">
        <f t="shared" si="91"/>
        <v>1</v>
      </c>
      <c r="H434" s="15">
        <f t="shared" si="92"/>
        <v>1</v>
      </c>
      <c r="I434" s="15">
        <f t="shared" si="93"/>
        <v>1</v>
      </c>
    </row>
    <row r="435" spans="1:9">
      <c r="A435" t="s">
        <v>119</v>
      </c>
      <c r="B435" s="19">
        <f>FORECAST!A56</f>
        <v>44251</v>
      </c>
      <c r="C435" s="19">
        <f>OBSERVED!A56</f>
        <v>44251</v>
      </c>
      <c r="D435" s="32">
        <f>ANALYSIS!J59</f>
        <v>0</v>
      </c>
      <c r="E435" s="32">
        <f>ANALYSIS!I59</f>
        <v>1</v>
      </c>
      <c r="F435" s="15">
        <f t="shared" si="90"/>
        <v>0</v>
      </c>
      <c r="G435" s="18">
        <f t="shared" si="91"/>
        <v>1</v>
      </c>
      <c r="H435" s="15">
        <f t="shared" si="92"/>
        <v>1</v>
      </c>
      <c r="I435" s="15">
        <f t="shared" si="93"/>
        <v>1</v>
      </c>
    </row>
    <row r="436" spans="1:9">
      <c r="A436" t="s">
        <v>122</v>
      </c>
      <c r="B436" s="19">
        <f>FORECAST!A57</f>
        <v>44252</v>
      </c>
      <c r="C436" s="19">
        <f>OBSERVED!A57</f>
        <v>44252</v>
      </c>
      <c r="D436" s="32">
        <f>ANALYSIS!J60</f>
        <v>0</v>
      </c>
      <c r="E436" s="32">
        <f>ANALYSIS!I60</f>
        <v>0</v>
      </c>
      <c r="F436" s="15">
        <f t="shared" si="90"/>
        <v>0</v>
      </c>
      <c r="G436" s="18">
        <f t="shared" si="91"/>
        <v>0</v>
      </c>
      <c r="H436" s="15">
        <f t="shared" si="92"/>
        <v>0</v>
      </c>
      <c r="I436" s="15">
        <f t="shared" si="93"/>
        <v>0</v>
      </c>
    </row>
    <row r="437" spans="1:9">
      <c r="A437" t="s">
        <v>106</v>
      </c>
      <c r="B437" s="19">
        <f>FORECAST!A58</f>
        <v>44253</v>
      </c>
      <c r="C437" s="19">
        <f>OBSERVED!A58</f>
        <v>44253</v>
      </c>
      <c r="D437" s="32">
        <f>ANALYSIS!J61</f>
        <v>0</v>
      </c>
      <c r="E437" s="32">
        <f>ANALYSIS!I61</f>
        <v>0</v>
      </c>
      <c r="F437" s="15">
        <f t="shared" si="90"/>
        <v>0</v>
      </c>
      <c r="G437" s="18">
        <f t="shared" si="91"/>
        <v>0</v>
      </c>
      <c r="H437" s="15">
        <f t="shared" si="92"/>
        <v>0</v>
      </c>
      <c r="I437" s="15">
        <f t="shared" si="93"/>
        <v>0</v>
      </c>
    </row>
    <row r="438" spans="1:9">
      <c r="A438" t="s">
        <v>107</v>
      </c>
      <c r="B438" s="19">
        <f>FORECAST!A59</f>
        <v>44254</v>
      </c>
      <c r="C438" s="19">
        <f>OBSERVED!A59</f>
        <v>44254</v>
      </c>
      <c r="D438" s="32">
        <f>ANALYSIS!J62</f>
        <v>0</v>
      </c>
      <c r="E438" s="32">
        <f>ANALYSIS!I62</f>
        <v>0</v>
      </c>
      <c r="F438" s="15">
        <f t="shared" si="90"/>
        <v>0</v>
      </c>
      <c r="G438" s="18">
        <f t="shared" si="91"/>
        <v>0</v>
      </c>
      <c r="H438" s="15">
        <f t="shared" si="92"/>
        <v>0</v>
      </c>
      <c r="I438" s="15">
        <f t="shared" si="93"/>
        <v>0</v>
      </c>
    </row>
    <row r="439" spans="1:9">
      <c r="A439" t="s">
        <v>110</v>
      </c>
      <c r="B439" s="19">
        <f>FORECAST!A60</f>
        <v>44255</v>
      </c>
      <c r="C439" s="19">
        <f>OBSERVED!A60</f>
        <v>44255</v>
      </c>
      <c r="D439" s="32">
        <f>ANALYSIS!J63</f>
        <v>0</v>
      </c>
      <c r="E439" s="32">
        <f>ANALYSIS!I63</f>
        <v>0</v>
      </c>
      <c r="F439" s="15">
        <f t="shared" si="90"/>
        <v>0</v>
      </c>
      <c r="G439" s="18">
        <f t="shared" si="91"/>
        <v>0</v>
      </c>
      <c r="H439" s="15">
        <f t="shared" si="92"/>
        <v>0</v>
      </c>
      <c r="I439" s="15">
        <f t="shared" si="93"/>
        <v>0</v>
      </c>
    </row>
    <row r="440" spans="1:9">
      <c r="A440" t="s">
        <v>113</v>
      </c>
      <c r="B440" s="19">
        <f>FORECAST!A61</f>
        <v>44256</v>
      </c>
      <c r="C440" s="19">
        <f>OBSERVED!A61</f>
        <v>44256</v>
      </c>
      <c r="D440" s="32">
        <f>ANALYSIS!J64</f>
        <v>0</v>
      </c>
      <c r="E440" s="32">
        <f>ANALYSIS!I64</f>
        <v>0</v>
      </c>
      <c r="F440" s="15">
        <f t="shared" si="90"/>
        <v>0</v>
      </c>
      <c r="G440" s="18">
        <f t="shared" si="91"/>
        <v>0</v>
      </c>
      <c r="H440" s="15">
        <f t="shared" si="92"/>
        <v>0</v>
      </c>
      <c r="I440" s="15">
        <f t="shared" si="93"/>
        <v>0</v>
      </c>
    </row>
    <row r="441" spans="1:9">
      <c r="A441" t="s">
        <v>116</v>
      </c>
      <c r="B441" s="19">
        <f>FORECAST!A62</f>
        <v>44257</v>
      </c>
      <c r="C441" s="19">
        <f>OBSERVED!A62</f>
        <v>44257</v>
      </c>
      <c r="D441" s="32">
        <f>ANALYSIS!J65</f>
        <v>0</v>
      </c>
      <c r="E441" s="32">
        <f>ANALYSIS!I65</f>
        <v>0</v>
      </c>
      <c r="F441" s="15">
        <f t="shared" si="90"/>
        <v>0</v>
      </c>
      <c r="G441" s="18">
        <f t="shared" si="91"/>
        <v>0</v>
      </c>
      <c r="H441" s="15">
        <f t="shared" si="92"/>
        <v>0</v>
      </c>
      <c r="I441" s="15">
        <f t="shared" si="93"/>
        <v>0</v>
      </c>
    </row>
    <row r="442" spans="1:9">
      <c r="A442" t="s">
        <v>119</v>
      </c>
      <c r="B442" s="19">
        <f>FORECAST!A63</f>
        <v>44258</v>
      </c>
      <c r="C442" s="19">
        <f>OBSERVED!A63</f>
        <v>44258</v>
      </c>
      <c r="D442" s="32">
        <f>ANALYSIS!J66</f>
        <v>0</v>
      </c>
      <c r="E442" s="32">
        <f>ANALYSIS!I66</f>
        <v>0</v>
      </c>
      <c r="F442" s="15">
        <f t="shared" si="90"/>
        <v>0</v>
      </c>
      <c r="G442" s="18">
        <f t="shared" si="91"/>
        <v>0</v>
      </c>
      <c r="H442" s="15">
        <f t="shared" si="92"/>
        <v>0</v>
      </c>
      <c r="I442" s="15">
        <f t="shared" si="93"/>
        <v>0</v>
      </c>
    </row>
    <row r="443" spans="1:9">
      <c r="A443" t="s">
        <v>122</v>
      </c>
      <c r="B443" s="19">
        <f>FORECAST!A64</f>
        <v>44259</v>
      </c>
      <c r="C443" s="19">
        <f>OBSERVED!A64</f>
        <v>44259</v>
      </c>
      <c r="D443" s="32">
        <f>ANALYSIS!J67</f>
        <v>0</v>
      </c>
      <c r="E443" s="32">
        <f>ANALYSIS!I67</f>
        <v>0</v>
      </c>
      <c r="F443" s="15">
        <f t="shared" si="90"/>
        <v>0</v>
      </c>
      <c r="G443" s="18">
        <f t="shared" si="91"/>
        <v>0</v>
      </c>
      <c r="H443" s="15">
        <f t="shared" si="92"/>
        <v>0</v>
      </c>
      <c r="I443" s="15">
        <f t="shared" si="93"/>
        <v>0</v>
      </c>
    </row>
    <row r="444" spans="1:9">
      <c r="A444" t="s">
        <v>106</v>
      </c>
      <c r="B444" s="19">
        <f>FORECAST!A65</f>
        <v>44260</v>
      </c>
      <c r="C444" s="19">
        <f>OBSERVED!A65</f>
        <v>44260</v>
      </c>
      <c r="D444" s="32">
        <f>ANALYSIS!J68</f>
        <v>0</v>
      </c>
      <c r="E444" s="32">
        <f>ANALYSIS!I68</f>
        <v>0</v>
      </c>
      <c r="F444" s="15">
        <f t="shared" si="90"/>
        <v>0</v>
      </c>
      <c r="G444" s="18">
        <f t="shared" si="91"/>
        <v>0</v>
      </c>
      <c r="H444" s="15">
        <f t="shared" si="92"/>
        <v>0</v>
      </c>
      <c r="I444" s="15">
        <f t="shared" si="93"/>
        <v>0</v>
      </c>
    </row>
    <row r="445" spans="1:9">
      <c r="A445" t="s">
        <v>107</v>
      </c>
      <c r="B445" s="19">
        <f>FORECAST!A66</f>
        <v>44261</v>
      </c>
      <c r="C445" s="19">
        <f>OBSERVED!A66</f>
        <v>44261</v>
      </c>
      <c r="D445" s="32">
        <f>ANALYSIS!J69</f>
        <v>0</v>
      </c>
      <c r="E445" s="32">
        <f>ANALYSIS!I69</f>
        <v>0</v>
      </c>
      <c r="F445" s="15">
        <f t="shared" si="90"/>
        <v>0</v>
      </c>
      <c r="G445" s="18">
        <f t="shared" si="91"/>
        <v>0</v>
      </c>
      <c r="H445" s="15">
        <f t="shared" si="92"/>
        <v>0</v>
      </c>
      <c r="I445" s="15">
        <f t="shared" si="93"/>
        <v>0</v>
      </c>
    </row>
    <row r="446" spans="1:9">
      <c r="A446" t="s">
        <v>110</v>
      </c>
      <c r="B446" s="19">
        <f>FORECAST!A67</f>
        <v>44262</v>
      </c>
      <c r="C446" s="19">
        <f>OBSERVED!A67</f>
        <v>44262</v>
      </c>
      <c r="D446" s="32">
        <f>ANALYSIS!J70</f>
        <v>0</v>
      </c>
      <c r="E446" s="32">
        <f>ANALYSIS!I70</f>
        <v>0</v>
      </c>
      <c r="F446" s="15">
        <f t="shared" ref="F446:F509" si="102">IF(AND(D446&lt;=8,E446&lt;=8),D446,"")</f>
        <v>0</v>
      </c>
      <c r="G446" s="18">
        <f t="shared" ref="G446:G509" si="103">IF(AND(D446&lt;=8,E446&lt;=8),E446,"")</f>
        <v>0</v>
      </c>
      <c r="H446" s="15">
        <f t="shared" ref="H446:H509" si="104">IF(AND(D446&lt;=8,E446&lt;=8),ABS(D446-E446),"")</f>
        <v>0</v>
      </c>
      <c r="I446" s="15">
        <f t="shared" ref="I446:I509" si="105">IF(AND(D446&lt;=8,E446&lt;=8),SUMXMY2(D446,E446),"")</f>
        <v>0</v>
      </c>
    </row>
    <row r="447" spans="1:9">
      <c r="A447" t="s">
        <v>113</v>
      </c>
      <c r="B447" s="19">
        <f>FORECAST!A68</f>
        <v>44263</v>
      </c>
      <c r="C447" s="19">
        <f>OBSERVED!A68</f>
        <v>44263</v>
      </c>
      <c r="D447" s="32">
        <f>ANALYSIS!J71</f>
        <v>0</v>
      </c>
      <c r="E447" s="32">
        <f>ANALYSIS!I71</f>
        <v>0</v>
      </c>
      <c r="F447" s="15">
        <f t="shared" si="102"/>
        <v>0</v>
      </c>
      <c r="G447" s="18">
        <f t="shared" si="103"/>
        <v>0</v>
      </c>
      <c r="H447" s="15">
        <f t="shared" si="104"/>
        <v>0</v>
      </c>
      <c r="I447" s="15">
        <f t="shared" si="105"/>
        <v>0</v>
      </c>
    </row>
    <row r="448" spans="1:9">
      <c r="A448" t="s">
        <v>116</v>
      </c>
      <c r="B448" s="19">
        <f>FORECAST!A69</f>
        <v>44264</v>
      </c>
      <c r="C448" s="19">
        <f>OBSERVED!A69</f>
        <v>44264</v>
      </c>
      <c r="D448" s="32">
        <f>ANALYSIS!J72</f>
        <v>0</v>
      </c>
      <c r="E448" s="32">
        <f>ANALYSIS!I72</f>
        <v>0</v>
      </c>
      <c r="F448" s="15">
        <f t="shared" si="102"/>
        <v>0</v>
      </c>
      <c r="G448" s="18">
        <f t="shared" si="103"/>
        <v>0</v>
      </c>
      <c r="H448" s="15">
        <f t="shared" si="104"/>
        <v>0</v>
      </c>
      <c r="I448" s="15">
        <f t="shared" si="105"/>
        <v>0</v>
      </c>
    </row>
    <row r="449" spans="1:9">
      <c r="A449" t="s">
        <v>119</v>
      </c>
      <c r="B449" s="19">
        <f>FORECAST!A70</f>
        <v>44265</v>
      </c>
      <c r="C449" s="19">
        <f>OBSERVED!A70</f>
        <v>44265</v>
      </c>
      <c r="D449" s="32">
        <f>ANALYSIS!J73</f>
        <v>0</v>
      </c>
      <c r="E449" s="32">
        <f>ANALYSIS!I73</f>
        <v>0</v>
      </c>
      <c r="F449" s="15">
        <f t="shared" si="102"/>
        <v>0</v>
      </c>
      <c r="G449" s="18">
        <f t="shared" si="103"/>
        <v>0</v>
      </c>
      <c r="H449" s="15">
        <f t="shared" si="104"/>
        <v>0</v>
      </c>
      <c r="I449" s="15">
        <f t="shared" si="105"/>
        <v>0</v>
      </c>
    </row>
    <row r="450" spans="1:9">
      <c r="A450" t="s">
        <v>122</v>
      </c>
      <c r="B450" s="19">
        <f>FORECAST!A71</f>
        <v>44266</v>
      </c>
      <c r="C450" s="19">
        <f>OBSERVED!A71</f>
        <v>44266</v>
      </c>
      <c r="D450" s="32">
        <f>ANALYSIS!J74</f>
        <v>3</v>
      </c>
      <c r="E450" s="32">
        <f>ANALYSIS!I74</f>
        <v>0</v>
      </c>
      <c r="F450" s="15">
        <f t="shared" si="102"/>
        <v>3</v>
      </c>
      <c r="G450" s="18">
        <f t="shared" si="103"/>
        <v>0</v>
      </c>
      <c r="H450" s="15">
        <f t="shared" si="104"/>
        <v>3</v>
      </c>
      <c r="I450" s="15">
        <f t="shared" si="105"/>
        <v>9</v>
      </c>
    </row>
    <row r="451" spans="1:9">
      <c r="A451" t="s">
        <v>106</v>
      </c>
      <c r="B451" s="19">
        <f>FORECAST!A72</f>
        <v>44267</v>
      </c>
      <c r="C451" s="19">
        <f>OBSERVED!A72</f>
        <v>44267</v>
      </c>
      <c r="D451" s="32">
        <f>ANALYSIS!J75</f>
        <v>4</v>
      </c>
      <c r="E451" s="32">
        <f>ANALYSIS!I75</f>
        <v>0</v>
      </c>
      <c r="F451" s="15">
        <f t="shared" si="102"/>
        <v>4</v>
      </c>
      <c r="G451" s="18">
        <f t="shared" si="103"/>
        <v>0</v>
      </c>
      <c r="H451" s="15">
        <f t="shared" si="104"/>
        <v>4</v>
      </c>
      <c r="I451" s="15">
        <f t="shared" si="105"/>
        <v>16</v>
      </c>
    </row>
    <row r="452" spans="1:9">
      <c r="A452" t="s">
        <v>107</v>
      </c>
      <c r="B452" s="19">
        <f>FORECAST!A73</f>
        <v>44268</v>
      </c>
      <c r="C452" s="19">
        <f>OBSERVED!A73</f>
        <v>44268</v>
      </c>
      <c r="D452" s="32">
        <f>ANALYSIS!J76</f>
        <v>4</v>
      </c>
      <c r="E452" s="32">
        <f>ANALYSIS!I76</f>
        <v>1</v>
      </c>
      <c r="F452" s="15">
        <f t="shared" si="102"/>
        <v>4</v>
      </c>
      <c r="G452" s="18">
        <f t="shared" si="103"/>
        <v>1</v>
      </c>
      <c r="H452" s="15">
        <f t="shared" si="104"/>
        <v>3</v>
      </c>
      <c r="I452" s="15">
        <f t="shared" si="105"/>
        <v>9</v>
      </c>
    </row>
    <row r="453" spans="1:9">
      <c r="A453" t="s">
        <v>110</v>
      </c>
      <c r="B453" s="19">
        <f>FORECAST!A74</f>
        <v>44269</v>
      </c>
      <c r="C453" s="19">
        <f>OBSERVED!A74</f>
        <v>44269</v>
      </c>
      <c r="D453" s="32">
        <f>ANALYSIS!J77</f>
        <v>0</v>
      </c>
      <c r="E453" s="32">
        <f>ANALYSIS!I77</f>
        <v>0</v>
      </c>
      <c r="F453" s="15">
        <f t="shared" si="102"/>
        <v>0</v>
      </c>
      <c r="G453" s="18">
        <f t="shared" si="103"/>
        <v>0</v>
      </c>
      <c r="H453" s="15">
        <f t="shared" si="104"/>
        <v>0</v>
      </c>
      <c r="I453" s="15">
        <f t="shared" si="105"/>
        <v>0</v>
      </c>
    </row>
    <row r="454" spans="1:9">
      <c r="A454" t="s">
        <v>113</v>
      </c>
      <c r="B454" s="19">
        <f>FORECAST!A75</f>
        <v>44270</v>
      </c>
      <c r="C454" s="19">
        <f>OBSERVED!A75</f>
        <v>44270</v>
      </c>
      <c r="D454" s="32">
        <f>ANALYSIS!J78</f>
        <v>3</v>
      </c>
      <c r="E454" s="32">
        <f>ANALYSIS!I78</f>
        <v>0</v>
      </c>
      <c r="F454" s="15">
        <f t="shared" si="102"/>
        <v>3</v>
      </c>
      <c r="G454" s="18">
        <f t="shared" si="103"/>
        <v>0</v>
      </c>
      <c r="H454" s="15">
        <f t="shared" si="104"/>
        <v>3</v>
      </c>
      <c r="I454" s="15">
        <f t="shared" si="105"/>
        <v>9</v>
      </c>
    </row>
    <row r="455" spans="1:9">
      <c r="A455" t="s">
        <v>116</v>
      </c>
      <c r="B455" s="19">
        <f>FORECAST!A76</f>
        <v>44271</v>
      </c>
      <c r="C455" s="19">
        <f>OBSERVED!A76</f>
        <v>44271</v>
      </c>
      <c r="D455" s="32">
        <f>ANALYSIS!J79</f>
        <v>0</v>
      </c>
      <c r="E455" s="32">
        <f>ANALYSIS!I79</f>
        <v>3</v>
      </c>
      <c r="F455" s="15">
        <f t="shared" si="102"/>
        <v>0</v>
      </c>
      <c r="G455" s="18">
        <f t="shared" si="103"/>
        <v>3</v>
      </c>
      <c r="H455" s="15">
        <f t="shared" si="104"/>
        <v>3</v>
      </c>
      <c r="I455" s="15">
        <f t="shared" si="105"/>
        <v>9</v>
      </c>
    </row>
    <row r="456" spans="1:9">
      <c r="A456" t="s">
        <v>119</v>
      </c>
      <c r="B456" s="19">
        <f>FORECAST!A77</f>
        <v>44272</v>
      </c>
      <c r="C456" s="19">
        <f>OBSERVED!A77</f>
        <v>44272</v>
      </c>
      <c r="D456" s="32">
        <f>ANALYSIS!J80</f>
        <v>3</v>
      </c>
      <c r="E456" s="32">
        <f>ANALYSIS!I80</f>
        <v>0</v>
      </c>
      <c r="F456" s="15">
        <f t="shared" si="102"/>
        <v>3</v>
      </c>
      <c r="G456" s="18">
        <f t="shared" si="103"/>
        <v>0</v>
      </c>
      <c r="H456" s="15">
        <f t="shared" si="104"/>
        <v>3</v>
      </c>
      <c r="I456" s="15">
        <f t="shared" si="105"/>
        <v>9</v>
      </c>
    </row>
    <row r="457" spans="1:9">
      <c r="A457" t="s">
        <v>122</v>
      </c>
      <c r="B457" s="19">
        <f>FORECAST!A78</f>
        <v>44273</v>
      </c>
      <c r="C457" s="19">
        <f>OBSERVED!A78</f>
        <v>44273</v>
      </c>
      <c r="D457" s="32">
        <f>ANALYSIS!J81</f>
        <v>3</v>
      </c>
      <c r="E457" s="32">
        <f>ANALYSIS!I81</f>
        <v>0</v>
      </c>
      <c r="F457" s="15">
        <f t="shared" si="102"/>
        <v>3</v>
      </c>
      <c r="G457" s="18">
        <f t="shared" si="103"/>
        <v>0</v>
      </c>
      <c r="H457" s="15">
        <f t="shared" si="104"/>
        <v>3</v>
      </c>
      <c r="I457" s="15">
        <f t="shared" si="105"/>
        <v>9</v>
      </c>
    </row>
    <row r="458" spans="1:9">
      <c r="A458" t="s">
        <v>106</v>
      </c>
      <c r="B458" s="19">
        <f>FORECAST!A79</f>
        <v>44274</v>
      </c>
      <c r="C458" s="19">
        <f>OBSERVED!A79</f>
        <v>44274</v>
      </c>
      <c r="D458" s="32">
        <f>ANALYSIS!J82</f>
        <v>5</v>
      </c>
      <c r="E458" s="32">
        <f>ANALYSIS!I82</f>
        <v>0</v>
      </c>
      <c r="F458" s="15">
        <f t="shared" si="102"/>
        <v>5</v>
      </c>
      <c r="G458" s="18">
        <f t="shared" si="103"/>
        <v>0</v>
      </c>
      <c r="H458" s="15">
        <f t="shared" si="104"/>
        <v>5</v>
      </c>
      <c r="I458" s="15">
        <f t="shared" si="105"/>
        <v>25</v>
      </c>
    </row>
    <row r="459" spans="1:9">
      <c r="A459" t="s">
        <v>107</v>
      </c>
      <c r="B459" s="19">
        <f>FORECAST!A80</f>
        <v>44275</v>
      </c>
      <c r="C459" s="19">
        <f>OBSERVED!A80</f>
        <v>44275</v>
      </c>
      <c r="D459" s="32">
        <f>ANALYSIS!J83</f>
        <v>0</v>
      </c>
      <c r="E459" s="32">
        <f>ANALYSIS!I83</f>
        <v>1</v>
      </c>
      <c r="F459" s="15">
        <f t="shared" si="102"/>
        <v>0</v>
      </c>
      <c r="G459" s="18">
        <f t="shared" si="103"/>
        <v>1</v>
      </c>
      <c r="H459" s="15">
        <f t="shared" si="104"/>
        <v>1</v>
      </c>
      <c r="I459" s="15">
        <f t="shared" si="105"/>
        <v>1</v>
      </c>
    </row>
    <row r="460" spans="1:9">
      <c r="A460" t="s">
        <v>110</v>
      </c>
      <c r="B460" s="19">
        <f>FORECAST!A81</f>
        <v>44276</v>
      </c>
      <c r="C460" s="19">
        <f>OBSERVED!A81</f>
        <v>44276</v>
      </c>
      <c r="D460" s="32">
        <f>ANALYSIS!J84</f>
        <v>0</v>
      </c>
      <c r="E460" s="32">
        <f>ANALYSIS!I84</f>
        <v>0</v>
      </c>
      <c r="F460" s="15">
        <f t="shared" si="102"/>
        <v>0</v>
      </c>
      <c r="G460" s="18">
        <f t="shared" si="103"/>
        <v>0</v>
      </c>
      <c r="H460" s="15">
        <f t="shared" si="104"/>
        <v>0</v>
      </c>
      <c r="I460" s="15">
        <f t="shared" si="105"/>
        <v>0</v>
      </c>
    </row>
    <row r="461" spans="1:9">
      <c r="A461" t="s">
        <v>113</v>
      </c>
      <c r="B461" s="19">
        <f>FORECAST!A82</f>
        <v>44277</v>
      </c>
      <c r="C461" s="19">
        <f>OBSERVED!A82</f>
        <v>44277</v>
      </c>
      <c r="D461" s="32">
        <f>ANALYSIS!J85</f>
        <v>0</v>
      </c>
      <c r="E461" s="32">
        <f>ANALYSIS!I85</f>
        <v>0</v>
      </c>
      <c r="F461" s="15">
        <f t="shared" si="102"/>
        <v>0</v>
      </c>
      <c r="G461" s="18">
        <f t="shared" si="103"/>
        <v>0</v>
      </c>
      <c r="H461" s="15">
        <f t="shared" si="104"/>
        <v>0</v>
      </c>
      <c r="I461" s="15">
        <f t="shared" si="105"/>
        <v>0</v>
      </c>
    </row>
    <row r="462" spans="1:9">
      <c r="A462" t="s">
        <v>116</v>
      </c>
      <c r="B462" s="19">
        <f>FORECAST!A83</f>
        <v>44278</v>
      </c>
      <c r="C462" s="19">
        <f>OBSERVED!A83</f>
        <v>44278</v>
      </c>
      <c r="D462" s="32">
        <f>ANALYSIS!J86</f>
        <v>0</v>
      </c>
      <c r="E462" s="32">
        <f>ANALYSIS!I86</f>
        <v>0</v>
      </c>
      <c r="F462" s="15">
        <f t="shared" si="102"/>
        <v>0</v>
      </c>
      <c r="G462" s="18">
        <f t="shared" si="103"/>
        <v>0</v>
      </c>
      <c r="H462" s="15">
        <f t="shared" si="104"/>
        <v>0</v>
      </c>
      <c r="I462" s="15">
        <f t="shared" si="105"/>
        <v>0</v>
      </c>
    </row>
    <row r="463" spans="1:9">
      <c r="A463" t="s">
        <v>119</v>
      </c>
      <c r="B463" s="19">
        <f>FORECAST!A84</f>
        <v>44279</v>
      </c>
      <c r="C463" s="19">
        <f>OBSERVED!A84</f>
        <v>44279</v>
      </c>
      <c r="D463" s="32">
        <f>ANALYSIS!J87</f>
        <v>0</v>
      </c>
      <c r="E463" s="32">
        <f>ANALYSIS!I87</f>
        <v>0</v>
      </c>
      <c r="F463" s="15">
        <f t="shared" si="102"/>
        <v>0</v>
      </c>
      <c r="G463" s="18">
        <f t="shared" si="103"/>
        <v>0</v>
      </c>
      <c r="H463" s="15">
        <f t="shared" si="104"/>
        <v>0</v>
      </c>
      <c r="I463" s="15">
        <f t="shared" si="105"/>
        <v>0</v>
      </c>
    </row>
    <row r="464" spans="1:9">
      <c r="A464" t="s">
        <v>122</v>
      </c>
      <c r="B464" s="19">
        <f>FORECAST!A85</f>
        <v>44280</v>
      </c>
      <c r="C464" s="19">
        <f>OBSERVED!A85</f>
        <v>44280</v>
      </c>
      <c r="D464" s="32">
        <f>ANALYSIS!J88</f>
        <v>0</v>
      </c>
      <c r="E464" s="32">
        <f>ANALYSIS!I88</f>
        <v>0</v>
      </c>
      <c r="F464" s="15">
        <f t="shared" si="102"/>
        <v>0</v>
      </c>
      <c r="G464" s="18">
        <f t="shared" si="103"/>
        <v>0</v>
      </c>
      <c r="H464" s="15">
        <f t="shared" si="104"/>
        <v>0</v>
      </c>
      <c r="I464" s="15">
        <f t="shared" si="105"/>
        <v>0</v>
      </c>
    </row>
    <row r="465" spans="1:9">
      <c r="A465" t="s">
        <v>106</v>
      </c>
      <c r="B465" s="19">
        <f>FORECAST!A86</f>
        <v>44281</v>
      </c>
      <c r="C465" s="19">
        <f>OBSERVED!A86</f>
        <v>44281</v>
      </c>
      <c r="D465" s="32">
        <f>ANALYSIS!J89</f>
        <v>0</v>
      </c>
      <c r="E465" s="32">
        <f>ANALYSIS!I89</f>
        <v>0</v>
      </c>
      <c r="F465" s="15">
        <f t="shared" si="102"/>
        <v>0</v>
      </c>
      <c r="G465" s="18">
        <f t="shared" si="103"/>
        <v>0</v>
      </c>
      <c r="H465" s="15">
        <f t="shared" si="104"/>
        <v>0</v>
      </c>
      <c r="I465" s="15">
        <f t="shared" si="105"/>
        <v>0</v>
      </c>
    </row>
    <row r="466" spans="1:9">
      <c r="A466" t="s">
        <v>107</v>
      </c>
      <c r="B466" s="19">
        <f>FORECAST!A87</f>
        <v>44282</v>
      </c>
      <c r="C466" s="19">
        <f>OBSERVED!A87</f>
        <v>44282</v>
      </c>
      <c r="D466" s="32">
        <f>ANALYSIS!J90</f>
        <v>0</v>
      </c>
      <c r="E466" s="32">
        <f>ANALYSIS!I90</f>
        <v>0</v>
      </c>
      <c r="F466" s="15">
        <f t="shared" si="102"/>
        <v>0</v>
      </c>
      <c r="G466" s="18">
        <f t="shared" si="103"/>
        <v>0</v>
      </c>
      <c r="H466" s="15">
        <f t="shared" si="104"/>
        <v>0</v>
      </c>
      <c r="I466" s="15">
        <f t="shared" si="105"/>
        <v>0</v>
      </c>
    </row>
    <row r="467" spans="1:9">
      <c r="A467" t="s">
        <v>110</v>
      </c>
      <c r="B467" s="19">
        <f>FORECAST!A88</f>
        <v>44283</v>
      </c>
      <c r="C467" s="19">
        <f>OBSERVED!A88</f>
        <v>44283</v>
      </c>
      <c r="D467" s="32">
        <f>ANALYSIS!J91</f>
        <v>0</v>
      </c>
      <c r="E467" s="32">
        <f>ANALYSIS!I91</f>
        <v>0</v>
      </c>
      <c r="F467" s="15">
        <f t="shared" si="102"/>
        <v>0</v>
      </c>
      <c r="G467" s="18">
        <f t="shared" si="103"/>
        <v>0</v>
      </c>
      <c r="H467" s="15">
        <f t="shared" si="104"/>
        <v>0</v>
      </c>
      <c r="I467" s="15">
        <f t="shared" si="105"/>
        <v>0</v>
      </c>
    </row>
    <row r="468" spans="1:9">
      <c r="A468" t="s">
        <v>113</v>
      </c>
      <c r="B468" s="19">
        <f>FORECAST!A89</f>
        <v>44284</v>
      </c>
      <c r="C468" s="19">
        <f>OBSERVED!A89</f>
        <v>44284</v>
      </c>
      <c r="D468" s="32">
        <f>ANALYSIS!J92</f>
        <v>0</v>
      </c>
      <c r="E468" s="32">
        <f>ANALYSIS!I92</f>
        <v>2</v>
      </c>
      <c r="F468" s="15">
        <f t="shared" si="102"/>
        <v>0</v>
      </c>
      <c r="G468" s="18">
        <f t="shared" si="103"/>
        <v>2</v>
      </c>
      <c r="H468" s="15">
        <f t="shared" si="104"/>
        <v>2</v>
      </c>
      <c r="I468" s="15">
        <f t="shared" si="105"/>
        <v>4</v>
      </c>
    </row>
    <row r="469" spans="1:9">
      <c r="A469" t="s">
        <v>116</v>
      </c>
      <c r="B469" s="19">
        <f>FORECAST!A90</f>
        <v>44285</v>
      </c>
      <c r="C469" s="19">
        <f>OBSERVED!A90</f>
        <v>44285</v>
      </c>
      <c r="D469" s="32">
        <f>ANALYSIS!J93</f>
        <v>0</v>
      </c>
      <c r="E469" s="32">
        <f>ANALYSIS!I93</f>
        <v>2</v>
      </c>
      <c r="F469" s="15">
        <f t="shared" si="102"/>
        <v>0</v>
      </c>
      <c r="G469" s="18">
        <f t="shared" si="103"/>
        <v>2</v>
      </c>
      <c r="H469" s="15">
        <f t="shared" si="104"/>
        <v>2</v>
      </c>
      <c r="I469" s="15">
        <f t="shared" si="105"/>
        <v>4</v>
      </c>
    </row>
    <row r="470" spans="1:9">
      <c r="A470" t="s">
        <v>119</v>
      </c>
      <c r="B470" s="19">
        <f>FORECAST!A91</f>
        <v>44286</v>
      </c>
      <c r="C470" s="19">
        <f>OBSERVED!A91</f>
        <v>44286</v>
      </c>
      <c r="D470" s="32">
        <f>ANALYSIS!J94</f>
        <v>3</v>
      </c>
      <c r="E470" s="32">
        <f>ANALYSIS!I94</f>
        <v>1</v>
      </c>
      <c r="F470" s="15">
        <f t="shared" si="102"/>
        <v>3</v>
      </c>
      <c r="G470" s="18">
        <f t="shared" si="103"/>
        <v>1</v>
      </c>
      <c r="H470" s="15">
        <f t="shared" si="104"/>
        <v>2</v>
      </c>
      <c r="I470" s="15">
        <f t="shared" si="105"/>
        <v>4</v>
      </c>
    </row>
    <row r="471" spans="1:9">
      <c r="A471" t="s">
        <v>122</v>
      </c>
      <c r="B471" s="19">
        <f>FORECAST!A92</f>
        <v>44287</v>
      </c>
      <c r="C471" s="19">
        <f>OBSERVED!A92</f>
        <v>44287</v>
      </c>
      <c r="D471" s="32">
        <f>ANALYSIS!J95</f>
        <v>0</v>
      </c>
      <c r="E471" s="32">
        <f>ANALYSIS!I95</f>
        <v>0</v>
      </c>
      <c r="F471" s="15">
        <f t="shared" si="102"/>
        <v>0</v>
      </c>
      <c r="G471" s="18">
        <f t="shared" si="103"/>
        <v>0</v>
      </c>
      <c r="H471" s="15">
        <f t="shared" si="104"/>
        <v>0</v>
      </c>
      <c r="I471" s="15">
        <f t="shared" si="105"/>
        <v>0</v>
      </c>
    </row>
    <row r="472" spans="1:9">
      <c r="A472" t="s">
        <v>106</v>
      </c>
      <c r="B472" s="19">
        <f>FORECAST!A93</f>
        <v>44288</v>
      </c>
      <c r="C472" s="19">
        <f>OBSERVED!A93</f>
        <v>44288</v>
      </c>
      <c r="D472" s="32">
        <f>ANALYSIS!J96</f>
        <v>4</v>
      </c>
      <c r="E472" s="32">
        <f>ANALYSIS!I96</f>
        <v>0</v>
      </c>
      <c r="F472" s="15">
        <f t="shared" si="102"/>
        <v>4</v>
      </c>
      <c r="G472" s="18">
        <f t="shared" si="103"/>
        <v>0</v>
      </c>
      <c r="H472" s="15">
        <f t="shared" si="104"/>
        <v>4</v>
      </c>
      <c r="I472" s="15">
        <f t="shared" si="105"/>
        <v>16</v>
      </c>
    </row>
    <row r="473" spans="1:9">
      <c r="A473" t="s">
        <v>107</v>
      </c>
      <c r="B473" s="19">
        <f>FORECAST!A94</f>
        <v>44289</v>
      </c>
      <c r="C473" s="19">
        <f>OBSERVED!A94</f>
        <v>44289</v>
      </c>
      <c r="D473" s="32">
        <f>ANALYSIS!J97</f>
        <v>4</v>
      </c>
      <c r="E473" s="32">
        <f>ANALYSIS!I97</f>
        <v>0</v>
      </c>
      <c r="F473" s="15">
        <f t="shared" si="102"/>
        <v>4</v>
      </c>
      <c r="G473" s="18">
        <f t="shared" si="103"/>
        <v>0</v>
      </c>
      <c r="H473" s="15">
        <f t="shared" si="104"/>
        <v>4</v>
      </c>
      <c r="I473" s="15">
        <f t="shared" si="105"/>
        <v>16</v>
      </c>
    </row>
    <row r="474" spans="1:9">
      <c r="A474" t="s">
        <v>110</v>
      </c>
      <c r="B474" s="19">
        <f>FORECAST!A95</f>
        <v>44290</v>
      </c>
      <c r="C474" s="19">
        <f>OBSERVED!A95</f>
        <v>44290</v>
      </c>
      <c r="D474" s="32">
        <f>ANALYSIS!J98</f>
        <v>5</v>
      </c>
      <c r="E474" s="32">
        <f>ANALYSIS!I98</f>
        <v>1</v>
      </c>
      <c r="F474" s="15">
        <f t="shared" si="102"/>
        <v>5</v>
      </c>
      <c r="G474" s="18">
        <f t="shared" si="103"/>
        <v>1</v>
      </c>
      <c r="H474" s="15">
        <f t="shared" si="104"/>
        <v>4</v>
      </c>
      <c r="I474" s="15">
        <f t="shared" si="105"/>
        <v>16</v>
      </c>
    </row>
    <row r="475" spans="1:9">
      <c r="A475" t="s">
        <v>113</v>
      </c>
      <c r="B475" s="19">
        <f>FORECAST!A96</f>
        <v>44291</v>
      </c>
      <c r="C475" s="19">
        <f>OBSERVED!A96</f>
        <v>44291</v>
      </c>
      <c r="D475" s="32">
        <f>ANALYSIS!J99</f>
        <v>0</v>
      </c>
      <c r="E475" s="32">
        <f>ANALYSIS!I99</f>
        <v>0</v>
      </c>
      <c r="F475" s="15">
        <f t="shared" si="102"/>
        <v>0</v>
      </c>
      <c r="G475" s="18">
        <f t="shared" si="103"/>
        <v>0</v>
      </c>
      <c r="H475" s="15">
        <f t="shared" si="104"/>
        <v>0</v>
      </c>
      <c r="I475" s="15">
        <f t="shared" si="105"/>
        <v>0</v>
      </c>
    </row>
    <row r="476" spans="1:9">
      <c r="A476" t="s">
        <v>116</v>
      </c>
      <c r="B476" s="19">
        <f>FORECAST!A97</f>
        <v>44292</v>
      </c>
      <c r="C476" s="19">
        <f>OBSERVED!A97</f>
        <v>44292</v>
      </c>
      <c r="D476" s="32">
        <f>ANALYSIS!J100</f>
        <v>0</v>
      </c>
      <c r="E476" s="32">
        <f>ANALYSIS!I100</f>
        <v>0</v>
      </c>
      <c r="F476" s="15">
        <f t="shared" si="102"/>
        <v>0</v>
      </c>
      <c r="G476" s="18">
        <f t="shared" si="103"/>
        <v>0</v>
      </c>
      <c r="H476" s="15">
        <f t="shared" si="104"/>
        <v>0</v>
      </c>
      <c r="I476" s="15">
        <f t="shared" si="105"/>
        <v>0</v>
      </c>
    </row>
    <row r="477" spans="1:9">
      <c r="A477" t="s">
        <v>119</v>
      </c>
      <c r="B477" s="19">
        <f>FORECAST!A98</f>
        <v>44293</v>
      </c>
      <c r="C477" s="19">
        <f>OBSERVED!A98</f>
        <v>44293</v>
      </c>
      <c r="D477" s="32">
        <f>ANALYSIS!J101</f>
        <v>0</v>
      </c>
      <c r="E477" s="32">
        <f>ANALYSIS!I101</f>
        <v>0</v>
      </c>
      <c r="F477" s="15">
        <f t="shared" si="102"/>
        <v>0</v>
      </c>
      <c r="G477" s="18">
        <f t="shared" si="103"/>
        <v>0</v>
      </c>
      <c r="H477" s="15">
        <f t="shared" si="104"/>
        <v>0</v>
      </c>
      <c r="I477" s="15">
        <f t="shared" si="105"/>
        <v>0</v>
      </c>
    </row>
    <row r="478" spans="1:9">
      <c r="A478" t="s">
        <v>122</v>
      </c>
      <c r="B478" s="19">
        <f>FORECAST!A99</f>
        <v>44294</v>
      </c>
      <c r="C478" s="19">
        <f>OBSERVED!A99</f>
        <v>44294</v>
      </c>
      <c r="D478" s="32">
        <f>ANALYSIS!J102</f>
        <v>0</v>
      </c>
      <c r="E478" s="32">
        <f>ANALYSIS!I102</f>
        <v>0</v>
      </c>
      <c r="F478" s="15">
        <f t="shared" si="102"/>
        <v>0</v>
      </c>
      <c r="G478" s="18">
        <f t="shared" si="103"/>
        <v>0</v>
      </c>
      <c r="H478" s="15">
        <f t="shared" si="104"/>
        <v>0</v>
      </c>
      <c r="I478" s="15">
        <f t="shared" si="105"/>
        <v>0</v>
      </c>
    </row>
    <row r="479" spans="1:9">
      <c r="A479" t="s">
        <v>106</v>
      </c>
      <c r="B479" s="19">
        <f>FORECAST!A100</f>
        <v>44295</v>
      </c>
      <c r="C479" s="19">
        <f>OBSERVED!A100</f>
        <v>44295</v>
      </c>
      <c r="D479" s="32">
        <f>ANALYSIS!J103</f>
        <v>0</v>
      </c>
      <c r="E479" s="32">
        <f>ANALYSIS!I103</f>
        <v>0</v>
      </c>
      <c r="F479" s="15">
        <f t="shared" si="102"/>
        <v>0</v>
      </c>
      <c r="G479" s="18">
        <f t="shared" si="103"/>
        <v>0</v>
      </c>
      <c r="H479" s="15">
        <f t="shared" si="104"/>
        <v>0</v>
      </c>
      <c r="I479" s="15">
        <f t="shared" si="105"/>
        <v>0</v>
      </c>
    </row>
    <row r="480" spans="1:9">
      <c r="A480" t="s">
        <v>107</v>
      </c>
      <c r="B480" s="19">
        <f>FORECAST!A101</f>
        <v>44296</v>
      </c>
      <c r="C480" s="19">
        <f>OBSERVED!A101</f>
        <v>44296</v>
      </c>
      <c r="D480" s="32">
        <f>ANALYSIS!J104</f>
        <v>0</v>
      </c>
      <c r="E480" s="32">
        <f>ANALYSIS!I104</f>
        <v>0</v>
      </c>
      <c r="F480" s="15">
        <f t="shared" si="102"/>
        <v>0</v>
      </c>
      <c r="G480" s="18">
        <f t="shared" si="103"/>
        <v>0</v>
      </c>
      <c r="H480" s="15">
        <f t="shared" si="104"/>
        <v>0</v>
      </c>
      <c r="I480" s="15">
        <f t="shared" si="105"/>
        <v>0</v>
      </c>
    </row>
    <row r="481" spans="1:9">
      <c r="A481" t="s">
        <v>110</v>
      </c>
      <c r="B481" s="19">
        <f>FORECAST!A102</f>
        <v>44297</v>
      </c>
      <c r="C481" s="19">
        <f>OBSERVED!A102</f>
        <v>44297</v>
      </c>
      <c r="D481" s="32">
        <f>ANALYSIS!J105</f>
        <v>0</v>
      </c>
      <c r="E481" s="32">
        <f>ANALYSIS!I105</f>
        <v>0</v>
      </c>
      <c r="F481" s="15">
        <f t="shared" si="102"/>
        <v>0</v>
      </c>
      <c r="G481" s="18">
        <f t="shared" si="103"/>
        <v>0</v>
      </c>
      <c r="H481" s="15">
        <f t="shared" si="104"/>
        <v>0</v>
      </c>
      <c r="I481" s="15">
        <f t="shared" si="105"/>
        <v>0</v>
      </c>
    </row>
    <row r="482" spans="1:9">
      <c r="A482" t="s">
        <v>113</v>
      </c>
      <c r="B482" s="19">
        <f>FORECAST!A103</f>
        <v>44298</v>
      </c>
      <c r="C482" s="19">
        <f>OBSERVED!A103</f>
        <v>44298</v>
      </c>
      <c r="D482" s="32">
        <f>ANALYSIS!J106</f>
        <v>0</v>
      </c>
      <c r="E482" s="32">
        <f>ANALYSIS!I106</f>
        <v>0</v>
      </c>
      <c r="F482" s="15">
        <f t="shared" si="102"/>
        <v>0</v>
      </c>
      <c r="G482" s="18">
        <f t="shared" si="103"/>
        <v>0</v>
      </c>
      <c r="H482" s="15">
        <f t="shared" si="104"/>
        <v>0</v>
      </c>
      <c r="I482" s="15">
        <f t="shared" si="105"/>
        <v>0</v>
      </c>
    </row>
    <row r="483" spans="1:9">
      <c r="A483" t="s">
        <v>116</v>
      </c>
      <c r="B483" s="19">
        <f>FORECAST!A104</f>
        <v>44299</v>
      </c>
      <c r="C483" s="19">
        <f>OBSERVED!A104</f>
        <v>44299</v>
      </c>
      <c r="D483" s="32">
        <f>ANALYSIS!J107</f>
        <v>4</v>
      </c>
      <c r="E483" s="32">
        <f>ANALYSIS!I107</f>
        <v>0</v>
      </c>
      <c r="F483" s="15">
        <f t="shared" si="102"/>
        <v>4</v>
      </c>
      <c r="G483" s="18">
        <f t="shared" si="103"/>
        <v>0</v>
      </c>
      <c r="H483" s="15">
        <f t="shared" si="104"/>
        <v>4</v>
      </c>
      <c r="I483" s="15">
        <f t="shared" si="105"/>
        <v>16</v>
      </c>
    </row>
    <row r="484" spans="1:9">
      <c r="A484" t="s">
        <v>119</v>
      </c>
      <c r="B484" s="19">
        <f>FORECAST!A105</f>
        <v>44300</v>
      </c>
      <c r="C484" s="19">
        <f>OBSERVED!A105</f>
        <v>44300</v>
      </c>
      <c r="D484" s="32">
        <f>ANALYSIS!J108</f>
        <v>6</v>
      </c>
      <c r="E484" s="32">
        <f>ANALYSIS!I108</f>
        <v>3</v>
      </c>
      <c r="F484" s="15">
        <f t="shared" si="102"/>
        <v>6</v>
      </c>
      <c r="G484" s="18">
        <f t="shared" si="103"/>
        <v>3</v>
      </c>
      <c r="H484" s="15">
        <f t="shared" si="104"/>
        <v>3</v>
      </c>
      <c r="I484" s="15">
        <f t="shared" si="105"/>
        <v>9</v>
      </c>
    </row>
    <row r="485" spans="1:9">
      <c r="A485" t="s">
        <v>122</v>
      </c>
      <c r="B485" s="19">
        <f>FORECAST!A106</f>
        <v>44301</v>
      </c>
      <c r="C485" s="19">
        <f>OBSERVED!A106</f>
        <v>44301</v>
      </c>
      <c r="D485" s="32">
        <f>ANALYSIS!J109</f>
        <v>0</v>
      </c>
      <c r="E485" s="32">
        <f>ANALYSIS!I109</f>
        <v>3</v>
      </c>
      <c r="F485" s="15">
        <f t="shared" si="102"/>
        <v>0</v>
      </c>
      <c r="G485" s="18">
        <f t="shared" si="103"/>
        <v>3</v>
      </c>
      <c r="H485" s="15">
        <f t="shared" si="104"/>
        <v>3</v>
      </c>
      <c r="I485" s="15">
        <f t="shared" si="105"/>
        <v>9</v>
      </c>
    </row>
    <row r="486" spans="1:9">
      <c r="A486" t="s">
        <v>106</v>
      </c>
      <c r="B486" s="19">
        <f>FORECAST!A107</f>
        <v>44302</v>
      </c>
      <c r="C486" s="19">
        <f>OBSERVED!A107</f>
        <v>44302</v>
      </c>
      <c r="D486" s="32">
        <f>ANALYSIS!J110</f>
        <v>0</v>
      </c>
      <c r="E486" s="32">
        <f>ANALYSIS!I110</f>
        <v>0</v>
      </c>
      <c r="F486" s="15">
        <f t="shared" si="102"/>
        <v>0</v>
      </c>
      <c r="G486" s="18">
        <f t="shared" si="103"/>
        <v>0</v>
      </c>
      <c r="H486" s="15">
        <f t="shared" si="104"/>
        <v>0</v>
      </c>
      <c r="I486" s="15">
        <f t="shared" si="105"/>
        <v>0</v>
      </c>
    </row>
    <row r="487" spans="1:9">
      <c r="A487" t="s">
        <v>107</v>
      </c>
      <c r="B487" s="19">
        <f>FORECAST!A108</f>
        <v>44303</v>
      </c>
      <c r="C487" s="19">
        <f>OBSERVED!A108</f>
        <v>44303</v>
      </c>
      <c r="D487" s="32">
        <f>ANALYSIS!J111</f>
        <v>0</v>
      </c>
      <c r="E487" s="32">
        <f>ANALYSIS!I111</f>
        <v>0</v>
      </c>
      <c r="F487" s="15">
        <f t="shared" si="102"/>
        <v>0</v>
      </c>
      <c r="G487" s="18">
        <f t="shared" si="103"/>
        <v>0</v>
      </c>
      <c r="H487" s="15">
        <f t="shared" si="104"/>
        <v>0</v>
      </c>
      <c r="I487" s="15">
        <f t="shared" si="105"/>
        <v>0</v>
      </c>
    </row>
    <row r="488" spans="1:9">
      <c r="A488" t="s">
        <v>110</v>
      </c>
      <c r="B488" s="19">
        <f>FORECAST!A109</f>
        <v>44304</v>
      </c>
      <c r="C488" s="19">
        <f>OBSERVED!A109</f>
        <v>44304</v>
      </c>
      <c r="D488" s="32">
        <f>ANALYSIS!J112</f>
        <v>0</v>
      </c>
      <c r="E488" s="32">
        <f>ANALYSIS!I112</f>
        <v>0</v>
      </c>
      <c r="F488" s="15">
        <f t="shared" si="102"/>
        <v>0</v>
      </c>
      <c r="G488" s="18">
        <f t="shared" si="103"/>
        <v>0</v>
      </c>
      <c r="H488" s="15">
        <f t="shared" si="104"/>
        <v>0</v>
      </c>
      <c r="I488" s="15">
        <f t="shared" si="105"/>
        <v>0</v>
      </c>
    </row>
    <row r="489" spans="1:9">
      <c r="A489" t="s">
        <v>113</v>
      </c>
      <c r="B489" s="19">
        <f>FORECAST!A110</f>
        <v>44305</v>
      </c>
      <c r="C489" s="19">
        <f>OBSERVED!A110</f>
        <v>44305</v>
      </c>
      <c r="D489" s="32">
        <f>ANALYSIS!J113</f>
        <v>0</v>
      </c>
      <c r="E489" s="32">
        <f>ANALYSIS!I113</f>
        <v>0</v>
      </c>
      <c r="F489" s="15">
        <f t="shared" si="102"/>
        <v>0</v>
      </c>
      <c r="G489" s="18">
        <f t="shared" si="103"/>
        <v>0</v>
      </c>
      <c r="H489" s="15">
        <f t="shared" si="104"/>
        <v>0</v>
      </c>
      <c r="I489" s="15">
        <f t="shared" si="105"/>
        <v>0</v>
      </c>
    </row>
    <row r="490" spans="1:9">
      <c r="A490" t="s">
        <v>116</v>
      </c>
      <c r="B490" s="19">
        <f>FORECAST!A111</f>
        <v>44306</v>
      </c>
      <c r="C490" s="19">
        <f>OBSERVED!A111</f>
        <v>44306</v>
      </c>
      <c r="D490" s="32">
        <f>ANALYSIS!J114</f>
        <v>0</v>
      </c>
      <c r="E490" s="32">
        <f>ANALYSIS!I114</f>
        <v>2</v>
      </c>
      <c r="F490" s="15">
        <f t="shared" si="102"/>
        <v>0</v>
      </c>
      <c r="G490" s="18">
        <f t="shared" si="103"/>
        <v>2</v>
      </c>
      <c r="H490" s="15">
        <f t="shared" si="104"/>
        <v>2</v>
      </c>
      <c r="I490" s="15">
        <f t="shared" si="105"/>
        <v>4</v>
      </c>
    </row>
    <row r="491" spans="1:9">
      <c r="A491" t="s">
        <v>119</v>
      </c>
      <c r="B491" s="19">
        <f>FORECAST!A112</f>
        <v>44307</v>
      </c>
      <c r="C491" s="19">
        <f>OBSERVED!A112</f>
        <v>44307</v>
      </c>
      <c r="D491" s="32">
        <f>ANALYSIS!J115</f>
        <v>4</v>
      </c>
      <c r="E491" s="32">
        <f>ANALYSIS!I115</f>
        <v>7</v>
      </c>
      <c r="F491" s="15">
        <f t="shared" si="102"/>
        <v>4</v>
      </c>
      <c r="G491" s="18">
        <f t="shared" si="103"/>
        <v>7</v>
      </c>
      <c r="H491" s="15">
        <f t="shared" si="104"/>
        <v>3</v>
      </c>
      <c r="I491" s="15">
        <f t="shared" si="105"/>
        <v>9</v>
      </c>
    </row>
    <row r="492" spans="1:9">
      <c r="A492" t="s">
        <v>122</v>
      </c>
      <c r="B492" s="19">
        <f>FORECAST!A113</f>
        <v>44308</v>
      </c>
      <c r="C492" s="19">
        <f>OBSERVED!A113</f>
        <v>44308</v>
      </c>
      <c r="D492" s="32">
        <f>ANALYSIS!J116</f>
        <v>0</v>
      </c>
      <c r="E492" s="32">
        <f>ANALYSIS!I116</f>
        <v>5</v>
      </c>
      <c r="F492" s="15">
        <f t="shared" si="102"/>
        <v>0</v>
      </c>
      <c r="G492" s="18">
        <f t="shared" si="103"/>
        <v>5</v>
      </c>
      <c r="H492" s="15">
        <f t="shared" si="104"/>
        <v>5</v>
      </c>
      <c r="I492" s="15">
        <f t="shared" si="105"/>
        <v>25</v>
      </c>
    </row>
    <row r="493" spans="1:9">
      <c r="A493" t="s">
        <v>106</v>
      </c>
      <c r="B493" s="19">
        <f>FORECAST!A114</f>
        <v>44309</v>
      </c>
      <c r="C493" s="19">
        <f>OBSERVED!A114</f>
        <v>44309</v>
      </c>
      <c r="D493" s="32">
        <f>ANALYSIS!J117</f>
        <v>0</v>
      </c>
      <c r="E493" s="32">
        <f>ANALYSIS!I117</f>
        <v>1</v>
      </c>
      <c r="F493" s="15">
        <f t="shared" si="102"/>
        <v>0</v>
      </c>
      <c r="G493" s="18">
        <f t="shared" si="103"/>
        <v>1</v>
      </c>
      <c r="H493" s="15">
        <f t="shared" si="104"/>
        <v>1</v>
      </c>
      <c r="I493" s="15">
        <f t="shared" si="105"/>
        <v>1</v>
      </c>
    </row>
    <row r="494" spans="1:9">
      <c r="A494" t="s">
        <v>107</v>
      </c>
      <c r="B494" s="19">
        <f>FORECAST!A115</f>
        <v>44310</v>
      </c>
      <c r="C494" s="19">
        <f>OBSERVED!A115</f>
        <v>44310</v>
      </c>
      <c r="D494" s="32">
        <f>ANALYSIS!J118</f>
        <v>4</v>
      </c>
      <c r="E494" s="32">
        <f>ANALYSIS!I118</f>
        <v>4</v>
      </c>
      <c r="F494" s="15">
        <f t="shared" si="102"/>
        <v>4</v>
      </c>
      <c r="G494" s="18">
        <f t="shared" si="103"/>
        <v>4</v>
      </c>
      <c r="H494" s="15">
        <f t="shared" si="104"/>
        <v>0</v>
      </c>
      <c r="I494" s="15">
        <f t="shared" si="105"/>
        <v>0</v>
      </c>
    </row>
    <row r="495" spans="1:9">
      <c r="A495" t="s">
        <v>110</v>
      </c>
      <c r="B495" s="19">
        <f>FORECAST!A116</f>
        <v>44311</v>
      </c>
      <c r="C495" s="19">
        <f>OBSERVED!A116</f>
        <v>44311</v>
      </c>
      <c r="D495" s="32">
        <f>ANALYSIS!J119</f>
        <v>3</v>
      </c>
      <c r="E495" s="32">
        <f>ANALYSIS!I119</f>
        <v>3</v>
      </c>
      <c r="F495" s="15">
        <f t="shared" si="102"/>
        <v>3</v>
      </c>
      <c r="G495" s="18">
        <f t="shared" si="103"/>
        <v>3</v>
      </c>
      <c r="H495" s="15">
        <f t="shared" si="104"/>
        <v>0</v>
      </c>
      <c r="I495" s="15">
        <f t="shared" si="105"/>
        <v>0</v>
      </c>
    </row>
    <row r="496" spans="1:9">
      <c r="A496" t="s">
        <v>113</v>
      </c>
      <c r="B496" s="19">
        <f>FORECAST!A117</f>
        <v>44312</v>
      </c>
      <c r="C496" s="19">
        <f>OBSERVED!A117</f>
        <v>44312</v>
      </c>
      <c r="D496" s="32">
        <f>ANALYSIS!J120</f>
        <v>0</v>
      </c>
      <c r="E496" s="32">
        <f>ANALYSIS!I120</f>
        <v>0</v>
      </c>
      <c r="F496" s="15">
        <f t="shared" si="102"/>
        <v>0</v>
      </c>
      <c r="G496" s="18">
        <f t="shared" si="103"/>
        <v>0</v>
      </c>
      <c r="H496" s="15">
        <f t="shared" si="104"/>
        <v>0</v>
      </c>
      <c r="I496" s="15">
        <f t="shared" si="105"/>
        <v>0</v>
      </c>
    </row>
    <row r="497" spans="1:9">
      <c r="A497" t="s">
        <v>116</v>
      </c>
      <c r="B497" s="19">
        <f>FORECAST!A118</f>
        <v>44313</v>
      </c>
      <c r="C497" s="19">
        <f>OBSERVED!A118</f>
        <v>44313</v>
      </c>
      <c r="D497" s="32">
        <f>ANALYSIS!J121</f>
        <v>0</v>
      </c>
      <c r="E497" s="32">
        <f>ANALYSIS!I121</f>
        <v>0</v>
      </c>
      <c r="F497" s="15">
        <f t="shared" si="102"/>
        <v>0</v>
      </c>
      <c r="G497" s="18">
        <f t="shared" si="103"/>
        <v>0</v>
      </c>
      <c r="H497" s="15">
        <f t="shared" si="104"/>
        <v>0</v>
      </c>
      <c r="I497" s="15">
        <f t="shared" si="105"/>
        <v>0</v>
      </c>
    </row>
    <row r="498" spans="1:9">
      <c r="A498" t="s">
        <v>119</v>
      </c>
      <c r="B498" s="19">
        <f>FORECAST!A119</f>
        <v>44314</v>
      </c>
      <c r="C498" s="19">
        <f>OBSERVED!A119</f>
        <v>44314</v>
      </c>
      <c r="D498" s="32">
        <f>ANALYSIS!J122</f>
        <v>0</v>
      </c>
      <c r="E498" s="32">
        <f>ANALYSIS!I122</f>
        <v>3</v>
      </c>
      <c r="F498" s="15">
        <f t="shared" si="102"/>
        <v>0</v>
      </c>
      <c r="G498" s="18">
        <f t="shared" si="103"/>
        <v>3</v>
      </c>
      <c r="H498" s="15">
        <f t="shared" si="104"/>
        <v>3</v>
      </c>
      <c r="I498" s="15">
        <f t="shared" si="105"/>
        <v>9</v>
      </c>
    </row>
    <row r="499" spans="1:9">
      <c r="A499" t="s">
        <v>122</v>
      </c>
      <c r="B499" s="19">
        <f>FORECAST!A120</f>
        <v>44315</v>
      </c>
      <c r="C499" s="19">
        <f>OBSERVED!A120</f>
        <v>44315</v>
      </c>
      <c r="D499" s="32">
        <f>ANALYSIS!J123</f>
        <v>4</v>
      </c>
      <c r="E499" s="32">
        <f>ANALYSIS!I123</f>
        <v>1</v>
      </c>
      <c r="F499" s="15">
        <f t="shared" si="102"/>
        <v>4</v>
      </c>
      <c r="G499" s="18">
        <f t="shared" si="103"/>
        <v>1</v>
      </c>
      <c r="H499" s="15">
        <f t="shared" si="104"/>
        <v>3</v>
      </c>
      <c r="I499" s="15">
        <f t="shared" si="105"/>
        <v>9</v>
      </c>
    </row>
    <row r="500" spans="1:9">
      <c r="A500" t="s">
        <v>106</v>
      </c>
      <c r="B500" s="19">
        <f>FORECAST!A121</f>
        <v>44316</v>
      </c>
      <c r="C500" s="19">
        <f>OBSERVED!A121</f>
        <v>44316</v>
      </c>
      <c r="D500" s="32">
        <f>ANALYSIS!J124</f>
        <v>6</v>
      </c>
      <c r="E500" s="32">
        <f>ANALYSIS!I124</f>
        <v>4</v>
      </c>
      <c r="F500" s="15">
        <f t="shared" si="102"/>
        <v>6</v>
      </c>
      <c r="G500" s="18">
        <f t="shared" si="103"/>
        <v>4</v>
      </c>
      <c r="H500" s="15">
        <f t="shared" si="104"/>
        <v>2</v>
      </c>
      <c r="I500" s="15">
        <f t="shared" si="105"/>
        <v>4</v>
      </c>
    </row>
    <row r="501" spans="1:9">
      <c r="A501" t="s">
        <v>107</v>
      </c>
      <c r="B501" s="19">
        <f>FORECAST!A122</f>
        <v>44317</v>
      </c>
      <c r="C501" s="19">
        <f>OBSERVED!A122</f>
        <v>44317</v>
      </c>
      <c r="D501" s="32">
        <f>ANALYSIS!J125</f>
        <v>7</v>
      </c>
      <c r="E501" s="32">
        <f>ANALYSIS!I125</f>
        <v>6</v>
      </c>
      <c r="F501" s="15">
        <f t="shared" si="102"/>
        <v>7</v>
      </c>
      <c r="G501" s="18">
        <f t="shared" si="103"/>
        <v>6</v>
      </c>
      <c r="H501" s="15">
        <f t="shared" si="104"/>
        <v>1</v>
      </c>
      <c r="I501" s="15">
        <f t="shared" si="105"/>
        <v>1</v>
      </c>
    </row>
    <row r="502" spans="1:9">
      <c r="A502" t="s">
        <v>110</v>
      </c>
      <c r="B502" s="19">
        <f>FORECAST!A123</f>
        <v>44318</v>
      </c>
      <c r="C502" s="19">
        <f>OBSERVED!A123</f>
        <v>44318</v>
      </c>
      <c r="D502" s="32">
        <f>ANALYSIS!J126</f>
        <v>0</v>
      </c>
      <c r="E502" s="32">
        <f>ANALYSIS!I126</f>
        <v>3</v>
      </c>
      <c r="F502" s="15">
        <f t="shared" si="102"/>
        <v>0</v>
      </c>
      <c r="G502" s="18">
        <f t="shared" si="103"/>
        <v>3</v>
      </c>
      <c r="H502" s="15">
        <f t="shared" si="104"/>
        <v>3</v>
      </c>
      <c r="I502" s="15">
        <f t="shared" si="105"/>
        <v>9</v>
      </c>
    </row>
    <row r="503" spans="1:9">
      <c r="A503" t="s">
        <v>113</v>
      </c>
      <c r="B503" s="19">
        <f>FORECAST!A124</f>
        <v>44319</v>
      </c>
      <c r="C503" s="19">
        <f>OBSERVED!A124</f>
        <v>44319</v>
      </c>
      <c r="D503" s="32">
        <f>ANALYSIS!J127</f>
        <v>3</v>
      </c>
      <c r="E503" s="32">
        <f>ANALYSIS!I127</f>
        <v>1</v>
      </c>
      <c r="F503" s="15">
        <f t="shared" si="102"/>
        <v>3</v>
      </c>
      <c r="G503" s="18">
        <f t="shared" si="103"/>
        <v>1</v>
      </c>
      <c r="H503" s="15">
        <f t="shared" si="104"/>
        <v>2</v>
      </c>
      <c r="I503" s="15">
        <f t="shared" si="105"/>
        <v>4</v>
      </c>
    </row>
    <row r="504" spans="1:9">
      <c r="A504" t="s">
        <v>116</v>
      </c>
      <c r="B504" s="19">
        <f>FORECAST!A125</f>
        <v>44320</v>
      </c>
      <c r="C504" s="19">
        <f>OBSERVED!A125</f>
        <v>44320</v>
      </c>
      <c r="D504" s="32">
        <f>ANALYSIS!J128</f>
        <v>3</v>
      </c>
      <c r="E504" s="32">
        <f>ANALYSIS!I128</f>
        <v>2</v>
      </c>
      <c r="F504" s="15">
        <f t="shared" si="102"/>
        <v>3</v>
      </c>
      <c r="G504" s="18">
        <f t="shared" si="103"/>
        <v>2</v>
      </c>
      <c r="H504" s="15">
        <f t="shared" si="104"/>
        <v>1</v>
      </c>
      <c r="I504" s="15">
        <f t="shared" si="105"/>
        <v>1</v>
      </c>
    </row>
    <row r="505" spans="1:9">
      <c r="A505" t="s">
        <v>119</v>
      </c>
      <c r="B505" s="19">
        <f>FORECAST!A126</f>
        <v>44321</v>
      </c>
      <c r="C505" s="19">
        <f>OBSERVED!A126</f>
        <v>44321</v>
      </c>
      <c r="D505" s="32">
        <f>ANALYSIS!J129</f>
        <v>0</v>
      </c>
      <c r="E505" s="32">
        <f>ANALYSIS!I129</f>
        <v>0</v>
      </c>
      <c r="F505" s="15">
        <f t="shared" si="102"/>
        <v>0</v>
      </c>
      <c r="G505" s="18">
        <f t="shared" si="103"/>
        <v>0</v>
      </c>
      <c r="H505" s="15">
        <f t="shared" si="104"/>
        <v>0</v>
      </c>
      <c r="I505" s="15">
        <f t="shared" si="105"/>
        <v>0</v>
      </c>
    </row>
    <row r="506" spans="1:9">
      <c r="A506" t="s">
        <v>122</v>
      </c>
      <c r="B506" s="19">
        <f>FORECAST!A127</f>
        <v>44322</v>
      </c>
      <c r="C506" s="19">
        <f>OBSERVED!A127</f>
        <v>44322</v>
      </c>
      <c r="D506" s="32">
        <f>ANALYSIS!J130</f>
        <v>0</v>
      </c>
      <c r="E506" s="32">
        <f>ANALYSIS!I130</f>
        <v>0</v>
      </c>
      <c r="F506" s="15">
        <f t="shared" si="102"/>
        <v>0</v>
      </c>
      <c r="G506" s="18">
        <f t="shared" si="103"/>
        <v>0</v>
      </c>
      <c r="H506" s="15">
        <f t="shared" si="104"/>
        <v>0</v>
      </c>
      <c r="I506" s="15">
        <f t="shared" si="105"/>
        <v>0</v>
      </c>
    </row>
    <row r="507" spans="1:9">
      <c r="A507" t="s">
        <v>106</v>
      </c>
      <c r="B507" s="19">
        <f>FORECAST!A128</f>
        <v>44323</v>
      </c>
      <c r="C507" s="19">
        <f>OBSERVED!A128</f>
        <v>44323</v>
      </c>
      <c r="D507" s="32">
        <f>ANALYSIS!J131</f>
        <v>0</v>
      </c>
      <c r="E507" s="32">
        <f>ANALYSIS!I131</f>
        <v>1</v>
      </c>
      <c r="F507" s="15">
        <f t="shared" si="102"/>
        <v>0</v>
      </c>
      <c r="G507" s="18">
        <f t="shared" si="103"/>
        <v>1</v>
      </c>
      <c r="H507" s="15">
        <f t="shared" si="104"/>
        <v>1</v>
      </c>
      <c r="I507" s="15">
        <f t="shared" si="105"/>
        <v>1</v>
      </c>
    </row>
    <row r="508" spans="1:9">
      <c r="A508" t="s">
        <v>107</v>
      </c>
      <c r="B508" s="19">
        <f>FORECAST!A129</f>
        <v>44324</v>
      </c>
      <c r="C508" s="19">
        <f>OBSERVED!A129</f>
        <v>44324</v>
      </c>
      <c r="D508" s="32">
        <f>ANALYSIS!J132</f>
        <v>0</v>
      </c>
      <c r="E508" s="32">
        <f>ANALYSIS!I132</f>
        <v>0</v>
      </c>
      <c r="F508" s="15">
        <f t="shared" si="102"/>
        <v>0</v>
      </c>
      <c r="G508" s="18">
        <f t="shared" si="103"/>
        <v>0</v>
      </c>
      <c r="H508" s="15">
        <f t="shared" si="104"/>
        <v>0</v>
      </c>
      <c r="I508" s="15">
        <f t="shared" si="105"/>
        <v>0</v>
      </c>
    </row>
    <row r="509" spans="1:9">
      <c r="A509" t="s">
        <v>110</v>
      </c>
      <c r="B509" s="19">
        <f>FORECAST!A130</f>
        <v>44325</v>
      </c>
      <c r="C509" s="19">
        <f>OBSERVED!A130</f>
        <v>44325</v>
      </c>
      <c r="D509" s="32">
        <f>ANALYSIS!J133</f>
        <v>4</v>
      </c>
      <c r="E509" s="32">
        <f>ANALYSIS!I133</f>
        <v>1</v>
      </c>
      <c r="F509" s="15">
        <f t="shared" si="102"/>
        <v>4</v>
      </c>
      <c r="G509" s="18">
        <f t="shared" si="103"/>
        <v>1</v>
      </c>
      <c r="H509" s="15">
        <f t="shared" si="104"/>
        <v>3</v>
      </c>
      <c r="I509" s="15">
        <f t="shared" si="105"/>
        <v>9</v>
      </c>
    </row>
    <row r="510" spans="1:9">
      <c r="A510" t="s">
        <v>113</v>
      </c>
      <c r="B510" s="19">
        <f>FORECAST!A131</f>
        <v>44326</v>
      </c>
      <c r="C510" s="19">
        <f>OBSERVED!A131</f>
        <v>44326</v>
      </c>
      <c r="D510" s="32">
        <f>ANALYSIS!J134</f>
        <v>0</v>
      </c>
      <c r="E510" s="32">
        <f>ANALYSIS!I134</f>
        <v>0</v>
      </c>
      <c r="F510" s="15">
        <f t="shared" ref="F510:F573" si="106">IF(AND(D510&lt;=8,E510&lt;=8),D510,"")</f>
        <v>0</v>
      </c>
      <c r="G510" s="18">
        <f t="shared" ref="G510:G573" si="107">IF(AND(D510&lt;=8,E510&lt;=8),E510,"")</f>
        <v>0</v>
      </c>
      <c r="H510" s="15">
        <f t="shared" ref="H510:H573" si="108">IF(AND(D510&lt;=8,E510&lt;=8),ABS(D510-E510),"")</f>
        <v>0</v>
      </c>
      <c r="I510" s="15">
        <f t="shared" ref="I510:I573" si="109">IF(AND(D510&lt;=8,E510&lt;=8),SUMXMY2(D510,E510),"")</f>
        <v>0</v>
      </c>
    </row>
    <row r="511" spans="1:9">
      <c r="A511" t="s">
        <v>116</v>
      </c>
      <c r="B511" s="19">
        <f>FORECAST!A132</f>
        <v>44327</v>
      </c>
      <c r="C511" s="19">
        <f>OBSERVED!A132</f>
        <v>44327</v>
      </c>
      <c r="D511" s="32">
        <f>ANALYSIS!J135</f>
        <v>0</v>
      </c>
      <c r="E511" s="32">
        <f>ANALYSIS!I135</f>
        <v>0</v>
      </c>
      <c r="F511" s="15">
        <f t="shared" si="106"/>
        <v>0</v>
      </c>
      <c r="G511" s="18">
        <f t="shared" si="107"/>
        <v>0</v>
      </c>
      <c r="H511" s="15">
        <f t="shared" si="108"/>
        <v>0</v>
      </c>
      <c r="I511" s="15">
        <f t="shared" si="109"/>
        <v>0</v>
      </c>
    </row>
    <row r="512" spans="1:9">
      <c r="A512" t="s">
        <v>119</v>
      </c>
      <c r="B512" s="19">
        <f>FORECAST!A133</f>
        <v>44328</v>
      </c>
      <c r="C512" s="19">
        <f>OBSERVED!A133</f>
        <v>44328</v>
      </c>
      <c r="D512" s="32">
        <f>ANALYSIS!J136</f>
        <v>0</v>
      </c>
      <c r="E512" s="32">
        <f>ANALYSIS!I136</f>
        <v>1</v>
      </c>
      <c r="F512" s="15">
        <f t="shared" si="106"/>
        <v>0</v>
      </c>
      <c r="G512" s="18">
        <f t="shared" si="107"/>
        <v>1</v>
      </c>
      <c r="H512" s="15">
        <f t="shared" si="108"/>
        <v>1</v>
      </c>
      <c r="I512" s="15">
        <f t="shared" si="109"/>
        <v>1</v>
      </c>
    </row>
    <row r="513" spans="1:9">
      <c r="A513" t="s">
        <v>122</v>
      </c>
      <c r="B513" s="19">
        <f>FORECAST!A134</f>
        <v>44329</v>
      </c>
      <c r="C513" s="19">
        <f>OBSERVED!A134</f>
        <v>44329</v>
      </c>
      <c r="D513" s="32">
        <f>ANALYSIS!J137</f>
        <v>0</v>
      </c>
      <c r="E513" s="32">
        <f>ANALYSIS!I137</f>
        <v>2</v>
      </c>
      <c r="F513" s="15">
        <f t="shared" si="106"/>
        <v>0</v>
      </c>
      <c r="G513" s="18">
        <f t="shared" si="107"/>
        <v>2</v>
      </c>
      <c r="H513" s="15">
        <f t="shared" si="108"/>
        <v>2</v>
      </c>
      <c r="I513" s="15">
        <f t="shared" si="109"/>
        <v>4</v>
      </c>
    </row>
    <row r="514" spans="1:9">
      <c r="A514" t="s">
        <v>106</v>
      </c>
      <c r="B514" s="19">
        <f>FORECAST!A135</f>
        <v>44330</v>
      </c>
      <c r="C514" s="19">
        <f>OBSERVED!A135</f>
        <v>44330</v>
      </c>
      <c r="D514" s="32">
        <f>ANALYSIS!J138</f>
        <v>0</v>
      </c>
      <c r="E514" s="32">
        <f>ANALYSIS!I138</f>
        <v>7</v>
      </c>
      <c r="F514" s="15">
        <f t="shared" si="106"/>
        <v>0</v>
      </c>
      <c r="G514" s="18">
        <f t="shared" si="107"/>
        <v>7</v>
      </c>
      <c r="H514" s="15">
        <f t="shared" si="108"/>
        <v>7</v>
      </c>
      <c r="I514" s="15">
        <f t="shared" si="109"/>
        <v>49</v>
      </c>
    </row>
    <row r="515" spans="1:9">
      <c r="A515" t="s">
        <v>107</v>
      </c>
      <c r="B515" s="19">
        <f>FORECAST!A136</f>
        <v>44331</v>
      </c>
      <c r="C515" s="19">
        <f>OBSERVED!A136</f>
        <v>44331</v>
      </c>
      <c r="D515" s="32">
        <f>ANALYSIS!J139</f>
        <v>3</v>
      </c>
      <c r="E515" s="32">
        <f>ANALYSIS!I139</f>
        <v>5</v>
      </c>
      <c r="F515" s="15">
        <f t="shared" si="106"/>
        <v>3</v>
      </c>
      <c r="G515" s="18">
        <f t="shared" si="107"/>
        <v>5</v>
      </c>
      <c r="H515" s="15">
        <f t="shared" si="108"/>
        <v>2</v>
      </c>
      <c r="I515" s="15">
        <f t="shared" si="109"/>
        <v>4</v>
      </c>
    </row>
    <row r="516" spans="1:9">
      <c r="A516" t="s">
        <v>110</v>
      </c>
      <c r="B516" s="19">
        <f>FORECAST!A137</f>
        <v>44332</v>
      </c>
      <c r="C516" s="19">
        <f>OBSERVED!A137</f>
        <v>44332</v>
      </c>
      <c r="D516" s="32">
        <f>ANALYSIS!J140</f>
        <v>6</v>
      </c>
      <c r="E516" s="32">
        <f>ANALYSIS!I140</f>
        <v>8</v>
      </c>
      <c r="F516" s="15">
        <f t="shared" si="106"/>
        <v>6</v>
      </c>
      <c r="G516" s="18">
        <f t="shared" si="107"/>
        <v>8</v>
      </c>
      <c r="H516" s="15">
        <f t="shared" si="108"/>
        <v>2</v>
      </c>
      <c r="I516" s="15">
        <f t="shared" si="109"/>
        <v>4</v>
      </c>
    </row>
    <row r="517" spans="1:9">
      <c r="A517" t="s">
        <v>113</v>
      </c>
      <c r="B517" s="19">
        <f>FORECAST!A138</f>
        <v>44333</v>
      </c>
      <c r="C517" s="19">
        <f>OBSERVED!A138</f>
        <v>44333</v>
      </c>
      <c r="D517" s="32">
        <f>ANALYSIS!J141</f>
        <v>6</v>
      </c>
      <c r="E517" s="32">
        <f>ANALYSIS!I141</f>
        <v>8</v>
      </c>
      <c r="F517" s="15">
        <f t="shared" si="106"/>
        <v>6</v>
      </c>
      <c r="G517" s="18">
        <f t="shared" si="107"/>
        <v>8</v>
      </c>
      <c r="H517" s="15">
        <f t="shared" si="108"/>
        <v>2</v>
      </c>
      <c r="I517" s="15">
        <f t="shared" si="109"/>
        <v>4</v>
      </c>
    </row>
    <row r="518" spans="1:9">
      <c r="A518" t="s">
        <v>116</v>
      </c>
      <c r="B518" s="19">
        <f>FORECAST!A139</f>
        <v>44334</v>
      </c>
      <c r="C518" s="19">
        <f>OBSERVED!A139</f>
        <v>44334</v>
      </c>
      <c r="D518" s="32">
        <f>ANALYSIS!J142</f>
        <v>8</v>
      </c>
      <c r="E518" s="32">
        <f>ANALYSIS!I142</f>
        <v>8</v>
      </c>
      <c r="F518" s="15">
        <f t="shared" si="106"/>
        <v>8</v>
      </c>
      <c r="G518" s="18">
        <f t="shared" si="107"/>
        <v>8</v>
      </c>
      <c r="H518" s="15">
        <f t="shared" si="108"/>
        <v>0</v>
      </c>
      <c r="I518" s="15">
        <f t="shared" si="109"/>
        <v>0</v>
      </c>
    </row>
    <row r="519" spans="1:9">
      <c r="A519" t="s">
        <v>119</v>
      </c>
      <c r="B519" s="19">
        <f>FORECAST!A140</f>
        <v>44335</v>
      </c>
      <c r="C519" s="19">
        <f>OBSERVED!A140</f>
        <v>44335</v>
      </c>
      <c r="D519" s="32">
        <f>ANALYSIS!J143</f>
        <v>8</v>
      </c>
      <c r="E519" s="32">
        <f>ANALYSIS!I143</f>
        <v>8</v>
      </c>
      <c r="F519" s="15">
        <f t="shared" si="106"/>
        <v>8</v>
      </c>
      <c r="G519" s="18">
        <f t="shared" si="107"/>
        <v>8</v>
      </c>
      <c r="H519" s="15">
        <f t="shared" si="108"/>
        <v>0</v>
      </c>
      <c r="I519" s="15">
        <f t="shared" si="109"/>
        <v>0</v>
      </c>
    </row>
    <row r="520" spans="1:9">
      <c r="A520" t="s">
        <v>122</v>
      </c>
      <c r="B520" s="19">
        <f>FORECAST!A141</f>
        <v>44336</v>
      </c>
      <c r="C520" s="19">
        <f>OBSERVED!A141</f>
        <v>44336</v>
      </c>
      <c r="D520" s="32">
        <f>ANALYSIS!J144</f>
        <v>0</v>
      </c>
      <c r="E520" s="32">
        <f>ANALYSIS!I144</f>
        <v>8</v>
      </c>
      <c r="F520" s="15">
        <f t="shared" si="106"/>
        <v>0</v>
      </c>
      <c r="G520" s="18">
        <f t="shared" si="107"/>
        <v>8</v>
      </c>
      <c r="H520" s="15">
        <f t="shared" si="108"/>
        <v>8</v>
      </c>
      <c r="I520" s="15">
        <f t="shared" si="109"/>
        <v>64</v>
      </c>
    </row>
    <row r="521" spans="1:9">
      <c r="A521" t="s">
        <v>106</v>
      </c>
      <c r="B521" s="19">
        <f>FORECAST!A142</f>
        <v>44337</v>
      </c>
      <c r="C521" s="19">
        <f>OBSERVED!A142</f>
        <v>44337</v>
      </c>
      <c r="D521" s="32">
        <f>ANALYSIS!J145</f>
        <v>6</v>
      </c>
      <c r="E521" s="32">
        <f>ANALYSIS!I145</f>
        <v>4</v>
      </c>
      <c r="F521" s="15">
        <f t="shared" si="106"/>
        <v>6</v>
      </c>
      <c r="G521" s="18">
        <f t="shared" si="107"/>
        <v>4</v>
      </c>
      <c r="H521" s="15">
        <f t="shared" si="108"/>
        <v>2</v>
      </c>
      <c r="I521" s="15">
        <f t="shared" si="109"/>
        <v>4</v>
      </c>
    </row>
    <row r="522" spans="1:9">
      <c r="A522" t="s">
        <v>107</v>
      </c>
      <c r="B522" s="19">
        <f>FORECAST!A143</f>
        <v>44338</v>
      </c>
      <c r="C522" s="19">
        <f>OBSERVED!A143</f>
        <v>44338</v>
      </c>
      <c r="D522" s="32">
        <f>ANALYSIS!J146</f>
        <v>4</v>
      </c>
      <c r="E522" s="32">
        <f>ANALYSIS!I146</f>
        <v>0</v>
      </c>
      <c r="F522" s="15">
        <f t="shared" si="106"/>
        <v>4</v>
      </c>
      <c r="G522" s="18">
        <f t="shared" si="107"/>
        <v>0</v>
      </c>
      <c r="H522" s="15">
        <f t="shared" si="108"/>
        <v>4</v>
      </c>
      <c r="I522" s="15">
        <f t="shared" si="109"/>
        <v>16</v>
      </c>
    </row>
    <row r="523" spans="1:9">
      <c r="A523" t="s">
        <v>110</v>
      </c>
      <c r="B523" s="19">
        <f>FORECAST!A144</f>
        <v>44339</v>
      </c>
      <c r="C523" s="19">
        <f>OBSERVED!A144</f>
        <v>44339</v>
      </c>
      <c r="D523" s="32">
        <f>ANALYSIS!J147</f>
        <v>0</v>
      </c>
      <c r="E523" s="32">
        <f>ANALYSIS!I147</f>
        <v>3</v>
      </c>
      <c r="F523" s="15">
        <f t="shared" si="106"/>
        <v>0</v>
      </c>
      <c r="G523" s="18">
        <f t="shared" si="107"/>
        <v>3</v>
      </c>
      <c r="H523" s="15">
        <f t="shared" si="108"/>
        <v>3</v>
      </c>
      <c r="I523" s="15">
        <f t="shared" si="109"/>
        <v>9</v>
      </c>
    </row>
    <row r="524" spans="1:9">
      <c r="A524" t="s">
        <v>113</v>
      </c>
      <c r="B524" s="19">
        <f>FORECAST!A145</f>
        <v>44340</v>
      </c>
      <c r="C524" s="19">
        <f>OBSERVED!A145</f>
        <v>44340</v>
      </c>
      <c r="D524" s="32">
        <f>ANALYSIS!J148</f>
        <v>0</v>
      </c>
      <c r="E524" s="32">
        <f>ANALYSIS!I148</f>
        <v>4</v>
      </c>
      <c r="F524" s="15">
        <f t="shared" si="106"/>
        <v>0</v>
      </c>
      <c r="G524" s="18">
        <f t="shared" si="107"/>
        <v>4</v>
      </c>
      <c r="H524" s="15">
        <f t="shared" si="108"/>
        <v>4</v>
      </c>
      <c r="I524" s="15">
        <f t="shared" si="109"/>
        <v>16</v>
      </c>
    </row>
    <row r="525" spans="1:9">
      <c r="A525" t="s">
        <v>116</v>
      </c>
      <c r="B525" s="19">
        <f>FORECAST!A146</f>
        <v>44341</v>
      </c>
      <c r="C525" s="19">
        <f>OBSERVED!A146</f>
        <v>44341</v>
      </c>
      <c r="D525" s="32">
        <f>ANALYSIS!J149</f>
        <v>0</v>
      </c>
      <c r="E525" s="32">
        <f>ANALYSIS!I149</f>
        <v>0</v>
      </c>
      <c r="F525" s="15">
        <f t="shared" si="106"/>
        <v>0</v>
      </c>
      <c r="G525" s="18">
        <f t="shared" si="107"/>
        <v>0</v>
      </c>
      <c r="H525" s="15">
        <f t="shared" si="108"/>
        <v>0</v>
      </c>
      <c r="I525" s="15">
        <f t="shared" si="109"/>
        <v>0</v>
      </c>
    </row>
    <row r="526" spans="1:9">
      <c r="A526" t="s">
        <v>119</v>
      </c>
      <c r="B526" s="19">
        <f>FORECAST!A147</f>
        <v>44342</v>
      </c>
      <c r="C526" s="19">
        <f>OBSERVED!A147</f>
        <v>44342</v>
      </c>
      <c r="D526" s="32">
        <f>ANALYSIS!J150</f>
        <v>4</v>
      </c>
      <c r="E526" s="32">
        <f>ANALYSIS!I150</f>
        <v>8</v>
      </c>
      <c r="F526" s="15">
        <f t="shared" si="106"/>
        <v>4</v>
      </c>
      <c r="G526" s="18">
        <f t="shared" si="107"/>
        <v>8</v>
      </c>
      <c r="H526" s="15">
        <f t="shared" si="108"/>
        <v>4</v>
      </c>
      <c r="I526" s="15">
        <f t="shared" si="109"/>
        <v>16</v>
      </c>
    </row>
    <row r="527" spans="1:9">
      <c r="A527" t="s">
        <v>122</v>
      </c>
      <c r="B527" s="19">
        <f>FORECAST!A148</f>
        <v>44343</v>
      </c>
      <c r="C527" s="19">
        <f>OBSERVED!A148</f>
        <v>44343</v>
      </c>
      <c r="D527" s="32">
        <f>ANALYSIS!J151</f>
        <v>5</v>
      </c>
      <c r="E527" s="32">
        <f>ANALYSIS!I151</f>
        <v>4</v>
      </c>
      <c r="F527" s="15">
        <f t="shared" si="106"/>
        <v>5</v>
      </c>
      <c r="G527" s="18">
        <f t="shared" si="107"/>
        <v>4</v>
      </c>
      <c r="H527" s="15">
        <f t="shared" si="108"/>
        <v>1</v>
      </c>
      <c r="I527" s="15">
        <f t="shared" si="109"/>
        <v>1</v>
      </c>
    </row>
    <row r="528" spans="1:9">
      <c r="A528" t="s">
        <v>106</v>
      </c>
      <c r="B528" s="19">
        <f>FORECAST!A149</f>
        <v>44344</v>
      </c>
      <c r="C528" s="19">
        <f>OBSERVED!A149</f>
        <v>44344</v>
      </c>
      <c r="D528" s="32">
        <f>ANALYSIS!J152</f>
        <v>4</v>
      </c>
      <c r="E528" s="32">
        <f>ANALYSIS!I152</f>
        <v>5</v>
      </c>
      <c r="F528" s="15">
        <f t="shared" si="106"/>
        <v>4</v>
      </c>
      <c r="G528" s="18">
        <f t="shared" si="107"/>
        <v>5</v>
      </c>
      <c r="H528" s="15">
        <f t="shared" si="108"/>
        <v>1</v>
      </c>
      <c r="I528" s="15">
        <f t="shared" si="109"/>
        <v>1</v>
      </c>
    </row>
    <row r="529" spans="1:9">
      <c r="A529" t="s">
        <v>107</v>
      </c>
      <c r="B529" s="19">
        <f>FORECAST!A150</f>
        <v>44345</v>
      </c>
      <c r="C529" s="19">
        <f>OBSERVED!A150</f>
        <v>44345</v>
      </c>
      <c r="D529" s="32">
        <f>ANALYSIS!J153</f>
        <v>5</v>
      </c>
      <c r="E529" s="32">
        <f>ANALYSIS!I153</f>
        <v>3</v>
      </c>
      <c r="F529" s="15">
        <f t="shared" si="106"/>
        <v>5</v>
      </c>
      <c r="G529" s="18">
        <f t="shared" si="107"/>
        <v>3</v>
      </c>
      <c r="H529" s="15">
        <f t="shared" si="108"/>
        <v>2</v>
      </c>
      <c r="I529" s="15">
        <f t="shared" si="109"/>
        <v>4</v>
      </c>
    </row>
    <row r="530" spans="1:9">
      <c r="A530" t="s">
        <v>110</v>
      </c>
      <c r="B530" s="19">
        <f>FORECAST!A151</f>
        <v>44346</v>
      </c>
      <c r="C530" s="19">
        <f>OBSERVED!A151</f>
        <v>44346</v>
      </c>
      <c r="D530" s="32">
        <f>ANALYSIS!J154</f>
        <v>3</v>
      </c>
      <c r="E530" s="32">
        <f>ANALYSIS!I154</f>
        <v>3</v>
      </c>
      <c r="F530" s="15">
        <f t="shared" si="106"/>
        <v>3</v>
      </c>
      <c r="G530" s="18">
        <f t="shared" si="107"/>
        <v>3</v>
      </c>
      <c r="H530" s="15">
        <f t="shared" si="108"/>
        <v>0</v>
      </c>
      <c r="I530" s="15">
        <f t="shared" si="109"/>
        <v>0</v>
      </c>
    </row>
    <row r="531" spans="1:9">
      <c r="A531" t="s">
        <v>113</v>
      </c>
      <c r="B531" s="19">
        <f>FORECAST!A152</f>
        <v>44347</v>
      </c>
      <c r="C531" s="19">
        <f>OBSERVED!A152</f>
        <v>44347</v>
      </c>
      <c r="D531" s="32">
        <f>ANALYSIS!J155</f>
        <v>4</v>
      </c>
      <c r="E531" s="32">
        <f>ANALYSIS!I155</f>
        <v>1</v>
      </c>
      <c r="F531" s="15">
        <f t="shared" si="106"/>
        <v>4</v>
      </c>
      <c r="G531" s="18">
        <f t="shared" si="107"/>
        <v>1</v>
      </c>
      <c r="H531" s="15">
        <f t="shared" si="108"/>
        <v>3</v>
      </c>
      <c r="I531" s="15">
        <f t="shared" si="109"/>
        <v>9</v>
      </c>
    </row>
    <row r="532" spans="1:9">
      <c r="A532" t="s">
        <v>116</v>
      </c>
      <c r="B532" s="19">
        <f>FORECAST!A153</f>
        <v>44348</v>
      </c>
      <c r="C532" s="19">
        <f>OBSERVED!A153</f>
        <v>44348</v>
      </c>
      <c r="D532" s="32">
        <f>ANALYSIS!J156</f>
        <v>0</v>
      </c>
      <c r="E532" s="32">
        <f>ANALYSIS!I156</f>
        <v>2</v>
      </c>
      <c r="F532" s="15">
        <f t="shared" si="106"/>
        <v>0</v>
      </c>
      <c r="G532" s="18">
        <f t="shared" si="107"/>
        <v>2</v>
      </c>
      <c r="H532" s="15">
        <f t="shared" si="108"/>
        <v>2</v>
      </c>
      <c r="I532" s="15">
        <f t="shared" si="109"/>
        <v>4</v>
      </c>
    </row>
    <row r="533" spans="1:9">
      <c r="A533" t="s">
        <v>119</v>
      </c>
      <c r="B533" s="19">
        <f>FORECAST!A154</f>
        <v>44349</v>
      </c>
      <c r="C533" s="19">
        <f>OBSERVED!A154</f>
        <v>44349</v>
      </c>
      <c r="D533" s="32">
        <f>ANALYSIS!J157</f>
        <v>0</v>
      </c>
      <c r="E533" s="32">
        <f>ANALYSIS!I157</f>
        <v>1</v>
      </c>
      <c r="F533" s="15">
        <f t="shared" si="106"/>
        <v>0</v>
      </c>
      <c r="G533" s="18">
        <f t="shared" si="107"/>
        <v>1</v>
      </c>
      <c r="H533" s="15">
        <f t="shared" si="108"/>
        <v>1</v>
      </c>
      <c r="I533" s="15">
        <f t="shared" si="109"/>
        <v>1</v>
      </c>
    </row>
    <row r="534" spans="1:9">
      <c r="A534" t="s">
        <v>122</v>
      </c>
      <c r="B534" s="19">
        <f>FORECAST!A155</f>
        <v>44350</v>
      </c>
      <c r="C534" s="19">
        <f>OBSERVED!A155</f>
        <v>44350</v>
      </c>
      <c r="D534" s="32">
        <f>ANALYSIS!J158</f>
        <v>0</v>
      </c>
      <c r="E534" s="32">
        <f>ANALYSIS!I158</f>
        <v>2</v>
      </c>
      <c r="F534" s="15">
        <f t="shared" si="106"/>
        <v>0</v>
      </c>
      <c r="G534" s="18">
        <f t="shared" si="107"/>
        <v>2</v>
      </c>
      <c r="H534" s="15">
        <f t="shared" si="108"/>
        <v>2</v>
      </c>
      <c r="I534" s="15">
        <f t="shared" si="109"/>
        <v>4</v>
      </c>
    </row>
    <row r="535" spans="1:9">
      <c r="A535" t="s">
        <v>106</v>
      </c>
      <c r="B535" s="19">
        <f>FORECAST!A156</f>
        <v>44351</v>
      </c>
      <c r="C535" s="19">
        <f>OBSERVED!A156</f>
        <v>44351</v>
      </c>
      <c r="D535" s="32">
        <f>ANALYSIS!J159</f>
        <v>3</v>
      </c>
      <c r="E535" s="32">
        <f>ANALYSIS!I159</f>
        <v>7</v>
      </c>
      <c r="F535" s="15">
        <f t="shared" si="106"/>
        <v>3</v>
      </c>
      <c r="G535" s="18">
        <f t="shared" si="107"/>
        <v>7</v>
      </c>
      <c r="H535" s="15">
        <f t="shared" si="108"/>
        <v>4</v>
      </c>
      <c r="I535" s="15">
        <f t="shared" si="109"/>
        <v>16</v>
      </c>
    </row>
    <row r="536" spans="1:9">
      <c r="A536" t="s">
        <v>107</v>
      </c>
      <c r="B536" s="19">
        <f>FORECAST!A157</f>
        <v>44352</v>
      </c>
      <c r="C536" s="19">
        <f>OBSERVED!A157</f>
        <v>44352</v>
      </c>
      <c r="D536" s="32">
        <f>ANALYSIS!J160</f>
        <v>4</v>
      </c>
      <c r="E536" s="32">
        <f>ANALYSIS!I160</f>
        <v>6</v>
      </c>
      <c r="F536" s="15">
        <f t="shared" si="106"/>
        <v>4</v>
      </c>
      <c r="G536" s="18">
        <f t="shared" si="107"/>
        <v>6</v>
      </c>
      <c r="H536" s="15">
        <f t="shared" si="108"/>
        <v>2</v>
      </c>
      <c r="I536" s="15">
        <f t="shared" si="109"/>
        <v>4</v>
      </c>
    </row>
    <row r="537" spans="1:9">
      <c r="A537" t="s">
        <v>110</v>
      </c>
      <c r="B537" s="19">
        <f>FORECAST!A158</f>
        <v>44353</v>
      </c>
      <c r="C537" s="19">
        <f>OBSERVED!A158</f>
        <v>44353</v>
      </c>
      <c r="D537" s="32">
        <f>ANALYSIS!J161</f>
        <v>3</v>
      </c>
      <c r="E537" s="32">
        <f>ANALYSIS!I161</f>
        <v>7</v>
      </c>
      <c r="F537" s="15">
        <f t="shared" si="106"/>
        <v>3</v>
      </c>
      <c r="G537" s="18">
        <f t="shared" si="107"/>
        <v>7</v>
      </c>
      <c r="H537" s="15">
        <f t="shared" si="108"/>
        <v>4</v>
      </c>
      <c r="I537" s="15">
        <f t="shared" si="109"/>
        <v>16</v>
      </c>
    </row>
    <row r="538" spans="1:9">
      <c r="A538" t="s">
        <v>113</v>
      </c>
      <c r="B538" s="19">
        <f>FORECAST!A159</f>
        <v>44354</v>
      </c>
      <c r="C538" s="19">
        <f>OBSERVED!A159</f>
        <v>44354</v>
      </c>
      <c r="D538" s="32">
        <f>ANALYSIS!J162</f>
        <v>0</v>
      </c>
      <c r="E538" s="32">
        <f>ANALYSIS!I162</f>
        <v>5</v>
      </c>
      <c r="F538" s="15">
        <f t="shared" si="106"/>
        <v>0</v>
      </c>
      <c r="G538" s="18">
        <f t="shared" si="107"/>
        <v>5</v>
      </c>
      <c r="H538" s="15">
        <f t="shared" si="108"/>
        <v>5</v>
      </c>
      <c r="I538" s="15">
        <f t="shared" si="109"/>
        <v>25</v>
      </c>
    </row>
    <row r="539" spans="1:9">
      <c r="A539" t="s">
        <v>116</v>
      </c>
      <c r="B539" s="19">
        <f>FORECAST!A160</f>
        <v>44355</v>
      </c>
      <c r="C539" s="19">
        <f>OBSERVED!A160</f>
        <v>44355</v>
      </c>
      <c r="D539" s="32">
        <f>ANALYSIS!J163</f>
        <v>0</v>
      </c>
      <c r="E539" s="32">
        <f>ANALYSIS!I163</f>
        <v>3</v>
      </c>
      <c r="F539" s="15">
        <f t="shared" si="106"/>
        <v>0</v>
      </c>
      <c r="G539" s="18">
        <f t="shared" si="107"/>
        <v>3</v>
      </c>
      <c r="H539" s="15">
        <f t="shared" si="108"/>
        <v>3</v>
      </c>
      <c r="I539" s="15">
        <f t="shared" si="109"/>
        <v>9</v>
      </c>
    </row>
    <row r="540" spans="1:9">
      <c r="A540" t="s">
        <v>119</v>
      </c>
      <c r="B540" s="19">
        <f>FORECAST!A161</f>
        <v>44356</v>
      </c>
      <c r="C540" s="19">
        <f>OBSERVED!A161</f>
        <v>44356</v>
      </c>
      <c r="D540" s="32">
        <f>ANALYSIS!J164</f>
        <v>0</v>
      </c>
      <c r="E540" s="32">
        <f>ANALYSIS!I164</f>
        <v>3</v>
      </c>
      <c r="F540" s="15">
        <f t="shared" si="106"/>
        <v>0</v>
      </c>
      <c r="G540" s="18">
        <f t="shared" si="107"/>
        <v>3</v>
      </c>
      <c r="H540" s="15">
        <f t="shared" si="108"/>
        <v>3</v>
      </c>
      <c r="I540" s="15">
        <f t="shared" si="109"/>
        <v>9</v>
      </c>
    </row>
    <row r="541" spans="1:9">
      <c r="A541" t="s">
        <v>122</v>
      </c>
      <c r="B541" s="19">
        <f>FORECAST!A162</f>
        <v>44357</v>
      </c>
      <c r="C541" s="19">
        <f>OBSERVED!A162</f>
        <v>44357</v>
      </c>
      <c r="D541" s="32">
        <f>ANALYSIS!J165</f>
        <v>0</v>
      </c>
      <c r="E541" s="32">
        <f>ANALYSIS!I165</f>
        <v>4</v>
      </c>
      <c r="F541" s="15">
        <f t="shared" si="106"/>
        <v>0</v>
      </c>
      <c r="G541" s="18">
        <f t="shared" si="107"/>
        <v>4</v>
      </c>
      <c r="H541" s="15">
        <f t="shared" si="108"/>
        <v>4</v>
      </c>
      <c r="I541" s="15">
        <f t="shared" si="109"/>
        <v>16</v>
      </c>
    </row>
    <row r="542" spans="1:9">
      <c r="A542" t="s">
        <v>106</v>
      </c>
      <c r="B542" s="19">
        <f>FORECAST!A163</f>
        <v>44358</v>
      </c>
      <c r="C542" s="19">
        <f>OBSERVED!A163</f>
        <v>44358</v>
      </c>
      <c r="D542" s="32">
        <f>ANALYSIS!J166</f>
        <v>6</v>
      </c>
      <c r="E542" s="32">
        <f>ANALYSIS!I166</f>
        <v>5</v>
      </c>
      <c r="F542" s="15">
        <f t="shared" si="106"/>
        <v>6</v>
      </c>
      <c r="G542" s="18">
        <f t="shared" si="107"/>
        <v>5</v>
      </c>
      <c r="H542" s="15">
        <f t="shared" si="108"/>
        <v>1</v>
      </c>
      <c r="I542" s="15">
        <f t="shared" si="109"/>
        <v>1</v>
      </c>
    </row>
    <row r="543" spans="1:9">
      <c r="A543" t="s">
        <v>107</v>
      </c>
      <c r="B543" s="19">
        <f>FORECAST!A164</f>
        <v>44359</v>
      </c>
      <c r="C543" s="19">
        <f>OBSERVED!A164</f>
        <v>44359</v>
      </c>
      <c r="D543" s="32">
        <f>ANALYSIS!J167</f>
        <v>6</v>
      </c>
      <c r="E543" s="32">
        <f>ANALYSIS!I167</f>
        <v>3</v>
      </c>
      <c r="F543" s="15">
        <f t="shared" si="106"/>
        <v>6</v>
      </c>
      <c r="G543" s="18">
        <f t="shared" si="107"/>
        <v>3</v>
      </c>
      <c r="H543" s="15">
        <f t="shared" si="108"/>
        <v>3</v>
      </c>
      <c r="I543" s="15">
        <f t="shared" si="109"/>
        <v>9</v>
      </c>
    </row>
    <row r="544" spans="1:9">
      <c r="A544" t="s">
        <v>110</v>
      </c>
      <c r="B544" s="19">
        <f>FORECAST!A165</f>
        <v>44360</v>
      </c>
      <c r="C544" s="19">
        <f>OBSERVED!A165</f>
        <v>44360</v>
      </c>
      <c r="D544" s="32">
        <f>ANALYSIS!J168</f>
        <v>2</v>
      </c>
      <c r="E544" s="32">
        <f>ANALYSIS!I168</f>
        <v>8</v>
      </c>
      <c r="F544" s="15">
        <f t="shared" si="106"/>
        <v>2</v>
      </c>
      <c r="G544" s="18">
        <f t="shared" si="107"/>
        <v>8</v>
      </c>
      <c r="H544" s="15">
        <f t="shared" si="108"/>
        <v>6</v>
      </c>
      <c r="I544" s="15">
        <f t="shared" si="109"/>
        <v>36</v>
      </c>
    </row>
    <row r="545" spans="1:9">
      <c r="A545" t="s">
        <v>113</v>
      </c>
      <c r="B545" s="19">
        <f>FORECAST!A166</f>
        <v>44361</v>
      </c>
      <c r="C545" s="19">
        <f>OBSERVED!A166</f>
        <v>44361</v>
      </c>
      <c r="D545" s="32">
        <f>ANALYSIS!J169</f>
        <v>4</v>
      </c>
      <c r="E545" s="32">
        <f>ANALYSIS!I169</f>
        <v>7</v>
      </c>
      <c r="F545" s="15">
        <f t="shared" si="106"/>
        <v>4</v>
      </c>
      <c r="G545" s="18">
        <f t="shared" si="107"/>
        <v>7</v>
      </c>
      <c r="H545" s="15">
        <f t="shared" si="108"/>
        <v>3</v>
      </c>
      <c r="I545" s="15">
        <f t="shared" si="109"/>
        <v>9</v>
      </c>
    </row>
    <row r="546" spans="1:9">
      <c r="A546" t="s">
        <v>116</v>
      </c>
      <c r="B546" s="19">
        <f>FORECAST!A167</f>
        <v>44362</v>
      </c>
      <c r="C546" s="19">
        <f>OBSERVED!A167</f>
        <v>44362</v>
      </c>
      <c r="D546" s="32">
        <f>ANALYSIS!J170</f>
        <v>3</v>
      </c>
      <c r="E546" s="32">
        <f>ANALYSIS!I170</f>
        <v>8</v>
      </c>
      <c r="F546" s="15">
        <f t="shared" si="106"/>
        <v>3</v>
      </c>
      <c r="G546" s="18">
        <f t="shared" si="107"/>
        <v>8</v>
      </c>
      <c r="H546" s="15">
        <f t="shared" si="108"/>
        <v>5</v>
      </c>
      <c r="I546" s="15">
        <f t="shared" si="109"/>
        <v>25</v>
      </c>
    </row>
    <row r="547" spans="1:9">
      <c r="A547" t="s">
        <v>119</v>
      </c>
      <c r="B547" s="19">
        <f>FORECAST!A168</f>
        <v>44363</v>
      </c>
      <c r="C547" s="19">
        <f>OBSERVED!A168</f>
        <v>44363</v>
      </c>
      <c r="D547" s="32">
        <f>ANALYSIS!J171</f>
        <v>6</v>
      </c>
      <c r="E547" s="32">
        <f>ANALYSIS!I171</f>
        <v>5</v>
      </c>
      <c r="F547" s="15">
        <f t="shared" si="106"/>
        <v>6</v>
      </c>
      <c r="G547" s="18">
        <f t="shared" si="107"/>
        <v>5</v>
      </c>
      <c r="H547" s="15">
        <f t="shared" si="108"/>
        <v>1</v>
      </c>
      <c r="I547" s="15">
        <f t="shared" si="109"/>
        <v>1</v>
      </c>
    </row>
    <row r="548" spans="1:9">
      <c r="A548" t="s">
        <v>122</v>
      </c>
      <c r="B548" s="19">
        <f>FORECAST!A169</f>
        <v>44364</v>
      </c>
      <c r="C548" s="19">
        <f>OBSERVED!A169</f>
        <v>44364</v>
      </c>
      <c r="D548" s="32">
        <f>ANALYSIS!J172</f>
        <v>4</v>
      </c>
      <c r="E548" s="32">
        <f>ANALYSIS!I172</f>
        <v>4</v>
      </c>
      <c r="F548" s="15">
        <f t="shared" si="106"/>
        <v>4</v>
      </c>
      <c r="G548" s="18">
        <f t="shared" si="107"/>
        <v>4</v>
      </c>
      <c r="H548" s="15">
        <f t="shared" si="108"/>
        <v>0</v>
      </c>
      <c r="I548" s="15">
        <f t="shared" si="109"/>
        <v>0</v>
      </c>
    </row>
    <row r="549" spans="1:9">
      <c r="A549" t="s">
        <v>106</v>
      </c>
      <c r="B549" s="19">
        <f>FORECAST!A170</f>
        <v>44365</v>
      </c>
      <c r="C549" s="19">
        <f>OBSERVED!A170</f>
        <v>44365</v>
      </c>
      <c r="D549" s="32">
        <f>ANALYSIS!J173</f>
        <v>8</v>
      </c>
      <c r="E549" s="32">
        <f>ANALYSIS!I173</f>
        <v>5</v>
      </c>
      <c r="F549" s="15">
        <f t="shared" si="106"/>
        <v>8</v>
      </c>
      <c r="G549" s="18">
        <f t="shared" si="107"/>
        <v>5</v>
      </c>
      <c r="H549" s="15">
        <f t="shared" si="108"/>
        <v>3</v>
      </c>
      <c r="I549" s="15">
        <f t="shared" si="109"/>
        <v>9</v>
      </c>
    </row>
    <row r="550" spans="1:9">
      <c r="A550" t="s">
        <v>107</v>
      </c>
      <c r="B550" s="19">
        <f>FORECAST!A171</f>
        <v>44366</v>
      </c>
      <c r="C550" s="19">
        <f>OBSERVED!A171</f>
        <v>44366</v>
      </c>
      <c r="D550" s="32">
        <f>ANALYSIS!J174</f>
        <v>8</v>
      </c>
      <c r="E550" s="32">
        <f>ANALYSIS!I174</f>
        <v>8</v>
      </c>
      <c r="F550" s="15">
        <f t="shared" si="106"/>
        <v>8</v>
      </c>
      <c r="G550" s="18">
        <f t="shared" si="107"/>
        <v>8</v>
      </c>
      <c r="H550" s="15">
        <f t="shared" si="108"/>
        <v>0</v>
      </c>
      <c r="I550" s="15">
        <f t="shared" si="109"/>
        <v>0</v>
      </c>
    </row>
    <row r="551" spans="1:9">
      <c r="A551" t="s">
        <v>110</v>
      </c>
      <c r="B551" s="19">
        <f>FORECAST!A172</f>
        <v>44367</v>
      </c>
      <c r="C551" s="19">
        <f>OBSERVED!A172</f>
        <v>44367</v>
      </c>
      <c r="D551" s="32">
        <f>ANALYSIS!J175</f>
        <v>8</v>
      </c>
      <c r="E551" s="32">
        <f>ANALYSIS!I175</f>
        <v>7</v>
      </c>
      <c r="F551" s="15">
        <f t="shared" si="106"/>
        <v>8</v>
      </c>
      <c r="G551" s="18">
        <f t="shared" si="107"/>
        <v>7</v>
      </c>
      <c r="H551" s="15">
        <f t="shared" si="108"/>
        <v>1</v>
      </c>
      <c r="I551" s="15">
        <f t="shared" si="109"/>
        <v>1</v>
      </c>
    </row>
    <row r="552" spans="1:9">
      <c r="A552" t="s">
        <v>113</v>
      </c>
      <c r="B552" s="19">
        <f>FORECAST!A173</f>
        <v>44368</v>
      </c>
      <c r="C552" s="19">
        <f>OBSERVED!A173</f>
        <v>44368</v>
      </c>
      <c r="D552" s="32">
        <f>ANALYSIS!J176</f>
        <v>7</v>
      </c>
      <c r="E552" s="32">
        <f>ANALYSIS!I176</f>
        <v>5</v>
      </c>
      <c r="F552" s="15">
        <f t="shared" si="106"/>
        <v>7</v>
      </c>
      <c r="G552" s="18">
        <f t="shared" si="107"/>
        <v>5</v>
      </c>
      <c r="H552" s="15">
        <f t="shared" si="108"/>
        <v>2</v>
      </c>
      <c r="I552" s="15">
        <f t="shared" si="109"/>
        <v>4</v>
      </c>
    </row>
    <row r="553" spans="1:9">
      <c r="A553" t="s">
        <v>116</v>
      </c>
      <c r="B553" s="19">
        <f>FORECAST!A174</f>
        <v>44369</v>
      </c>
      <c r="C553" s="19">
        <f>OBSERVED!A174</f>
        <v>44369</v>
      </c>
      <c r="D553" s="32">
        <f>ANALYSIS!J177</f>
        <v>8</v>
      </c>
      <c r="E553" s="32">
        <f>ANALYSIS!I177</f>
        <v>5</v>
      </c>
      <c r="F553" s="15">
        <f t="shared" si="106"/>
        <v>8</v>
      </c>
      <c r="G553" s="18">
        <f t="shared" si="107"/>
        <v>5</v>
      </c>
      <c r="H553" s="15">
        <f t="shared" si="108"/>
        <v>3</v>
      </c>
      <c r="I553" s="15">
        <f t="shared" si="109"/>
        <v>9</v>
      </c>
    </row>
    <row r="554" spans="1:9">
      <c r="A554" t="s">
        <v>119</v>
      </c>
      <c r="B554" s="19">
        <f>FORECAST!A175</f>
        <v>44370</v>
      </c>
      <c r="C554" s="19">
        <f>OBSERVED!A175</f>
        <v>44370</v>
      </c>
      <c r="D554" s="32">
        <f>ANALYSIS!J178</f>
        <v>6</v>
      </c>
      <c r="E554" s="32">
        <f>ANALYSIS!I178</f>
        <v>3</v>
      </c>
      <c r="F554" s="15">
        <f t="shared" si="106"/>
        <v>6</v>
      </c>
      <c r="G554" s="18">
        <f t="shared" si="107"/>
        <v>3</v>
      </c>
      <c r="H554" s="15">
        <f t="shared" si="108"/>
        <v>3</v>
      </c>
      <c r="I554" s="15">
        <f t="shared" si="109"/>
        <v>9</v>
      </c>
    </row>
    <row r="555" spans="1:9">
      <c r="A555" t="s">
        <v>122</v>
      </c>
      <c r="B555" s="19">
        <f>FORECAST!A176</f>
        <v>44371</v>
      </c>
      <c r="C555" s="19">
        <f>OBSERVED!A176</f>
        <v>44371</v>
      </c>
      <c r="D555" s="32">
        <f>ANALYSIS!J179</f>
        <v>4</v>
      </c>
      <c r="E555" s="32">
        <f>ANALYSIS!I179</f>
        <v>2</v>
      </c>
      <c r="F555" s="15">
        <f t="shared" si="106"/>
        <v>4</v>
      </c>
      <c r="G555" s="18">
        <f t="shared" si="107"/>
        <v>2</v>
      </c>
      <c r="H555" s="15">
        <f t="shared" si="108"/>
        <v>2</v>
      </c>
      <c r="I555" s="15">
        <f t="shared" si="109"/>
        <v>4</v>
      </c>
    </row>
    <row r="556" spans="1:9">
      <c r="A556" t="s">
        <v>106</v>
      </c>
      <c r="B556" s="19">
        <f>FORECAST!A177</f>
        <v>44372</v>
      </c>
      <c r="C556" s="19">
        <f>OBSERVED!A177</f>
        <v>44372</v>
      </c>
      <c r="D556" s="32">
        <f>ANALYSIS!J180</f>
        <v>7</v>
      </c>
      <c r="E556" s="32">
        <f>ANALYSIS!I180</f>
        <v>3</v>
      </c>
      <c r="F556" s="15">
        <f t="shared" si="106"/>
        <v>7</v>
      </c>
      <c r="G556" s="18">
        <f t="shared" si="107"/>
        <v>3</v>
      </c>
      <c r="H556" s="15">
        <f t="shared" si="108"/>
        <v>4</v>
      </c>
      <c r="I556" s="15">
        <f t="shared" si="109"/>
        <v>16</v>
      </c>
    </row>
    <row r="557" spans="1:9">
      <c r="A557" t="s">
        <v>107</v>
      </c>
      <c r="B557" s="19">
        <f>FORECAST!A178</f>
        <v>44373</v>
      </c>
      <c r="C557" s="19">
        <f>OBSERVED!A178</f>
        <v>44373</v>
      </c>
      <c r="D557" s="32">
        <f>ANALYSIS!J181</f>
        <v>7</v>
      </c>
      <c r="E557" s="32">
        <f>ANALYSIS!I181</f>
        <v>5</v>
      </c>
      <c r="F557" s="15">
        <f t="shared" si="106"/>
        <v>7</v>
      </c>
      <c r="G557" s="18">
        <f t="shared" si="107"/>
        <v>5</v>
      </c>
      <c r="H557" s="15">
        <f t="shared" si="108"/>
        <v>2</v>
      </c>
      <c r="I557" s="15">
        <f t="shared" si="109"/>
        <v>4</v>
      </c>
    </row>
    <row r="558" spans="1:9">
      <c r="A558" t="s">
        <v>110</v>
      </c>
      <c r="B558" s="19">
        <f>FORECAST!A179</f>
        <v>44374</v>
      </c>
      <c r="C558" s="19">
        <f>OBSERVED!A179</f>
        <v>44374</v>
      </c>
      <c r="D558" s="32">
        <f>ANALYSIS!J182</f>
        <v>2</v>
      </c>
      <c r="E558" s="32">
        <f>ANALYSIS!I182</f>
        <v>7</v>
      </c>
      <c r="F558" s="15">
        <f t="shared" si="106"/>
        <v>2</v>
      </c>
      <c r="G558" s="18">
        <f t="shared" si="107"/>
        <v>7</v>
      </c>
      <c r="H558" s="15">
        <f t="shared" si="108"/>
        <v>5</v>
      </c>
      <c r="I558" s="15">
        <f t="shared" si="109"/>
        <v>25</v>
      </c>
    </row>
    <row r="559" spans="1:9">
      <c r="A559" t="s">
        <v>113</v>
      </c>
      <c r="B559" s="19">
        <f>FORECAST!A180</f>
        <v>44375</v>
      </c>
      <c r="C559" s="19">
        <f>OBSERVED!A180</f>
        <v>44375</v>
      </c>
      <c r="D559" s="32">
        <f>ANALYSIS!J183</f>
        <v>6</v>
      </c>
      <c r="E559" s="32">
        <f>ANALYSIS!I183</f>
        <v>5</v>
      </c>
      <c r="F559" s="15">
        <f t="shared" si="106"/>
        <v>6</v>
      </c>
      <c r="G559" s="18">
        <f t="shared" si="107"/>
        <v>5</v>
      </c>
      <c r="H559" s="15">
        <f t="shared" si="108"/>
        <v>1</v>
      </c>
      <c r="I559" s="15">
        <f t="shared" si="109"/>
        <v>1</v>
      </c>
    </row>
    <row r="560" spans="1:9">
      <c r="A560" t="s">
        <v>116</v>
      </c>
      <c r="B560" s="19">
        <f>FORECAST!A181</f>
        <v>44376</v>
      </c>
      <c r="C560" s="19">
        <f>OBSERVED!A181</f>
        <v>44376</v>
      </c>
      <c r="D560" s="32">
        <f>ANALYSIS!J184</f>
        <v>6</v>
      </c>
      <c r="E560" s="32">
        <f>ANALYSIS!I184</f>
        <v>4</v>
      </c>
      <c r="F560" s="15">
        <f t="shared" si="106"/>
        <v>6</v>
      </c>
      <c r="G560" s="18">
        <f t="shared" si="107"/>
        <v>4</v>
      </c>
      <c r="H560" s="15">
        <f t="shared" si="108"/>
        <v>2</v>
      </c>
      <c r="I560" s="15">
        <f t="shared" si="109"/>
        <v>4</v>
      </c>
    </row>
    <row r="561" spans="1:9">
      <c r="A561" t="s">
        <v>119</v>
      </c>
      <c r="B561" s="19">
        <f>FORECAST!A182</f>
        <v>44377</v>
      </c>
      <c r="C561" s="19">
        <f>OBSERVED!A182</f>
        <v>44377</v>
      </c>
      <c r="D561" s="32">
        <f>ANALYSIS!J185</f>
        <v>3</v>
      </c>
      <c r="E561" s="32">
        <f>ANALYSIS!I185</f>
        <v>5</v>
      </c>
      <c r="F561" s="15">
        <f t="shared" si="106"/>
        <v>3</v>
      </c>
      <c r="G561" s="18">
        <f t="shared" si="107"/>
        <v>5</v>
      </c>
      <c r="H561" s="15">
        <f t="shared" si="108"/>
        <v>2</v>
      </c>
      <c r="I561" s="15">
        <f t="shared" si="109"/>
        <v>4</v>
      </c>
    </row>
    <row r="562" spans="1:9">
      <c r="A562" t="s">
        <v>122</v>
      </c>
      <c r="B562" s="19">
        <f>FORECAST!A183</f>
        <v>44378</v>
      </c>
      <c r="C562" s="19">
        <f>OBSERVED!A183</f>
        <v>44378</v>
      </c>
      <c r="D562" s="32">
        <f>ANALYSIS!J186</f>
        <v>4</v>
      </c>
      <c r="E562" s="32">
        <f>ANALYSIS!I186</f>
        <v>7</v>
      </c>
      <c r="F562" s="15">
        <f t="shared" si="106"/>
        <v>4</v>
      </c>
      <c r="G562" s="18">
        <f t="shared" si="107"/>
        <v>7</v>
      </c>
      <c r="H562" s="15">
        <f t="shared" si="108"/>
        <v>3</v>
      </c>
      <c r="I562" s="15">
        <f t="shared" si="109"/>
        <v>9</v>
      </c>
    </row>
    <row r="563" spans="1:9">
      <c r="A563" t="s">
        <v>106</v>
      </c>
      <c r="B563" s="19">
        <f>FORECAST!A184</f>
        <v>44379</v>
      </c>
      <c r="C563" s="19">
        <f>OBSERVED!A184</f>
        <v>44379</v>
      </c>
      <c r="D563" s="32">
        <f>ANALYSIS!J187</f>
        <v>5</v>
      </c>
      <c r="E563" s="32">
        <f>ANALYSIS!I187</f>
        <v>7</v>
      </c>
      <c r="F563" s="15">
        <f t="shared" si="106"/>
        <v>5</v>
      </c>
      <c r="G563" s="18">
        <f t="shared" si="107"/>
        <v>7</v>
      </c>
      <c r="H563" s="15">
        <f t="shared" si="108"/>
        <v>2</v>
      </c>
      <c r="I563" s="15">
        <f t="shared" si="109"/>
        <v>4</v>
      </c>
    </row>
    <row r="564" spans="1:9">
      <c r="A564" t="s">
        <v>107</v>
      </c>
      <c r="B564" s="19">
        <f>FORECAST!A185</f>
        <v>44380</v>
      </c>
      <c r="C564" s="19">
        <f>OBSERVED!A185</f>
        <v>44380</v>
      </c>
      <c r="D564" s="32">
        <f>ANALYSIS!J188</f>
        <v>4</v>
      </c>
      <c r="E564" s="32">
        <f>ANALYSIS!I188</f>
        <v>4</v>
      </c>
      <c r="F564" s="15">
        <f t="shared" si="106"/>
        <v>4</v>
      </c>
      <c r="G564" s="18">
        <f t="shared" si="107"/>
        <v>4</v>
      </c>
      <c r="H564" s="15">
        <f t="shared" si="108"/>
        <v>0</v>
      </c>
      <c r="I564" s="15">
        <f t="shared" si="109"/>
        <v>0</v>
      </c>
    </row>
    <row r="565" spans="1:9">
      <c r="A565" t="s">
        <v>110</v>
      </c>
      <c r="B565" s="19">
        <f>FORECAST!A186</f>
        <v>44381</v>
      </c>
      <c r="C565" s="19">
        <f>OBSERVED!A186</f>
        <v>44381</v>
      </c>
      <c r="D565" s="32">
        <f>ANALYSIS!J189</f>
        <v>0</v>
      </c>
      <c r="E565" s="32">
        <f>ANALYSIS!I189</f>
        <v>3</v>
      </c>
      <c r="F565" s="15">
        <f t="shared" si="106"/>
        <v>0</v>
      </c>
      <c r="G565" s="18">
        <f t="shared" si="107"/>
        <v>3</v>
      </c>
      <c r="H565" s="15">
        <f t="shared" si="108"/>
        <v>3</v>
      </c>
      <c r="I565" s="15">
        <f t="shared" si="109"/>
        <v>9</v>
      </c>
    </row>
    <row r="566" spans="1:9">
      <c r="A566" t="s">
        <v>113</v>
      </c>
      <c r="B566" s="19">
        <f>FORECAST!A187</f>
        <v>44382</v>
      </c>
      <c r="C566" s="19">
        <f>OBSERVED!A187</f>
        <v>44382</v>
      </c>
      <c r="D566" s="32">
        <f>ANALYSIS!J190</f>
        <v>4</v>
      </c>
      <c r="E566" s="32">
        <f>ANALYSIS!I190</f>
        <v>2</v>
      </c>
      <c r="F566" s="15">
        <f t="shared" si="106"/>
        <v>4</v>
      </c>
      <c r="G566" s="18">
        <f t="shared" si="107"/>
        <v>2</v>
      </c>
      <c r="H566" s="15">
        <f t="shared" si="108"/>
        <v>2</v>
      </c>
      <c r="I566" s="15">
        <f t="shared" si="109"/>
        <v>4</v>
      </c>
    </row>
    <row r="567" spans="1:9">
      <c r="A567" t="s">
        <v>116</v>
      </c>
      <c r="B567" s="19">
        <f>FORECAST!A188</f>
        <v>44383</v>
      </c>
      <c r="C567" s="19">
        <f>OBSERVED!A188</f>
        <v>44383</v>
      </c>
      <c r="D567" s="32">
        <f>ANALYSIS!J191</f>
        <v>2</v>
      </c>
      <c r="E567" s="32">
        <f>ANALYSIS!I191</f>
        <v>2</v>
      </c>
      <c r="F567" s="15">
        <f t="shared" si="106"/>
        <v>2</v>
      </c>
      <c r="G567" s="18">
        <f t="shared" si="107"/>
        <v>2</v>
      </c>
      <c r="H567" s="15">
        <f t="shared" si="108"/>
        <v>0</v>
      </c>
      <c r="I567" s="15">
        <f t="shared" si="109"/>
        <v>0</v>
      </c>
    </row>
    <row r="568" spans="1:9">
      <c r="A568" t="s">
        <v>119</v>
      </c>
      <c r="B568" s="19">
        <f>FORECAST!A189</f>
        <v>44384</v>
      </c>
      <c r="C568" s="19">
        <f>OBSERVED!A189</f>
        <v>44384</v>
      </c>
      <c r="D568" s="32">
        <f>ANALYSIS!J192</f>
        <v>6</v>
      </c>
      <c r="E568" s="32">
        <f>ANALYSIS!I192</f>
        <v>1</v>
      </c>
      <c r="F568" s="15">
        <f t="shared" si="106"/>
        <v>6</v>
      </c>
      <c r="G568" s="18">
        <f t="shared" si="107"/>
        <v>1</v>
      </c>
      <c r="H568" s="15">
        <f t="shared" si="108"/>
        <v>5</v>
      </c>
      <c r="I568" s="15">
        <f t="shared" si="109"/>
        <v>25</v>
      </c>
    </row>
    <row r="569" spans="1:9">
      <c r="A569" t="s">
        <v>122</v>
      </c>
      <c r="B569" s="19">
        <f>FORECAST!A190</f>
        <v>44385</v>
      </c>
      <c r="C569" s="19">
        <f>OBSERVED!A190</f>
        <v>44385</v>
      </c>
      <c r="D569" s="32">
        <f>ANALYSIS!J193</f>
        <v>4</v>
      </c>
      <c r="E569" s="32">
        <f>ANALYSIS!I193</f>
        <v>4</v>
      </c>
      <c r="F569" s="15">
        <f t="shared" si="106"/>
        <v>4</v>
      </c>
      <c r="G569" s="18">
        <f t="shared" si="107"/>
        <v>4</v>
      </c>
      <c r="H569" s="15">
        <f t="shared" si="108"/>
        <v>0</v>
      </c>
      <c r="I569" s="15">
        <f t="shared" si="109"/>
        <v>0</v>
      </c>
    </row>
    <row r="570" spans="1:9">
      <c r="A570" t="s">
        <v>106</v>
      </c>
      <c r="B570" s="19">
        <f>FORECAST!A191</f>
        <v>44386</v>
      </c>
      <c r="C570" s="19">
        <f>OBSERVED!A191</f>
        <v>44386</v>
      </c>
      <c r="D570" s="32">
        <f>ANALYSIS!J194</f>
        <v>6</v>
      </c>
      <c r="E570" s="32">
        <f>ANALYSIS!I194</f>
        <v>3</v>
      </c>
      <c r="F570" s="15">
        <f t="shared" si="106"/>
        <v>6</v>
      </c>
      <c r="G570" s="18">
        <f t="shared" si="107"/>
        <v>3</v>
      </c>
      <c r="H570" s="15">
        <f t="shared" si="108"/>
        <v>3</v>
      </c>
      <c r="I570" s="15">
        <f t="shared" si="109"/>
        <v>9</v>
      </c>
    </row>
    <row r="571" spans="1:9">
      <c r="A571" t="s">
        <v>107</v>
      </c>
      <c r="B571" s="19">
        <f>FORECAST!A192</f>
        <v>44387</v>
      </c>
      <c r="C571" s="19">
        <f>OBSERVED!A192</f>
        <v>44387</v>
      </c>
      <c r="D571" s="32">
        <f>ANALYSIS!J195</f>
        <v>6</v>
      </c>
      <c r="E571" s="32">
        <f>ANALYSIS!I195</f>
        <v>5</v>
      </c>
      <c r="F571" s="15">
        <f t="shared" si="106"/>
        <v>6</v>
      </c>
      <c r="G571" s="18">
        <f t="shared" si="107"/>
        <v>5</v>
      </c>
      <c r="H571" s="15">
        <f t="shared" si="108"/>
        <v>1</v>
      </c>
      <c r="I571" s="15">
        <f t="shared" si="109"/>
        <v>1</v>
      </c>
    </row>
    <row r="572" spans="1:9">
      <c r="A572" t="s">
        <v>110</v>
      </c>
      <c r="B572" s="19">
        <f>FORECAST!A193</f>
        <v>44388</v>
      </c>
      <c r="C572" s="19">
        <f>OBSERVED!A193</f>
        <v>44388</v>
      </c>
      <c r="D572" s="32">
        <f>ANALYSIS!J196</f>
        <v>8</v>
      </c>
      <c r="E572" s="32">
        <f>ANALYSIS!I196</f>
        <v>8</v>
      </c>
      <c r="F572" s="15">
        <f t="shared" si="106"/>
        <v>8</v>
      </c>
      <c r="G572" s="18">
        <f t="shared" si="107"/>
        <v>8</v>
      </c>
      <c r="H572" s="15">
        <f t="shared" si="108"/>
        <v>0</v>
      </c>
      <c r="I572" s="15">
        <f t="shared" si="109"/>
        <v>0</v>
      </c>
    </row>
    <row r="573" spans="1:9">
      <c r="A573" t="s">
        <v>113</v>
      </c>
      <c r="B573" s="19">
        <f>FORECAST!A194</f>
        <v>44389</v>
      </c>
      <c r="C573" s="19">
        <f>OBSERVED!A194</f>
        <v>44389</v>
      </c>
      <c r="D573" s="32">
        <f>ANALYSIS!J197</f>
        <v>8</v>
      </c>
      <c r="E573" s="32">
        <f>ANALYSIS!I197</f>
        <v>8</v>
      </c>
      <c r="F573" s="15">
        <f t="shared" si="106"/>
        <v>8</v>
      </c>
      <c r="G573" s="18">
        <f t="shared" si="107"/>
        <v>8</v>
      </c>
      <c r="H573" s="15">
        <f t="shared" si="108"/>
        <v>0</v>
      </c>
      <c r="I573" s="15">
        <f t="shared" si="109"/>
        <v>0</v>
      </c>
    </row>
    <row r="574" spans="1:9">
      <c r="A574" t="s">
        <v>116</v>
      </c>
      <c r="B574" s="19">
        <f>FORECAST!A195</f>
        <v>44390</v>
      </c>
      <c r="C574" s="19">
        <f>OBSERVED!A195</f>
        <v>44390</v>
      </c>
      <c r="D574" s="32">
        <f>ANALYSIS!J198</f>
        <v>4</v>
      </c>
      <c r="E574" s="32">
        <f>ANALYSIS!I198</f>
        <v>8</v>
      </c>
      <c r="F574" s="15">
        <f t="shared" ref="F574:F637" si="110">IF(AND(D574&lt;=8,E574&lt;=8),D574,"")</f>
        <v>4</v>
      </c>
      <c r="G574" s="18">
        <f t="shared" ref="G574:G637" si="111">IF(AND(D574&lt;=8,E574&lt;=8),E574,"")</f>
        <v>8</v>
      </c>
      <c r="H574" s="15">
        <f t="shared" ref="H574:H637" si="112">IF(AND(D574&lt;=8,E574&lt;=8),ABS(D574-E574),"")</f>
        <v>4</v>
      </c>
      <c r="I574" s="15">
        <f t="shared" ref="I574:I637" si="113">IF(AND(D574&lt;=8,E574&lt;=8),SUMXMY2(D574,E574),"")</f>
        <v>16</v>
      </c>
    </row>
    <row r="575" spans="1:9">
      <c r="A575" t="s">
        <v>119</v>
      </c>
      <c r="B575" s="19">
        <f>FORECAST!A196</f>
        <v>44391</v>
      </c>
      <c r="C575" s="19">
        <f>OBSERVED!A196</f>
        <v>44391</v>
      </c>
      <c r="D575" s="32">
        <f>ANALYSIS!J199</f>
        <v>8</v>
      </c>
      <c r="E575" s="32">
        <f>ANALYSIS!I199</f>
        <v>8</v>
      </c>
      <c r="F575" s="15">
        <f t="shared" si="110"/>
        <v>8</v>
      </c>
      <c r="G575" s="18">
        <f t="shared" si="111"/>
        <v>8</v>
      </c>
      <c r="H575" s="15">
        <f t="shared" si="112"/>
        <v>0</v>
      </c>
      <c r="I575" s="15">
        <f t="shared" si="113"/>
        <v>0</v>
      </c>
    </row>
    <row r="576" spans="1:9">
      <c r="A576" t="s">
        <v>122</v>
      </c>
      <c r="B576" s="19">
        <f>FORECAST!A197</f>
        <v>44392</v>
      </c>
      <c r="C576" s="19">
        <f>OBSERVED!A197</f>
        <v>44392</v>
      </c>
      <c r="D576" s="32">
        <f>ANALYSIS!J200</f>
        <v>7</v>
      </c>
      <c r="E576" s="32">
        <f>ANALYSIS!I200</f>
        <v>8</v>
      </c>
      <c r="F576" s="15">
        <f t="shared" si="110"/>
        <v>7</v>
      </c>
      <c r="G576" s="18">
        <f t="shared" si="111"/>
        <v>8</v>
      </c>
      <c r="H576" s="15">
        <f t="shared" si="112"/>
        <v>1</v>
      </c>
      <c r="I576" s="15">
        <f t="shared" si="113"/>
        <v>1</v>
      </c>
    </row>
    <row r="577" spans="1:9">
      <c r="A577" t="s">
        <v>106</v>
      </c>
      <c r="B577" s="19">
        <f>FORECAST!A198</f>
        <v>44393</v>
      </c>
      <c r="C577" s="19">
        <f>OBSERVED!A198</f>
        <v>44393</v>
      </c>
      <c r="D577" s="32">
        <f>ANALYSIS!J201</f>
        <v>8</v>
      </c>
      <c r="E577" s="32">
        <f>ANALYSIS!I201</f>
        <v>8</v>
      </c>
      <c r="F577" s="15">
        <f t="shared" si="110"/>
        <v>8</v>
      </c>
      <c r="G577" s="18">
        <f t="shared" si="111"/>
        <v>8</v>
      </c>
      <c r="H577" s="15">
        <f t="shared" si="112"/>
        <v>0</v>
      </c>
      <c r="I577" s="15">
        <f t="shared" si="113"/>
        <v>0</v>
      </c>
    </row>
    <row r="578" spans="1:9">
      <c r="A578" t="s">
        <v>107</v>
      </c>
      <c r="B578" s="19">
        <f>FORECAST!A199</f>
        <v>44394</v>
      </c>
      <c r="C578" s="19">
        <f>OBSERVED!A199</f>
        <v>44394</v>
      </c>
      <c r="D578" s="32">
        <f>ANALYSIS!J202</f>
        <v>6</v>
      </c>
      <c r="E578" s="32">
        <f>ANALYSIS!I202</f>
        <v>5</v>
      </c>
      <c r="F578" s="15">
        <f t="shared" si="110"/>
        <v>6</v>
      </c>
      <c r="G578" s="18">
        <f t="shared" si="111"/>
        <v>5</v>
      </c>
      <c r="H578" s="15">
        <f t="shared" si="112"/>
        <v>1</v>
      </c>
      <c r="I578" s="15">
        <f t="shared" si="113"/>
        <v>1</v>
      </c>
    </row>
    <row r="579" spans="1:9">
      <c r="A579" t="s">
        <v>110</v>
      </c>
      <c r="B579" s="19">
        <f>FORECAST!A200</f>
        <v>44395</v>
      </c>
      <c r="C579" s="19">
        <f>OBSERVED!A200</f>
        <v>44395</v>
      </c>
      <c r="D579" s="32">
        <f>ANALYSIS!J203</f>
        <v>5</v>
      </c>
      <c r="E579" s="32">
        <f>ANALYSIS!I203</f>
        <v>7</v>
      </c>
      <c r="F579" s="15">
        <f t="shared" si="110"/>
        <v>5</v>
      </c>
      <c r="G579" s="18">
        <f t="shared" si="111"/>
        <v>7</v>
      </c>
      <c r="H579" s="15">
        <f t="shared" si="112"/>
        <v>2</v>
      </c>
      <c r="I579" s="15">
        <f t="shared" si="113"/>
        <v>4</v>
      </c>
    </row>
    <row r="580" spans="1:9">
      <c r="A580" t="s">
        <v>113</v>
      </c>
      <c r="B580" s="19">
        <f>FORECAST!A201</f>
        <v>44396</v>
      </c>
      <c r="C580" s="19">
        <f>OBSERVED!A201</f>
        <v>44396</v>
      </c>
      <c r="D580" s="32">
        <f>ANALYSIS!J204</f>
        <v>8</v>
      </c>
      <c r="E580" s="32">
        <f>ANALYSIS!I204</f>
        <v>8</v>
      </c>
      <c r="F580" s="15">
        <f t="shared" si="110"/>
        <v>8</v>
      </c>
      <c r="G580" s="18">
        <f t="shared" si="111"/>
        <v>8</v>
      </c>
      <c r="H580" s="15">
        <f t="shared" si="112"/>
        <v>0</v>
      </c>
      <c r="I580" s="15">
        <f t="shared" si="113"/>
        <v>0</v>
      </c>
    </row>
    <row r="581" spans="1:9">
      <c r="A581" t="s">
        <v>116</v>
      </c>
      <c r="B581" s="19">
        <f>FORECAST!A202</f>
        <v>44397</v>
      </c>
      <c r="C581" s="19">
        <f>OBSERVED!A202</f>
        <v>44397</v>
      </c>
      <c r="D581" s="32">
        <f>ANALYSIS!J205</f>
        <v>8</v>
      </c>
      <c r="E581" s="32">
        <f>ANALYSIS!I205</f>
        <v>8</v>
      </c>
      <c r="F581" s="15">
        <f t="shared" si="110"/>
        <v>8</v>
      </c>
      <c r="G581" s="18">
        <f t="shared" si="111"/>
        <v>8</v>
      </c>
      <c r="H581" s="15">
        <f t="shared" si="112"/>
        <v>0</v>
      </c>
      <c r="I581" s="15">
        <f t="shared" si="113"/>
        <v>0</v>
      </c>
    </row>
    <row r="582" spans="1:9">
      <c r="A582" t="s">
        <v>119</v>
      </c>
      <c r="B582" s="19">
        <f>FORECAST!A203</f>
        <v>44398</v>
      </c>
      <c r="C582" s="19">
        <f>OBSERVED!A203</f>
        <v>44398</v>
      </c>
      <c r="D582" s="32">
        <f>ANALYSIS!J206</f>
        <v>8</v>
      </c>
      <c r="E582" s="32">
        <f>ANALYSIS!I206</f>
        <v>8</v>
      </c>
      <c r="F582" s="15">
        <f t="shared" si="110"/>
        <v>8</v>
      </c>
      <c r="G582" s="18">
        <f t="shared" si="111"/>
        <v>8</v>
      </c>
      <c r="H582" s="15">
        <f t="shared" si="112"/>
        <v>0</v>
      </c>
      <c r="I582" s="15">
        <f t="shared" si="113"/>
        <v>0</v>
      </c>
    </row>
    <row r="583" spans="1:9">
      <c r="A583" t="s">
        <v>122</v>
      </c>
      <c r="B583" s="19">
        <f>FORECAST!A204</f>
        <v>44399</v>
      </c>
      <c r="C583" s="19">
        <f>OBSERVED!A204</f>
        <v>44399</v>
      </c>
      <c r="D583" s="32">
        <f>ANALYSIS!J207</f>
        <v>8</v>
      </c>
      <c r="E583" s="32">
        <f>ANALYSIS!I207</f>
        <v>7</v>
      </c>
      <c r="F583" s="15">
        <f t="shared" si="110"/>
        <v>8</v>
      </c>
      <c r="G583" s="18">
        <f t="shared" si="111"/>
        <v>7</v>
      </c>
      <c r="H583" s="15">
        <f t="shared" si="112"/>
        <v>1</v>
      </c>
      <c r="I583" s="15">
        <f t="shared" si="113"/>
        <v>1</v>
      </c>
    </row>
    <row r="584" spans="1:9">
      <c r="A584" t="s">
        <v>106</v>
      </c>
      <c r="B584" s="19">
        <f>FORECAST!A205</f>
        <v>44400</v>
      </c>
      <c r="C584" s="19">
        <f>OBSERVED!A205</f>
        <v>44400</v>
      </c>
      <c r="D584" s="32">
        <f>ANALYSIS!J208</f>
        <v>8</v>
      </c>
      <c r="E584" s="32">
        <f>ANALYSIS!I208</f>
        <v>8</v>
      </c>
      <c r="F584" s="15">
        <f t="shared" si="110"/>
        <v>8</v>
      </c>
      <c r="G584" s="18">
        <f t="shared" si="111"/>
        <v>8</v>
      </c>
      <c r="H584" s="15">
        <f t="shared" si="112"/>
        <v>0</v>
      </c>
      <c r="I584" s="15">
        <f t="shared" si="113"/>
        <v>0</v>
      </c>
    </row>
    <row r="585" spans="1:9">
      <c r="A585" t="s">
        <v>107</v>
      </c>
      <c r="B585" s="19">
        <f>FORECAST!A206</f>
        <v>44401</v>
      </c>
      <c r="C585" s="19">
        <f>OBSERVED!A206</f>
        <v>44401</v>
      </c>
      <c r="D585" s="32">
        <f>ANALYSIS!J209</f>
        <v>8</v>
      </c>
      <c r="E585" s="32">
        <f>ANALYSIS!I209</f>
        <v>8</v>
      </c>
      <c r="F585" s="15">
        <f t="shared" si="110"/>
        <v>8</v>
      </c>
      <c r="G585" s="18">
        <f t="shared" si="111"/>
        <v>8</v>
      </c>
      <c r="H585" s="15">
        <f t="shared" si="112"/>
        <v>0</v>
      </c>
      <c r="I585" s="15">
        <f t="shared" si="113"/>
        <v>0</v>
      </c>
    </row>
    <row r="586" spans="1:9">
      <c r="A586" t="s">
        <v>110</v>
      </c>
      <c r="B586" s="19">
        <f>FORECAST!A207</f>
        <v>44402</v>
      </c>
      <c r="C586" s="19">
        <f>OBSERVED!A207</f>
        <v>44402</v>
      </c>
      <c r="D586" s="32">
        <f>ANALYSIS!J210</f>
        <v>8</v>
      </c>
      <c r="E586" s="32">
        <f>ANALYSIS!I210</f>
        <v>7</v>
      </c>
      <c r="F586" s="15">
        <f t="shared" si="110"/>
        <v>8</v>
      </c>
      <c r="G586" s="18">
        <f t="shared" si="111"/>
        <v>7</v>
      </c>
      <c r="H586" s="15">
        <f t="shared" si="112"/>
        <v>1</v>
      </c>
      <c r="I586" s="15">
        <f t="shared" si="113"/>
        <v>1</v>
      </c>
    </row>
    <row r="587" spans="1:9">
      <c r="A587" t="s">
        <v>113</v>
      </c>
      <c r="B587" s="19">
        <f>FORECAST!A208</f>
        <v>44403</v>
      </c>
      <c r="C587" s="19">
        <f>OBSERVED!A208</f>
        <v>44403</v>
      </c>
      <c r="D587" s="32">
        <f>ANALYSIS!J211</f>
        <v>8</v>
      </c>
      <c r="E587" s="32">
        <f>ANALYSIS!I211</f>
        <v>7</v>
      </c>
      <c r="F587" s="15">
        <f t="shared" si="110"/>
        <v>8</v>
      </c>
      <c r="G587" s="18">
        <f t="shared" si="111"/>
        <v>7</v>
      </c>
      <c r="H587" s="15">
        <f t="shared" si="112"/>
        <v>1</v>
      </c>
      <c r="I587" s="15">
        <f t="shared" si="113"/>
        <v>1</v>
      </c>
    </row>
    <row r="588" spans="1:9">
      <c r="A588" t="s">
        <v>116</v>
      </c>
      <c r="B588" s="19">
        <f>FORECAST!A209</f>
        <v>44404</v>
      </c>
      <c r="C588" s="19">
        <f>OBSERVED!A209</f>
        <v>44404</v>
      </c>
      <c r="D588" s="32">
        <f>ANALYSIS!J212</f>
        <v>8</v>
      </c>
      <c r="E588" s="32">
        <f>ANALYSIS!I212</f>
        <v>8</v>
      </c>
      <c r="F588" s="15">
        <f t="shared" si="110"/>
        <v>8</v>
      </c>
      <c r="G588" s="18">
        <f t="shared" si="111"/>
        <v>8</v>
      </c>
      <c r="H588" s="15">
        <f t="shared" si="112"/>
        <v>0</v>
      </c>
      <c r="I588" s="15">
        <f t="shared" si="113"/>
        <v>0</v>
      </c>
    </row>
    <row r="589" spans="1:9">
      <c r="A589" t="s">
        <v>119</v>
      </c>
      <c r="B589" s="19">
        <f>FORECAST!A210</f>
        <v>44405</v>
      </c>
      <c r="C589" s="19">
        <f>OBSERVED!A210</f>
        <v>44405</v>
      </c>
      <c r="D589" s="32">
        <f>ANALYSIS!J213</f>
        <v>8</v>
      </c>
      <c r="E589" s="32">
        <f>ANALYSIS!I213</f>
        <v>8</v>
      </c>
      <c r="F589" s="15">
        <f t="shared" si="110"/>
        <v>8</v>
      </c>
      <c r="G589" s="18">
        <f t="shared" si="111"/>
        <v>8</v>
      </c>
      <c r="H589" s="15">
        <f t="shared" si="112"/>
        <v>0</v>
      </c>
      <c r="I589" s="15">
        <f t="shared" si="113"/>
        <v>0</v>
      </c>
    </row>
    <row r="590" spans="1:9">
      <c r="A590" t="s">
        <v>122</v>
      </c>
      <c r="B590" s="19">
        <f>FORECAST!A211</f>
        <v>44406</v>
      </c>
      <c r="C590" s="19">
        <f>OBSERVED!A211</f>
        <v>44406</v>
      </c>
      <c r="D590" s="32">
        <f>ANALYSIS!J214</f>
        <v>8</v>
      </c>
      <c r="E590" s="32">
        <f>ANALYSIS!I214</f>
        <v>7</v>
      </c>
      <c r="F590" s="15">
        <f t="shared" si="110"/>
        <v>8</v>
      </c>
      <c r="G590" s="18">
        <f t="shared" si="111"/>
        <v>7</v>
      </c>
      <c r="H590" s="15">
        <f t="shared" si="112"/>
        <v>1</v>
      </c>
      <c r="I590" s="15">
        <f t="shared" si="113"/>
        <v>1</v>
      </c>
    </row>
    <row r="591" spans="1:9">
      <c r="A591" t="s">
        <v>106</v>
      </c>
      <c r="B591" s="19">
        <f>FORECAST!A212</f>
        <v>44407</v>
      </c>
      <c r="C591" s="19">
        <f>OBSERVED!A212</f>
        <v>44407</v>
      </c>
      <c r="D591" s="32">
        <f>ANALYSIS!J215</f>
        <v>8</v>
      </c>
      <c r="E591" s="32">
        <f>ANALYSIS!I215</f>
        <v>8</v>
      </c>
      <c r="F591" s="15">
        <f t="shared" si="110"/>
        <v>8</v>
      </c>
      <c r="G591" s="18">
        <f t="shared" si="111"/>
        <v>8</v>
      </c>
      <c r="H591" s="15">
        <f t="shared" si="112"/>
        <v>0</v>
      </c>
      <c r="I591" s="15">
        <f t="shared" si="113"/>
        <v>0</v>
      </c>
    </row>
    <row r="592" spans="1:9">
      <c r="A592" t="s">
        <v>107</v>
      </c>
      <c r="B592" s="19">
        <f>FORECAST!A213</f>
        <v>44408</v>
      </c>
      <c r="C592" s="19">
        <f>OBSERVED!A213</f>
        <v>44408</v>
      </c>
      <c r="D592" s="32">
        <f>ANALYSIS!J216</f>
        <v>8</v>
      </c>
      <c r="E592" s="32">
        <f>ANALYSIS!I216</f>
        <v>8</v>
      </c>
      <c r="F592" s="15">
        <f t="shared" si="110"/>
        <v>8</v>
      </c>
      <c r="G592" s="18">
        <f t="shared" si="111"/>
        <v>8</v>
      </c>
      <c r="H592" s="15">
        <f t="shared" si="112"/>
        <v>0</v>
      </c>
      <c r="I592" s="15">
        <f t="shared" si="113"/>
        <v>0</v>
      </c>
    </row>
    <row r="593" spans="1:9">
      <c r="A593" t="s">
        <v>110</v>
      </c>
      <c r="B593" s="19">
        <f>FORECAST!A214</f>
        <v>44409</v>
      </c>
      <c r="C593" s="19">
        <f>OBSERVED!A214</f>
        <v>44409</v>
      </c>
      <c r="D593" s="32">
        <f>ANALYSIS!J217</f>
        <v>8</v>
      </c>
      <c r="E593" s="32">
        <f>ANALYSIS!I217</f>
        <v>8</v>
      </c>
      <c r="F593" s="15">
        <f t="shared" si="110"/>
        <v>8</v>
      </c>
      <c r="G593" s="18">
        <f t="shared" si="111"/>
        <v>8</v>
      </c>
      <c r="H593" s="15">
        <f t="shared" si="112"/>
        <v>0</v>
      </c>
      <c r="I593" s="15">
        <f t="shared" si="113"/>
        <v>0</v>
      </c>
    </row>
    <row r="594" spans="1:9">
      <c r="A594" t="s">
        <v>113</v>
      </c>
      <c r="B594" s="19">
        <f>FORECAST!A215</f>
        <v>44410</v>
      </c>
      <c r="C594" s="19">
        <f>OBSERVED!A215</f>
        <v>44410</v>
      </c>
      <c r="D594" s="32">
        <f>ANALYSIS!J218</f>
        <v>6</v>
      </c>
      <c r="E594" s="32">
        <f>ANALYSIS!I218</f>
        <v>8</v>
      </c>
      <c r="F594" s="15">
        <f t="shared" si="110"/>
        <v>6</v>
      </c>
      <c r="G594" s="18">
        <f t="shared" si="111"/>
        <v>8</v>
      </c>
      <c r="H594" s="15">
        <f t="shared" si="112"/>
        <v>2</v>
      </c>
      <c r="I594" s="15">
        <f t="shared" si="113"/>
        <v>4</v>
      </c>
    </row>
    <row r="595" spans="1:9">
      <c r="A595" t="s">
        <v>116</v>
      </c>
      <c r="B595" s="19">
        <f>FORECAST!A216</f>
        <v>44411</v>
      </c>
      <c r="C595" s="19">
        <f>OBSERVED!A216</f>
        <v>44411</v>
      </c>
      <c r="D595" s="32">
        <f>ANALYSIS!J219</f>
        <v>8</v>
      </c>
      <c r="E595" s="32">
        <f>ANALYSIS!I219</f>
        <v>8</v>
      </c>
      <c r="F595" s="15">
        <f t="shared" si="110"/>
        <v>8</v>
      </c>
      <c r="G595" s="18">
        <f t="shared" si="111"/>
        <v>8</v>
      </c>
      <c r="H595" s="15">
        <f t="shared" si="112"/>
        <v>0</v>
      </c>
      <c r="I595" s="15">
        <f t="shared" si="113"/>
        <v>0</v>
      </c>
    </row>
    <row r="596" spans="1:9">
      <c r="A596" t="s">
        <v>119</v>
      </c>
      <c r="B596" s="19">
        <f>FORECAST!A217</f>
        <v>44412</v>
      </c>
      <c r="C596" s="19">
        <f>OBSERVED!A217</f>
        <v>44412</v>
      </c>
      <c r="D596" s="32">
        <f>ANALYSIS!J220</f>
        <v>8</v>
      </c>
      <c r="E596" s="32">
        <f>ANALYSIS!I220</f>
        <v>8</v>
      </c>
      <c r="F596" s="15">
        <f t="shared" si="110"/>
        <v>8</v>
      </c>
      <c r="G596" s="18">
        <f t="shared" si="111"/>
        <v>8</v>
      </c>
      <c r="H596" s="15">
        <f t="shared" si="112"/>
        <v>0</v>
      </c>
      <c r="I596" s="15">
        <f t="shared" si="113"/>
        <v>0</v>
      </c>
    </row>
    <row r="597" spans="1:9">
      <c r="A597" t="s">
        <v>122</v>
      </c>
      <c r="B597" s="19">
        <f>FORECAST!A218</f>
        <v>44413</v>
      </c>
      <c r="C597" s="19">
        <f>OBSERVED!A218</f>
        <v>44413</v>
      </c>
      <c r="D597" s="32">
        <f>ANALYSIS!J221</f>
        <v>4</v>
      </c>
      <c r="E597" s="32">
        <f>ANALYSIS!I221</f>
        <v>8</v>
      </c>
      <c r="F597" s="15">
        <f t="shared" si="110"/>
        <v>4</v>
      </c>
      <c r="G597" s="18">
        <f t="shared" si="111"/>
        <v>8</v>
      </c>
      <c r="H597" s="15">
        <f t="shared" si="112"/>
        <v>4</v>
      </c>
      <c r="I597" s="15">
        <f t="shared" si="113"/>
        <v>16</v>
      </c>
    </row>
    <row r="598" spans="1:9">
      <c r="A598" t="s">
        <v>106</v>
      </c>
      <c r="B598" s="19">
        <f>FORECAST!A219</f>
        <v>44414</v>
      </c>
      <c r="C598" s="19">
        <f>OBSERVED!A219</f>
        <v>44414</v>
      </c>
      <c r="D598" s="32">
        <f>ANALYSIS!J222</f>
        <v>6</v>
      </c>
      <c r="E598" s="32">
        <f>ANALYSIS!I222</f>
        <v>8</v>
      </c>
      <c r="F598" s="15">
        <f t="shared" si="110"/>
        <v>6</v>
      </c>
      <c r="G598" s="18">
        <f t="shared" si="111"/>
        <v>8</v>
      </c>
      <c r="H598" s="15">
        <f t="shared" si="112"/>
        <v>2</v>
      </c>
      <c r="I598" s="15">
        <f t="shared" si="113"/>
        <v>4</v>
      </c>
    </row>
    <row r="599" spans="1:9">
      <c r="A599" t="s">
        <v>107</v>
      </c>
      <c r="B599" s="19">
        <f>FORECAST!A220</f>
        <v>44415</v>
      </c>
      <c r="C599" s="19">
        <f>OBSERVED!A220</f>
        <v>44415</v>
      </c>
      <c r="D599" s="32">
        <f>ANALYSIS!J223</f>
        <v>5</v>
      </c>
      <c r="E599" s="32">
        <f>ANALYSIS!I223</f>
        <v>8</v>
      </c>
      <c r="F599" s="15">
        <f t="shared" si="110"/>
        <v>5</v>
      </c>
      <c r="G599" s="18">
        <f t="shared" si="111"/>
        <v>8</v>
      </c>
      <c r="H599" s="15">
        <f t="shared" si="112"/>
        <v>3</v>
      </c>
      <c r="I599" s="15">
        <f t="shared" si="113"/>
        <v>9</v>
      </c>
    </row>
    <row r="600" spans="1:9">
      <c r="A600" t="s">
        <v>110</v>
      </c>
      <c r="B600" s="19">
        <f>FORECAST!A221</f>
        <v>44416</v>
      </c>
      <c r="C600" s="19">
        <f>OBSERVED!A221</f>
        <v>44416</v>
      </c>
      <c r="D600" s="32">
        <f>ANALYSIS!J224</f>
        <v>8</v>
      </c>
      <c r="E600" s="32">
        <f>ANALYSIS!I224</f>
        <v>6</v>
      </c>
      <c r="F600" s="15">
        <f t="shared" si="110"/>
        <v>8</v>
      </c>
      <c r="G600" s="18">
        <f t="shared" si="111"/>
        <v>6</v>
      </c>
      <c r="H600" s="15">
        <f t="shared" si="112"/>
        <v>2</v>
      </c>
      <c r="I600" s="15">
        <f t="shared" si="113"/>
        <v>4</v>
      </c>
    </row>
    <row r="601" spans="1:9">
      <c r="A601" t="s">
        <v>113</v>
      </c>
      <c r="B601" s="19">
        <f>FORECAST!A222</f>
        <v>44417</v>
      </c>
      <c r="C601" s="19">
        <f>OBSERVED!A222</f>
        <v>44417</v>
      </c>
      <c r="D601" s="32">
        <f>ANALYSIS!J225</f>
        <v>4</v>
      </c>
      <c r="E601" s="32">
        <f>ANALYSIS!I225</f>
        <v>5</v>
      </c>
      <c r="F601" s="15">
        <f t="shared" si="110"/>
        <v>4</v>
      </c>
      <c r="G601" s="18">
        <f t="shared" si="111"/>
        <v>5</v>
      </c>
      <c r="H601" s="15">
        <f t="shared" si="112"/>
        <v>1</v>
      </c>
      <c r="I601" s="15">
        <f t="shared" si="113"/>
        <v>1</v>
      </c>
    </row>
    <row r="602" spans="1:9">
      <c r="A602" t="s">
        <v>116</v>
      </c>
      <c r="B602" s="19">
        <f>FORECAST!A223</f>
        <v>44418</v>
      </c>
      <c r="C602" s="19">
        <f>OBSERVED!A223</f>
        <v>44418</v>
      </c>
      <c r="D602" s="32">
        <f>ANALYSIS!J226</f>
        <v>5</v>
      </c>
      <c r="E602" s="32">
        <f>ANALYSIS!I226</f>
        <v>5</v>
      </c>
      <c r="F602" s="15">
        <f t="shared" si="110"/>
        <v>5</v>
      </c>
      <c r="G602" s="18">
        <f t="shared" si="111"/>
        <v>5</v>
      </c>
      <c r="H602" s="15">
        <f t="shared" si="112"/>
        <v>0</v>
      </c>
      <c r="I602" s="15">
        <f t="shared" si="113"/>
        <v>0</v>
      </c>
    </row>
    <row r="603" spans="1:9">
      <c r="A603" t="s">
        <v>119</v>
      </c>
      <c r="B603" s="19">
        <f>FORECAST!A224</f>
        <v>44419</v>
      </c>
      <c r="C603" s="19">
        <f>OBSERVED!A224</f>
        <v>44419</v>
      </c>
      <c r="D603" s="32">
        <f>ANALYSIS!J227</f>
        <v>6</v>
      </c>
      <c r="E603" s="32">
        <f>ANALYSIS!I227</f>
        <v>5</v>
      </c>
      <c r="F603" s="15">
        <f t="shared" si="110"/>
        <v>6</v>
      </c>
      <c r="G603" s="18">
        <f t="shared" si="111"/>
        <v>5</v>
      </c>
      <c r="H603" s="15">
        <f t="shared" si="112"/>
        <v>1</v>
      </c>
      <c r="I603" s="15">
        <f t="shared" si="113"/>
        <v>1</v>
      </c>
    </row>
    <row r="604" spans="1:9">
      <c r="A604" t="s">
        <v>122</v>
      </c>
      <c r="B604" s="19">
        <f>FORECAST!A225</f>
        <v>44420</v>
      </c>
      <c r="C604" s="19">
        <f>OBSERVED!A225</f>
        <v>44420</v>
      </c>
      <c r="D604" s="32">
        <f>ANALYSIS!J228</f>
        <v>5</v>
      </c>
      <c r="E604" s="32">
        <f>ANALYSIS!I228</f>
        <v>7</v>
      </c>
      <c r="F604" s="15">
        <f t="shared" si="110"/>
        <v>5</v>
      </c>
      <c r="G604" s="18">
        <f t="shared" si="111"/>
        <v>7</v>
      </c>
      <c r="H604" s="15">
        <f t="shared" si="112"/>
        <v>2</v>
      </c>
      <c r="I604" s="15">
        <f t="shared" si="113"/>
        <v>4</v>
      </c>
    </row>
    <row r="605" spans="1:9">
      <c r="A605" t="s">
        <v>106</v>
      </c>
      <c r="B605" s="19">
        <f>FORECAST!A226</f>
        <v>44421</v>
      </c>
      <c r="C605" s="19">
        <f>OBSERVED!A226</f>
        <v>44421</v>
      </c>
      <c r="D605" s="32">
        <f>ANALYSIS!J229</f>
        <v>6</v>
      </c>
      <c r="E605" s="32">
        <f>ANALYSIS!I229</f>
        <v>8</v>
      </c>
      <c r="F605" s="15">
        <f t="shared" si="110"/>
        <v>6</v>
      </c>
      <c r="G605" s="18">
        <f t="shared" si="111"/>
        <v>8</v>
      </c>
      <c r="H605" s="15">
        <f t="shared" si="112"/>
        <v>2</v>
      </c>
      <c r="I605" s="15">
        <f t="shared" si="113"/>
        <v>4</v>
      </c>
    </row>
    <row r="606" spans="1:9">
      <c r="A606" t="s">
        <v>107</v>
      </c>
      <c r="B606" s="19">
        <f>FORECAST!A227</f>
        <v>44422</v>
      </c>
      <c r="C606" s="19">
        <f>OBSERVED!A227</f>
        <v>44422</v>
      </c>
      <c r="D606" s="32">
        <f>ANALYSIS!J230</f>
        <v>6</v>
      </c>
      <c r="E606" s="32">
        <f>ANALYSIS!I230</f>
        <v>7</v>
      </c>
      <c r="F606" s="15">
        <f t="shared" si="110"/>
        <v>6</v>
      </c>
      <c r="G606" s="18">
        <f t="shared" si="111"/>
        <v>7</v>
      </c>
      <c r="H606" s="15">
        <f t="shared" si="112"/>
        <v>1</v>
      </c>
      <c r="I606" s="15">
        <f t="shared" si="113"/>
        <v>1</v>
      </c>
    </row>
    <row r="607" spans="1:9">
      <c r="A607" t="s">
        <v>110</v>
      </c>
      <c r="B607" s="19">
        <f>FORECAST!A228</f>
        <v>44423</v>
      </c>
      <c r="C607" s="19">
        <f>OBSERVED!A228</f>
        <v>44423</v>
      </c>
      <c r="D607" s="32">
        <f>ANALYSIS!J231</f>
        <v>2</v>
      </c>
      <c r="E607" s="32">
        <f>ANALYSIS!I231</f>
        <v>7</v>
      </c>
      <c r="F607" s="15">
        <f t="shared" si="110"/>
        <v>2</v>
      </c>
      <c r="G607" s="18">
        <f t="shared" si="111"/>
        <v>7</v>
      </c>
      <c r="H607" s="15">
        <f t="shared" si="112"/>
        <v>5</v>
      </c>
      <c r="I607" s="15">
        <f t="shared" si="113"/>
        <v>25</v>
      </c>
    </row>
    <row r="608" spans="1:9">
      <c r="A608" t="s">
        <v>113</v>
      </c>
      <c r="B608" s="19">
        <f>FORECAST!A229</f>
        <v>44424</v>
      </c>
      <c r="C608" s="19">
        <f>OBSERVED!A229</f>
        <v>44424</v>
      </c>
      <c r="D608" s="32">
        <f>ANALYSIS!J232</f>
        <v>8</v>
      </c>
      <c r="E608" s="32">
        <f>ANALYSIS!I232</f>
        <v>5</v>
      </c>
      <c r="F608" s="15">
        <f t="shared" si="110"/>
        <v>8</v>
      </c>
      <c r="G608" s="18">
        <f t="shared" si="111"/>
        <v>5</v>
      </c>
      <c r="H608" s="15">
        <f t="shared" si="112"/>
        <v>3</v>
      </c>
      <c r="I608" s="15">
        <f t="shared" si="113"/>
        <v>9</v>
      </c>
    </row>
    <row r="609" spans="1:9">
      <c r="A609" t="s">
        <v>116</v>
      </c>
      <c r="B609" s="19">
        <f>FORECAST!A230</f>
        <v>44425</v>
      </c>
      <c r="C609" s="19">
        <f>OBSERVED!A230</f>
        <v>44425</v>
      </c>
      <c r="D609" s="32">
        <f>ANALYSIS!J233</f>
        <v>4</v>
      </c>
      <c r="E609" s="32">
        <f>ANALYSIS!I233</f>
        <v>6</v>
      </c>
      <c r="F609" s="15">
        <f t="shared" si="110"/>
        <v>4</v>
      </c>
      <c r="G609" s="18">
        <f t="shared" si="111"/>
        <v>6</v>
      </c>
      <c r="H609" s="15">
        <f t="shared" si="112"/>
        <v>2</v>
      </c>
      <c r="I609" s="15">
        <f t="shared" si="113"/>
        <v>4</v>
      </c>
    </row>
    <row r="610" spans="1:9">
      <c r="A610" t="s">
        <v>119</v>
      </c>
      <c r="B610" s="19">
        <f>FORECAST!A231</f>
        <v>44426</v>
      </c>
      <c r="C610" s="19">
        <f>OBSERVED!A231</f>
        <v>44426</v>
      </c>
      <c r="D610" s="32">
        <f>ANALYSIS!J234</f>
        <v>8</v>
      </c>
      <c r="E610" s="32">
        <f>ANALYSIS!I234</f>
        <v>7</v>
      </c>
      <c r="F610" s="15">
        <f t="shared" si="110"/>
        <v>8</v>
      </c>
      <c r="G610" s="18">
        <f t="shared" si="111"/>
        <v>7</v>
      </c>
      <c r="H610" s="15">
        <f t="shared" si="112"/>
        <v>1</v>
      </c>
      <c r="I610" s="15">
        <f t="shared" si="113"/>
        <v>1</v>
      </c>
    </row>
    <row r="611" spans="1:9">
      <c r="A611" t="s">
        <v>122</v>
      </c>
      <c r="B611" s="19">
        <f>FORECAST!A232</f>
        <v>44427</v>
      </c>
      <c r="C611" s="19">
        <f>OBSERVED!A232</f>
        <v>44427</v>
      </c>
      <c r="D611" s="32">
        <f>ANALYSIS!J235</f>
        <v>8</v>
      </c>
      <c r="E611" s="32">
        <f>ANALYSIS!I235</f>
        <v>8</v>
      </c>
      <c r="F611" s="15">
        <f t="shared" si="110"/>
        <v>8</v>
      </c>
      <c r="G611" s="18">
        <f t="shared" si="111"/>
        <v>8</v>
      </c>
      <c r="H611" s="15">
        <f t="shared" si="112"/>
        <v>0</v>
      </c>
      <c r="I611" s="15">
        <f t="shared" si="113"/>
        <v>0</v>
      </c>
    </row>
    <row r="612" spans="1:9">
      <c r="A612" t="s">
        <v>106</v>
      </c>
      <c r="B612" s="19">
        <f>FORECAST!A233</f>
        <v>44428</v>
      </c>
      <c r="C612" s="19">
        <f>OBSERVED!A233</f>
        <v>44428</v>
      </c>
      <c r="D612" s="32">
        <f>ANALYSIS!J236</f>
        <v>8</v>
      </c>
      <c r="E612" s="32">
        <f>ANALYSIS!I236</f>
        <v>8</v>
      </c>
      <c r="F612" s="15">
        <f t="shared" si="110"/>
        <v>8</v>
      </c>
      <c r="G612" s="18">
        <f t="shared" si="111"/>
        <v>8</v>
      </c>
      <c r="H612" s="15">
        <f t="shared" si="112"/>
        <v>0</v>
      </c>
      <c r="I612" s="15">
        <f t="shared" si="113"/>
        <v>0</v>
      </c>
    </row>
    <row r="613" spans="1:9">
      <c r="A613" t="s">
        <v>107</v>
      </c>
      <c r="B613" s="19">
        <f>FORECAST!A234</f>
        <v>44429</v>
      </c>
      <c r="C613" s="19">
        <f>OBSERVED!A234</f>
        <v>44429</v>
      </c>
      <c r="D613" s="32">
        <f>ANALYSIS!J237</f>
        <v>8</v>
      </c>
      <c r="E613" s="32">
        <f>ANALYSIS!I237</f>
        <v>8</v>
      </c>
      <c r="F613" s="15">
        <f t="shared" si="110"/>
        <v>8</v>
      </c>
      <c r="G613" s="18">
        <f t="shared" si="111"/>
        <v>8</v>
      </c>
      <c r="H613" s="15">
        <f t="shared" si="112"/>
        <v>0</v>
      </c>
      <c r="I613" s="15">
        <f t="shared" si="113"/>
        <v>0</v>
      </c>
    </row>
    <row r="614" spans="1:9">
      <c r="A614" t="s">
        <v>110</v>
      </c>
      <c r="B614" s="19">
        <f>FORECAST!A235</f>
        <v>44430</v>
      </c>
      <c r="C614" s="19">
        <f>OBSERVED!A235</f>
        <v>44430</v>
      </c>
      <c r="D614" s="32">
        <f>ANALYSIS!J238</f>
        <v>8</v>
      </c>
      <c r="E614" s="32">
        <f>ANALYSIS!I238</f>
        <v>8</v>
      </c>
      <c r="F614" s="15">
        <f t="shared" si="110"/>
        <v>8</v>
      </c>
      <c r="G614" s="18">
        <f t="shared" si="111"/>
        <v>8</v>
      </c>
      <c r="H614" s="15">
        <f t="shared" si="112"/>
        <v>0</v>
      </c>
      <c r="I614" s="15">
        <f t="shared" si="113"/>
        <v>0</v>
      </c>
    </row>
    <row r="615" spans="1:9">
      <c r="A615" t="s">
        <v>113</v>
      </c>
      <c r="B615" s="19">
        <f>FORECAST!A236</f>
        <v>44431</v>
      </c>
      <c r="C615" s="19">
        <f>OBSERVED!A236</f>
        <v>44431</v>
      </c>
      <c r="D615" s="32">
        <f>ANALYSIS!J239</f>
        <v>8</v>
      </c>
      <c r="E615" s="32">
        <f>ANALYSIS!I239</f>
        <v>6</v>
      </c>
      <c r="F615" s="15">
        <f t="shared" si="110"/>
        <v>8</v>
      </c>
      <c r="G615" s="18">
        <f t="shared" si="111"/>
        <v>6</v>
      </c>
      <c r="H615" s="15">
        <f t="shared" si="112"/>
        <v>2</v>
      </c>
      <c r="I615" s="15">
        <f t="shared" si="113"/>
        <v>4</v>
      </c>
    </row>
    <row r="616" spans="1:9">
      <c r="A616" t="s">
        <v>116</v>
      </c>
      <c r="B616" s="19">
        <f>FORECAST!A237</f>
        <v>44432</v>
      </c>
      <c r="C616" s="19">
        <f>OBSERVED!A237</f>
        <v>44432</v>
      </c>
      <c r="D616" s="32">
        <f>ANALYSIS!J240</f>
        <v>3</v>
      </c>
      <c r="E616" s="32">
        <f>ANALYSIS!I240</f>
        <v>3</v>
      </c>
      <c r="F616" s="15">
        <f t="shared" si="110"/>
        <v>3</v>
      </c>
      <c r="G616" s="18">
        <f t="shared" si="111"/>
        <v>3</v>
      </c>
      <c r="H616" s="15">
        <f t="shared" si="112"/>
        <v>0</v>
      </c>
      <c r="I616" s="15">
        <f t="shared" si="113"/>
        <v>0</v>
      </c>
    </row>
    <row r="617" spans="1:9">
      <c r="A617" t="s">
        <v>119</v>
      </c>
      <c r="B617" s="19">
        <f>FORECAST!A238</f>
        <v>44433</v>
      </c>
      <c r="C617" s="19">
        <f>OBSERVED!A238</f>
        <v>44433</v>
      </c>
      <c r="D617" s="32">
        <f>ANALYSIS!J241</f>
        <v>5</v>
      </c>
      <c r="E617" s="32">
        <f>ANALYSIS!I241</f>
        <v>6</v>
      </c>
      <c r="F617" s="15">
        <f t="shared" si="110"/>
        <v>5</v>
      </c>
      <c r="G617" s="18">
        <f t="shared" si="111"/>
        <v>6</v>
      </c>
      <c r="H617" s="15">
        <f t="shared" si="112"/>
        <v>1</v>
      </c>
      <c r="I617" s="15">
        <f t="shared" si="113"/>
        <v>1</v>
      </c>
    </row>
    <row r="618" spans="1:9">
      <c r="A618" t="s">
        <v>122</v>
      </c>
      <c r="B618" s="19">
        <f>FORECAST!A239</f>
        <v>44434</v>
      </c>
      <c r="C618" s="19">
        <f>OBSERVED!A239</f>
        <v>44434</v>
      </c>
      <c r="D618" s="32">
        <f>ANALYSIS!J242</f>
        <v>4</v>
      </c>
      <c r="E618" s="32">
        <f>ANALYSIS!I242</f>
        <v>6</v>
      </c>
      <c r="F618" s="15">
        <f t="shared" si="110"/>
        <v>4</v>
      </c>
      <c r="G618" s="18">
        <f t="shared" si="111"/>
        <v>6</v>
      </c>
      <c r="H618" s="15">
        <f t="shared" si="112"/>
        <v>2</v>
      </c>
      <c r="I618" s="15">
        <f t="shared" si="113"/>
        <v>4</v>
      </c>
    </row>
    <row r="619" spans="1:9">
      <c r="A619" t="s">
        <v>106</v>
      </c>
      <c r="B619" s="19">
        <f>FORECAST!A240</f>
        <v>44435</v>
      </c>
      <c r="C619" s="19">
        <f>OBSERVED!A240</f>
        <v>44435</v>
      </c>
      <c r="D619" s="32">
        <f>ANALYSIS!J243</f>
        <v>5</v>
      </c>
      <c r="E619" s="32">
        <f>ANALYSIS!I243</f>
        <v>6</v>
      </c>
      <c r="F619" s="15">
        <f t="shared" si="110"/>
        <v>5</v>
      </c>
      <c r="G619" s="18">
        <f t="shared" si="111"/>
        <v>6</v>
      </c>
      <c r="H619" s="15">
        <f t="shared" si="112"/>
        <v>1</v>
      </c>
      <c r="I619" s="15">
        <f t="shared" si="113"/>
        <v>1</v>
      </c>
    </row>
    <row r="620" spans="1:9">
      <c r="A620" t="s">
        <v>107</v>
      </c>
      <c r="B620" s="19">
        <f>FORECAST!A241</f>
        <v>44436</v>
      </c>
      <c r="C620" s="19">
        <f>OBSERVED!A241</f>
        <v>44436</v>
      </c>
      <c r="D620" s="32">
        <f>ANALYSIS!J244</f>
        <v>5</v>
      </c>
      <c r="E620" s="32">
        <f>ANALYSIS!I244</f>
        <v>7</v>
      </c>
      <c r="F620" s="15">
        <f t="shared" si="110"/>
        <v>5</v>
      </c>
      <c r="G620" s="18">
        <f t="shared" si="111"/>
        <v>7</v>
      </c>
      <c r="H620" s="15">
        <f t="shared" si="112"/>
        <v>2</v>
      </c>
      <c r="I620" s="15">
        <f t="shared" si="113"/>
        <v>4</v>
      </c>
    </row>
    <row r="621" spans="1:9">
      <c r="A621" t="s">
        <v>110</v>
      </c>
      <c r="B621" s="19">
        <f>FORECAST!A242</f>
        <v>44437</v>
      </c>
      <c r="C621" s="19">
        <f>OBSERVED!A242</f>
        <v>44437</v>
      </c>
      <c r="D621" s="32">
        <f>ANALYSIS!J245</f>
        <v>6</v>
      </c>
      <c r="E621" s="32">
        <f>ANALYSIS!I245</f>
        <v>4</v>
      </c>
      <c r="F621" s="15">
        <f t="shared" si="110"/>
        <v>6</v>
      </c>
      <c r="G621" s="18">
        <f t="shared" si="111"/>
        <v>4</v>
      </c>
      <c r="H621" s="15">
        <f t="shared" si="112"/>
        <v>2</v>
      </c>
      <c r="I621" s="15">
        <f t="shared" si="113"/>
        <v>4</v>
      </c>
    </row>
    <row r="622" spans="1:9">
      <c r="A622" t="s">
        <v>113</v>
      </c>
      <c r="B622" s="19">
        <f>FORECAST!A243</f>
        <v>44438</v>
      </c>
      <c r="C622" s="19">
        <f>OBSERVED!A243</f>
        <v>44438</v>
      </c>
      <c r="D622" s="32">
        <f>ANALYSIS!J246</f>
        <v>8</v>
      </c>
      <c r="E622" s="32">
        <f>ANALYSIS!I246</f>
        <v>5</v>
      </c>
      <c r="F622" s="15">
        <f t="shared" si="110"/>
        <v>8</v>
      </c>
      <c r="G622" s="18">
        <f t="shared" si="111"/>
        <v>5</v>
      </c>
      <c r="H622" s="15">
        <f t="shared" si="112"/>
        <v>3</v>
      </c>
      <c r="I622" s="15">
        <f t="shared" si="113"/>
        <v>9</v>
      </c>
    </row>
    <row r="623" spans="1:9">
      <c r="A623" t="s">
        <v>116</v>
      </c>
      <c r="B623" s="19">
        <f>FORECAST!A244</f>
        <v>44439</v>
      </c>
      <c r="C623" s="19">
        <f>OBSERVED!A244</f>
        <v>44439</v>
      </c>
      <c r="D623" s="32">
        <f>ANALYSIS!J247</f>
        <v>8</v>
      </c>
      <c r="E623" s="32">
        <f>ANALYSIS!I247</f>
        <v>7</v>
      </c>
      <c r="F623" s="15">
        <f t="shared" si="110"/>
        <v>8</v>
      </c>
      <c r="G623" s="18">
        <f t="shared" si="111"/>
        <v>7</v>
      </c>
      <c r="H623" s="15">
        <f t="shared" si="112"/>
        <v>1</v>
      </c>
      <c r="I623" s="15">
        <f t="shared" si="113"/>
        <v>1</v>
      </c>
    </row>
    <row r="624" spans="1:9">
      <c r="A624" t="s">
        <v>119</v>
      </c>
      <c r="B624" s="19">
        <f>FORECAST!A245</f>
        <v>44440</v>
      </c>
      <c r="C624" s="19">
        <f>OBSERVED!A245</f>
        <v>44440</v>
      </c>
      <c r="D624" s="32">
        <f>ANALYSIS!J248</f>
        <v>8</v>
      </c>
      <c r="E624" s="32">
        <f>ANALYSIS!I248</f>
        <v>8</v>
      </c>
      <c r="F624" s="15">
        <f t="shared" si="110"/>
        <v>8</v>
      </c>
      <c r="G624" s="18">
        <f t="shared" si="111"/>
        <v>8</v>
      </c>
      <c r="H624" s="15">
        <f t="shared" si="112"/>
        <v>0</v>
      </c>
      <c r="I624" s="15">
        <f t="shared" si="113"/>
        <v>0</v>
      </c>
    </row>
    <row r="625" spans="1:9">
      <c r="A625" t="s">
        <v>122</v>
      </c>
      <c r="B625" s="19">
        <f>FORECAST!A246</f>
        <v>44441</v>
      </c>
      <c r="C625" s="19">
        <f>OBSERVED!A246</f>
        <v>44441</v>
      </c>
      <c r="D625" s="32">
        <f>ANALYSIS!J249</f>
        <v>8</v>
      </c>
      <c r="E625" s="32">
        <f>ANALYSIS!I249</f>
        <v>8</v>
      </c>
      <c r="F625" s="15">
        <f t="shared" si="110"/>
        <v>8</v>
      </c>
      <c r="G625" s="18">
        <f t="shared" si="111"/>
        <v>8</v>
      </c>
      <c r="H625" s="15">
        <f t="shared" si="112"/>
        <v>0</v>
      </c>
      <c r="I625" s="15">
        <f t="shared" si="113"/>
        <v>0</v>
      </c>
    </row>
    <row r="626" spans="1:9">
      <c r="A626" t="s">
        <v>106</v>
      </c>
      <c r="B626" s="19">
        <f>FORECAST!A247</f>
        <v>44442</v>
      </c>
      <c r="C626" s="19">
        <f>OBSERVED!A247</f>
        <v>44442</v>
      </c>
      <c r="D626" s="32">
        <f>ANALYSIS!J250</f>
        <v>6</v>
      </c>
      <c r="E626" s="32">
        <f>ANALYSIS!I250</f>
        <v>8</v>
      </c>
      <c r="F626" s="15">
        <f t="shared" si="110"/>
        <v>6</v>
      </c>
      <c r="G626" s="18">
        <f t="shared" si="111"/>
        <v>8</v>
      </c>
      <c r="H626" s="15">
        <f t="shared" si="112"/>
        <v>2</v>
      </c>
      <c r="I626" s="15">
        <f t="shared" si="113"/>
        <v>4</v>
      </c>
    </row>
    <row r="627" spans="1:9">
      <c r="A627" t="s">
        <v>107</v>
      </c>
      <c r="B627" s="19">
        <f>FORECAST!A248</f>
        <v>44443</v>
      </c>
      <c r="C627" s="19">
        <f>OBSERVED!A248</f>
        <v>44443</v>
      </c>
      <c r="D627" s="32">
        <f>ANALYSIS!J251</f>
        <v>4</v>
      </c>
      <c r="E627" s="32">
        <f>ANALYSIS!I251</f>
        <v>4</v>
      </c>
      <c r="F627" s="15">
        <f t="shared" si="110"/>
        <v>4</v>
      </c>
      <c r="G627" s="18">
        <f t="shared" si="111"/>
        <v>4</v>
      </c>
      <c r="H627" s="15">
        <f t="shared" si="112"/>
        <v>0</v>
      </c>
      <c r="I627" s="15">
        <f t="shared" si="113"/>
        <v>0</v>
      </c>
    </row>
    <row r="628" spans="1:9">
      <c r="A628" t="s">
        <v>110</v>
      </c>
      <c r="B628" s="19">
        <f>FORECAST!A249</f>
        <v>44444</v>
      </c>
      <c r="C628" s="19">
        <f>OBSERVED!A249</f>
        <v>44444</v>
      </c>
      <c r="D628" s="32">
        <f>ANALYSIS!J252</f>
        <v>8</v>
      </c>
      <c r="E628" s="32">
        <f>ANALYSIS!I252</f>
        <v>6</v>
      </c>
      <c r="F628" s="15">
        <f t="shared" si="110"/>
        <v>8</v>
      </c>
      <c r="G628" s="18">
        <f t="shared" si="111"/>
        <v>6</v>
      </c>
      <c r="H628" s="15">
        <f t="shared" si="112"/>
        <v>2</v>
      </c>
      <c r="I628" s="15">
        <f t="shared" si="113"/>
        <v>4</v>
      </c>
    </row>
    <row r="629" spans="1:9">
      <c r="A629" t="s">
        <v>113</v>
      </c>
      <c r="B629" s="19">
        <f>FORECAST!A250</f>
        <v>44445</v>
      </c>
      <c r="C629" s="19">
        <f>OBSERVED!A250</f>
        <v>44445</v>
      </c>
      <c r="D629" s="32">
        <f>ANALYSIS!J253</f>
        <v>4</v>
      </c>
      <c r="E629" s="32">
        <f>ANALYSIS!I253</f>
        <v>7</v>
      </c>
      <c r="F629" s="15">
        <f t="shared" si="110"/>
        <v>4</v>
      </c>
      <c r="G629" s="18">
        <f t="shared" si="111"/>
        <v>7</v>
      </c>
      <c r="H629" s="15">
        <f t="shared" si="112"/>
        <v>3</v>
      </c>
      <c r="I629" s="15">
        <f t="shared" si="113"/>
        <v>9</v>
      </c>
    </row>
    <row r="630" spans="1:9">
      <c r="A630" t="s">
        <v>116</v>
      </c>
      <c r="B630" s="19">
        <f>FORECAST!A251</f>
        <v>44446</v>
      </c>
      <c r="C630" s="19">
        <f>OBSERVED!A251</f>
        <v>44446</v>
      </c>
      <c r="D630" s="32">
        <f>ANALYSIS!J254</f>
        <v>6</v>
      </c>
      <c r="E630" s="32">
        <f>ANALYSIS!I254</f>
        <v>8</v>
      </c>
      <c r="F630" s="15">
        <f t="shared" si="110"/>
        <v>6</v>
      </c>
      <c r="G630" s="18">
        <f t="shared" si="111"/>
        <v>8</v>
      </c>
      <c r="H630" s="15">
        <f t="shared" si="112"/>
        <v>2</v>
      </c>
      <c r="I630" s="15">
        <f t="shared" si="113"/>
        <v>4</v>
      </c>
    </row>
    <row r="631" spans="1:9">
      <c r="A631" t="s">
        <v>119</v>
      </c>
      <c r="B631" s="19">
        <f>FORECAST!A252</f>
        <v>44447</v>
      </c>
      <c r="C631" s="19">
        <f>OBSERVED!A252</f>
        <v>44447</v>
      </c>
      <c r="D631" s="32">
        <f>ANALYSIS!J255</f>
        <v>6</v>
      </c>
      <c r="E631" s="32">
        <f>ANALYSIS!I255</f>
        <v>8</v>
      </c>
      <c r="F631" s="15">
        <f t="shared" si="110"/>
        <v>6</v>
      </c>
      <c r="G631" s="18">
        <f t="shared" si="111"/>
        <v>8</v>
      </c>
      <c r="H631" s="15">
        <f t="shared" si="112"/>
        <v>2</v>
      </c>
      <c r="I631" s="15">
        <f t="shared" si="113"/>
        <v>4</v>
      </c>
    </row>
    <row r="632" spans="1:9">
      <c r="A632" t="s">
        <v>122</v>
      </c>
      <c r="B632" s="19">
        <f>FORECAST!A253</f>
        <v>44448</v>
      </c>
      <c r="C632" s="19">
        <f>OBSERVED!A253</f>
        <v>44448</v>
      </c>
      <c r="D632" s="32">
        <f>ANALYSIS!J256</f>
        <v>8</v>
      </c>
      <c r="E632" s="32">
        <f>ANALYSIS!I256</f>
        <v>8</v>
      </c>
      <c r="F632" s="15">
        <f t="shared" si="110"/>
        <v>8</v>
      </c>
      <c r="G632" s="18">
        <f t="shared" si="111"/>
        <v>8</v>
      </c>
      <c r="H632" s="15">
        <f t="shared" si="112"/>
        <v>0</v>
      </c>
      <c r="I632" s="15">
        <f t="shared" si="113"/>
        <v>0</v>
      </c>
    </row>
    <row r="633" spans="1:9">
      <c r="A633" t="s">
        <v>106</v>
      </c>
      <c r="B633" s="19">
        <f>FORECAST!A254</f>
        <v>44449</v>
      </c>
      <c r="C633" s="19">
        <f>OBSERVED!A254</f>
        <v>44449</v>
      </c>
      <c r="D633" s="32">
        <f>ANALYSIS!J257</f>
        <v>6</v>
      </c>
      <c r="E633" s="32">
        <f>ANALYSIS!I257</f>
        <v>8</v>
      </c>
      <c r="F633" s="15">
        <f t="shared" si="110"/>
        <v>6</v>
      </c>
      <c r="G633" s="18">
        <f t="shared" si="111"/>
        <v>8</v>
      </c>
      <c r="H633" s="15">
        <f t="shared" si="112"/>
        <v>2</v>
      </c>
      <c r="I633" s="15">
        <f t="shared" si="113"/>
        <v>4</v>
      </c>
    </row>
    <row r="634" spans="1:9">
      <c r="A634" t="s">
        <v>107</v>
      </c>
      <c r="B634" s="19">
        <f>FORECAST!A255</f>
        <v>44450</v>
      </c>
      <c r="C634" s="19">
        <f>OBSERVED!A255</f>
        <v>44450</v>
      </c>
      <c r="D634" s="32">
        <f>ANALYSIS!J258</f>
        <v>8</v>
      </c>
      <c r="E634" s="32">
        <f>ANALYSIS!I258</f>
        <v>8</v>
      </c>
      <c r="F634" s="15">
        <f t="shared" si="110"/>
        <v>8</v>
      </c>
      <c r="G634" s="18">
        <f t="shared" si="111"/>
        <v>8</v>
      </c>
      <c r="H634" s="15">
        <f t="shared" si="112"/>
        <v>0</v>
      </c>
      <c r="I634" s="15">
        <f t="shared" si="113"/>
        <v>0</v>
      </c>
    </row>
    <row r="635" spans="1:9">
      <c r="A635" t="s">
        <v>110</v>
      </c>
      <c r="B635" s="19">
        <f>FORECAST!A256</f>
        <v>44451</v>
      </c>
      <c r="C635" s="19">
        <f>OBSERVED!A256</f>
        <v>44451</v>
      </c>
      <c r="D635" s="32">
        <f>ANALYSIS!J259</f>
        <v>8</v>
      </c>
      <c r="E635" s="32">
        <f>ANALYSIS!I259</f>
        <v>8</v>
      </c>
      <c r="F635" s="15">
        <f t="shared" si="110"/>
        <v>8</v>
      </c>
      <c r="G635" s="18">
        <f t="shared" si="111"/>
        <v>8</v>
      </c>
      <c r="H635" s="15">
        <f t="shared" si="112"/>
        <v>0</v>
      </c>
      <c r="I635" s="15">
        <f t="shared" si="113"/>
        <v>0</v>
      </c>
    </row>
    <row r="636" spans="1:9">
      <c r="A636" t="s">
        <v>113</v>
      </c>
      <c r="B636" s="19">
        <f>FORECAST!A257</f>
        <v>44452</v>
      </c>
      <c r="C636" s="19">
        <f>OBSERVED!A257</f>
        <v>44452</v>
      </c>
      <c r="D636" s="32">
        <f>ANALYSIS!J260</f>
        <v>8</v>
      </c>
      <c r="E636" s="32">
        <f>ANALYSIS!I260</f>
        <v>8</v>
      </c>
      <c r="F636" s="15">
        <f t="shared" si="110"/>
        <v>8</v>
      </c>
      <c r="G636" s="18">
        <f t="shared" si="111"/>
        <v>8</v>
      </c>
      <c r="H636" s="15">
        <f t="shared" si="112"/>
        <v>0</v>
      </c>
      <c r="I636" s="15">
        <f t="shared" si="113"/>
        <v>0</v>
      </c>
    </row>
    <row r="637" spans="1:9">
      <c r="A637" t="s">
        <v>116</v>
      </c>
      <c r="B637" s="19">
        <f>FORECAST!A258</f>
        <v>44453</v>
      </c>
      <c r="C637" s="19">
        <f>OBSERVED!A258</f>
        <v>44453</v>
      </c>
      <c r="D637" s="32">
        <f>ANALYSIS!J261</f>
        <v>8</v>
      </c>
      <c r="E637" s="32">
        <f>ANALYSIS!I261</f>
        <v>8</v>
      </c>
      <c r="F637" s="15">
        <f t="shared" si="110"/>
        <v>8</v>
      </c>
      <c r="G637" s="18">
        <f t="shared" si="111"/>
        <v>8</v>
      </c>
      <c r="H637" s="15">
        <f t="shared" si="112"/>
        <v>0</v>
      </c>
      <c r="I637" s="15">
        <f t="shared" si="113"/>
        <v>0</v>
      </c>
    </row>
    <row r="638" spans="1:9">
      <c r="A638" t="s">
        <v>119</v>
      </c>
      <c r="B638" s="19">
        <f>FORECAST!A259</f>
        <v>44454</v>
      </c>
      <c r="C638" s="19">
        <f>OBSERVED!A259</f>
        <v>44454</v>
      </c>
      <c r="D638" s="32">
        <f>ANALYSIS!J262</f>
        <v>8</v>
      </c>
      <c r="E638" s="32">
        <f>ANALYSIS!I262</f>
        <v>8</v>
      </c>
      <c r="F638" s="15">
        <f t="shared" ref="F638:F701" si="114">IF(AND(D638&lt;=8,E638&lt;=8),D638,"")</f>
        <v>8</v>
      </c>
      <c r="G638" s="18">
        <f t="shared" ref="G638:G701" si="115">IF(AND(D638&lt;=8,E638&lt;=8),E638,"")</f>
        <v>8</v>
      </c>
      <c r="H638" s="15">
        <f t="shared" ref="H638:H701" si="116">IF(AND(D638&lt;=8,E638&lt;=8),ABS(D638-E638),"")</f>
        <v>0</v>
      </c>
      <c r="I638" s="15">
        <f t="shared" ref="I638:I701" si="117">IF(AND(D638&lt;=8,E638&lt;=8),SUMXMY2(D638,E638),"")</f>
        <v>0</v>
      </c>
    </row>
    <row r="639" spans="1:9">
      <c r="A639" t="s">
        <v>122</v>
      </c>
      <c r="B639" s="19">
        <f>FORECAST!A260</f>
        <v>44455</v>
      </c>
      <c r="C639" s="19">
        <f>OBSERVED!A260</f>
        <v>44455</v>
      </c>
      <c r="D639" s="32">
        <f>ANALYSIS!J263</f>
        <v>8</v>
      </c>
      <c r="E639" s="32">
        <f>ANALYSIS!I263</f>
        <v>8</v>
      </c>
      <c r="F639" s="15">
        <f t="shared" si="114"/>
        <v>8</v>
      </c>
      <c r="G639" s="18">
        <f t="shared" si="115"/>
        <v>8</v>
      </c>
      <c r="H639" s="15">
        <f t="shared" si="116"/>
        <v>0</v>
      </c>
      <c r="I639" s="15">
        <f t="shared" si="117"/>
        <v>0</v>
      </c>
    </row>
    <row r="640" spans="1:9">
      <c r="A640" t="s">
        <v>106</v>
      </c>
      <c r="B640" s="19">
        <f>FORECAST!A261</f>
        <v>44456</v>
      </c>
      <c r="C640" s="19">
        <f>OBSERVED!A261</f>
        <v>44456</v>
      </c>
      <c r="D640" s="32">
        <f>ANALYSIS!J264</f>
        <v>8</v>
      </c>
      <c r="E640" s="32">
        <f>ANALYSIS!I264</f>
        <v>7</v>
      </c>
      <c r="F640" s="15">
        <f t="shared" si="114"/>
        <v>8</v>
      </c>
      <c r="G640" s="18">
        <f t="shared" si="115"/>
        <v>7</v>
      </c>
      <c r="H640" s="15">
        <f t="shared" si="116"/>
        <v>1</v>
      </c>
      <c r="I640" s="15">
        <f t="shared" si="117"/>
        <v>1</v>
      </c>
    </row>
    <row r="641" spans="1:9">
      <c r="A641" t="s">
        <v>107</v>
      </c>
      <c r="B641" s="19">
        <f>FORECAST!A262</f>
        <v>44457</v>
      </c>
      <c r="C641" s="19">
        <f>OBSERVED!A262</f>
        <v>44457</v>
      </c>
      <c r="D641" s="32">
        <f>ANALYSIS!J265</f>
        <v>8</v>
      </c>
      <c r="E641" s="32">
        <f>ANALYSIS!I265</f>
        <v>5</v>
      </c>
      <c r="F641" s="15">
        <f t="shared" si="114"/>
        <v>8</v>
      </c>
      <c r="G641" s="18">
        <f t="shared" si="115"/>
        <v>5</v>
      </c>
      <c r="H641" s="15">
        <f t="shared" si="116"/>
        <v>3</v>
      </c>
      <c r="I641" s="15">
        <f t="shared" si="117"/>
        <v>9</v>
      </c>
    </row>
    <row r="642" spans="1:9">
      <c r="A642" t="s">
        <v>110</v>
      </c>
      <c r="B642" s="19">
        <f>FORECAST!A263</f>
        <v>44458</v>
      </c>
      <c r="C642" s="19">
        <f>OBSERVED!A263</f>
        <v>44458</v>
      </c>
      <c r="D642" s="32">
        <f>ANALYSIS!J266</f>
        <v>8</v>
      </c>
      <c r="E642" s="32">
        <f>ANALYSIS!I266</f>
        <v>7</v>
      </c>
      <c r="F642" s="15">
        <f t="shared" si="114"/>
        <v>8</v>
      </c>
      <c r="G642" s="18">
        <f t="shared" si="115"/>
        <v>7</v>
      </c>
      <c r="H642" s="15">
        <f t="shared" si="116"/>
        <v>1</v>
      </c>
      <c r="I642" s="15">
        <f t="shared" si="117"/>
        <v>1</v>
      </c>
    </row>
    <row r="643" spans="1:9">
      <c r="A643" t="s">
        <v>113</v>
      </c>
      <c r="B643" s="19">
        <f>FORECAST!A264</f>
        <v>44459</v>
      </c>
      <c r="C643" s="19">
        <f>OBSERVED!A264</f>
        <v>44459</v>
      </c>
      <c r="D643" s="32">
        <f>ANALYSIS!J267</f>
        <v>8</v>
      </c>
      <c r="E643" s="32">
        <f>ANALYSIS!I267</f>
        <v>8</v>
      </c>
      <c r="F643" s="15">
        <f t="shared" si="114"/>
        <v>8</v>
      </c>
      <c r="G643" s="18">
        <f t="shared" si="115"/>
        <v>8</v>
      </c>
      <c r="H643" s="15">
        <f t="shared" si="116"/>
        <v>0</v>
      </c>
      <c r="I643" s="15">
        <f t="shared" si="117"/>
        <v>0</v>
      </c>
    </row>
    <row r="644" spans="1:9">
      <c r="A644" t="s">
        <v>116</v>
      </c>
      <c r="B644" s="19">
        <f>FORECAST!A265</f>
        <v>44460</v>
      </c>
      <c r="C644" s="19">
        <f>OBSERVED!A265</f>
        <v>44460</v>
      </c>
      <c r="D644" s="32">
        <f>ANALYSIS!J268</f>
        <v>8</v>
      </c>
      <c r="E644" s="32">
        <f>ANALYSIS!I268</f>
        <v>8</v>
      </c>
      <c r="F644" s="15">
        <f t="shared" si="114"/>
        <v>8</v>
      </c>
      <c r="G644" s="18">
        <f t="shared" si="115"/>
        <v>8</v>
      </c>
      <c r="H644" s="15">
        <f t="shared" si="116"/>
        <v>0</v>
      </c>
      <c r="I644" s="15">
        <f t="shared" si="117"/>
        <v>0</v>
      </c>
    </row>
    <row r="645" spans="1:9">
      <c r="A645" t="s">
        <v>119</v>
      </c>
      <c r="B645" s="19">
        <f>FORECAST!A266</f>
        <v>44461</v>
      </c>
      <c r="C645" s="19">
        <f>OBSERVED!A266</f>
        <v>44461</v>
      </c>
      <c r="D645" s="32">
        <f>ANALYSIS!J269</f>
        <v>6</v>
      </c>
      <c r="E645" s="32">
        <f>ANALYSIS!I269</f>
        <v>8</v>
      </c>
      <c r="F645" s="15">
        <f t="shared" si="114"/>
        <v>6</v>
      </c>
      <c r="G645" s="18">
        <f t="shared" si="115"/>
        <v>8</v>
      </c>
      <c r="H645" s="15">
        <f t="shared" si="116"/>
        <v>2</v>
      </c>
      <c r="I645" s="15">
        <f t="shared" si="117"/>
        <v>4</v>
      </c>
    </row>
    <row r="646" spans="1:9">
      <c r="A646" t="s">
        <v>122</v>
      </c>
      <c r="B646" s="19">
        <f>FORECAST!A267</f>
        <v>44462</v>
      </c>
      <c r="C646" s="19">
        <f>OBSERVED!A267</f>
        <v>44462</v>
      </c>
      <c r="D646" s="32">
        <f>ANALYSIS!J270</f>
        <v>4</v>
      </c>
      <c r="E646" s="32">
        <f>ANALYSIS!I270</f>
        <v>8</v>
      </c>
      <c r="F646" s="15">
        <f t="shared" si="114"/>
        <v>4</v>
      </c>
      <c r="G646" s="18">
        <f t="shared" si="115"/>
        <v>8</v>
      </c>
      <c r="H646" s="15">
        <f t="shared" si="116"/>
        <v>4</v>
      </c>
      <c r="I646" s="15">
        <f t="shared" si="117"/>
        <v>16</v>
      </c>
    </row>
    <row r="647" spans="1:9">
      <c r="A647" t="s">
        <v>106</v>
      </c>
      <c r="B647" s="19">
        <f>FORECAST!A268</f>
        <v>44463</v>
      </c>
      <c r="C647" s="19">
        <f>OBSERVED!A268</f>
        <v>44463</v>
      </c>
      <c r="D647" s="32">
        <f>ANALYSIS!J271</f>
        <v>8</v>
      </c>
      <c r="E647" s="32">
        <f>ANALYSIS!I271</f>
        <v>7</v>
      </c>
      <c r="F647" s="15">
        <f t="shared" si="114"/>
        <v>8</v>
      </c>
      <c r="G647" s="18">
        <f t="shared" si="115"/>
        <v>7</v>
      </c>
      <c r="H647" s="15">
        <f t="shared" si="116"/>
        <v>1</v>
      </c>
      <c r="I647" s="15">
        <f t="shared" si="117"/>
        <v>1</v>
      </c>
    </row>
    <row r="648" spans="1:9">
      <c r="A648" t="s">
        <v>107</v>
      </c>
      <c r="B648" s="19">
        <f>FORECAST!A269</f>
        <v>44464</v>
      </c>
      <c r="C648" s="19">
        <f>OBSERVED!A269</f>
        <v>44464</v>
      </c>
      <c r="D648" s="32">
        <f>ANALYSIS!J272</f>
        <v>6</v>
      </c>
      <c r="E648" s="32">
        <f>ANALYSIS!I272</f>
        <v>6</v>
      </c>
      <c r="F648" s="15">
        <f t="shared" si="114"/>
        <v>6</v>
      </c>
      <c r="G648" s="18">
        <f t="shared" si="115"/>
        <v>6</v>
      </c>
      <c r="H648" s="15">
        <f t="shared" si="116"/>
        <v>0</v>
      </c>
      <c r="I648" s="15">
        <f t="shared" si="117"/>
        <v>0</v>
      </c>
    </row>
    <row r="649" spans="1:9">
      <c r="A649" t="s">
        <v>110</v>
      </c>
      <c r="B649" s="19">
        <f>FORECAST!A270</f>
        <v>44465</v>
      </c>
      <c r="C649" s="19">
        <f>OBSERVED!A270</f>
        <v>44465</v>
      </c>
      <c r="D649" s="32">
        <f>ANALYSIS!J273</f>
        <v>6</v>
      </c>
      <c r="E649" s="32">
        <f>ANALYSIS!I273</f>
        <v>7</v>
      </c>
      <c r="F649" s="15">
        <f t="shared" si="114"/>
        <v>6</v>
      </c>
      <c r="G649" s="18">
        <f t="shared" si="115"/>
        <v>7</v>
      </c>
      <c r="H649" s="15">
        <f t="shared" si="116"/>
        <v>1</v>
      </c>
      <c r="I649" s="15">
        <f t="shared" si="117"/>
        <v>1</v>
      </c>
    </row>
    <row r="650" spans="1:9">
      <c r="A650" t="s">
        <v>113</v>
      </c>
      <c r="B650" s="19">
        <f>FORECAST!A271</f>
        <v>44466</v>
      </c>
      <c r="C650" s="19">
        <f>OBSERVED!A271</f>
        <v>44466</v>
      </c>
      <c r="D650" s="32">
        <f>ANALYSIS!J274</f>
        <v>8</v>
      </c>
      <c r="E650" s="32">
        <f>ANALYSIS!I274</f>
        <v>8</v>
      </c>
      <c r="F650" s="15">
        <f t="shared" si="114"/>
        <v>8</v>
      </c>
      <c r="G650" s="18">
        <f t="shared" si="115"/>
        <v>8</v>
      </c>
      <c r="H650" s="15">
        <f t="shared" si="116"/>
        <v>0</v>
      </c>
      <c r="I650" s="15">
        <f t="shared" si="117"/>
        <v>0</v>
      </c>
    </row>
    <row r="651" spans="1:9">
      <c r="A651" t="s">
        <v>116</v>
      </c>
      <c r="B651" s="19">
        <f>FORECAST!A272</f>
        <v>44467</v>
      </c>
      <c r="C651" s="19">
        <f>OBSERVED!A272</f>
        <v>44467</v>
      </c>
      <c r="D651" s="32">
        <f>ANALYSIS!J275</f>
        <v>8</v>
      </c>
      <c r="E651" s="32">
        <f>ANALYSIS!I275</f>
        <v>7</v>
      </c>
      <c r="F651" s="15">
        <f t="shared" si="114"/>
        <v>8</v>
      </c>
      <c r="G651" s="18">
        <f t="shared" si="115"/>
        <v>7</v>
      </c>
      <c r="H651" s="15">
        <f t="shared" si="116"/>
        <v>1</v>
      </c>
      <c r="I651" s="15">
        <f t="shared" si="117"/>
        <v>1</v>
      </c>
    </row>
    <row r="652" spans="1:9">
      <c r="A652" t="s">
        <v>119</v>
      </c>
      <c r="B652" s="19">
        <f>FORECAST!A273</f>
        <v>44468</v>
      </c>
      <c r="C652" s="19">
        <f>OBSERVED!A273</f>
        <v>44468</v>
      </c>
      <c r="D652" s="32">
        <f>ANALYSIS!J276</f>
        <v>8</v>
      </c>
      <c r="E652" s="32">
        <f>ANALYSIS!I276</f>
        <v>7</v>
      </c>
      <c r="F652" s="15">
        <f t="shared" si="114"/>
        <v>8</v>
      </c>
      <c r="G652" s="18">
        <f t="shared" si="115"/>
        <v>7</v>
      </c>
      <c r="H652" s="15">
        <f t="shared" si="116"/>
        <v>1</v>
      </c>
      <c r="I652" s="15">
        <f t="shared" si="117"/>
        <v>1</v>
      </c>
    </row>
    <row r="653" spans="1:9">
      <c r="A653" t="s">
        <v>122</v>
      </c>
      <c r="B653" s="19">
        <f>FORECAST!A274</f>
        <v>44469</v>
      </c>
      <c r="C653" s="19">
        <f>OBSERVED!A274</f>
        <v>44469</v>
      </c>
      <c r="D653" s="32">
        <f>ANALYSIS!J277</f>
        <v>3</v>
      </c>
      <c r="E653" s="32">
        <f>ANALYSIS!I277</f>
        <v>8</v>
      </c>
      <c r="F653" s="15">
        <f t="shared" si="114"/>
        <v>3</v>
      </c>
      <c r="G653" s="18">
        <f t="shared" si="115"/>
        <v>8</v>
      </c>
      <c r="H653" s="15">
        <f t="shared" si="116"/>
        <v>5</v>
      </c>
      <c r="I653" s="15">
        <f t="shared" si="117"/>
        <v>25</v>
      </c>
    </row>
    <row r="654" spans="1:9">
      <c r="A654" t="s">
        <v>106</v>
      </c>
      <c r="B654" s="19">
        <f>FORECAST!A275</f>
        <v>44470</v>
      </c>
      <c r="C654" s="19">
        <f>OBSERVED!A275</f>
        <v>44470</v>
      </c>
      <c r="D654" s="32">
        <f>ANALYSIS!J278</f>
        <v>8</v>
      </c>
      <c r="E654" s="32">
        <f>ANALYSIS!I278</f>
        <v>5</v>
      </c>
      <c r="F654" s="15">
        <f t="shared" si="114"/>
        <v>8</v>
      </c>
      <c r="G654" s="18">
        <f t="shared" si="115"/>
        <v>5</v>
      </c>
      <c r="H654" s="15">
        <f t="shared" si="116"/>
        <v>3</v>
      </c>
      <c r="I654" s="15">
        <f t="shared" si="117"/>
        <v>9</v>
      </c>
    </row>
    <row r="655" spans="1:9">
      <c r="A655" t="s">
        <v>107</v>
      </c>
      <c r="B655" s="19">
        <f>FORECAST!A276</f>
        <v>44471</v>
      </c>
      <c r="C655" s="19">
        <f>OBSERVED!A276</f>
        <v>44471</v>
      </c>
      <c r="D655" s="32">
        <f>ANALYSIS!J279</f>
        <v>3</v>
      </c>
      <c r="E655" s="32">
        <f>ANALYSIS!I279</f>
        <v>5</v>
      </c>
      <c r="F655" s="15">
        <f t="shared" si="114"/>
        <v>3</v>
      </c>
      <c r="G655" s="18">
        <f t="shared" si="115"/>
        <v>5</v>
      </c>
      <c r="H655" s="15">
        <f t="shared" si="116"/>
        <v>2</v>
      </c>
      <c r="I655" s="15">
        <f t="shared" si="117"/>
        <v>4</v>
      </c>
    </row>
    <row r="656" spans="1:9">
      <c r="A656" t="s">
        <v>110</v>
      </c>
      <c r="B656" s="19">
        <f>FORECAST!A277</f>
        <v>44472</v>
      </c>
      <c r="C656" s="19">
        <f>OBSERVED!A277</f>
        <v>44472</v>
      </c>
      <c r="D656" s="32">
        <f>ANALYSIS!J280</f>
        <v>6</v>
      </c>
      <c r="E656" s="32">
        <f>ANALYSIS!I280</f>
        <v>7</v>
      </c>
      <c r="F656" s="15">
        <f t="shared" si="114"/>
        <v>6</v>
      </c>
      <c r="G656" s="18">
        <f t="shared" si="115"/>
        <v>7</v>
      </c>
      <c r="H656" s="15">
        <f t="shared" si="116"/>
        <v>1</v>
      </c>
      <c r="I656" s="15">
        <f t="shared" si="117"/>
        <v>1</v>
      </c>
    </row>
    <row r="657" spans="1:9">
      <c r="A657" t="s">
        <v>113</v>
      </c>
      <c r="B657" s="19">
        <f>FORECAST!A278</f>
        <v>44473</v>
      </c>
      <c r="C657" s="19">
        <f>OBSERVED!A278</f>
        <v>44473</v>
      </c>
      <c r="D657" s="32">
        <f>ANALYSIS!J281</f>
        <v>4</v>
      </c>
      <c r="E657" s="32">
        <f>ANALYSIS!I281</f>
        <v>7</v>
      </c>
      <c r="F657" s="15">
        <f t="shared" si="114"/>
        <v>4</v>
      </c>
      <c r="G657" s="18">
        <f t="shared" si="115"/>
        <v>7</v>
      </c>
      <c r="H657" s="15">
        <f t="shared" si="116"/>
        <v>3</v>
      </c>
      <c r="I657" s="15">
        <f t="shared" si="117"/>
        <v>9</v>
      </c>
    </row>
    <row r="658" spans="1:9">
      <c r="A658" t="s">
        <v>116</v>
      </c>
      <c r="B658" s="19">
        <f>FORECAST!A279</f>
        <v>44474</v>
      </c>
      <c r="C658" s="19">
        <f>OBSERVED!A279</f>
        <v>44474</v>
      </c>
      <c r="D658" s="32">
        <f>ANALYSIS!J282</f>
        <v>5</v>
      </c>
      <c r="E658" s="32">
        <f>ANALYSIS!I282</f>
        <v>7</v>
      </c>
      <c r="F658" s="15">
        <f t="shared" si="114"/>
        <v>5</v>
      </c>
      <c r="G658" s="18">
        <f t="shared" si="115"/>
        <v>7</v>
      </c>
      <c r="H658" s="15">
        <f t="shared" si="116"/>
        <v>2</v>
      </c>
      <c r="I658" s="15">
        <f t="shared" si="117"/>
        <v>4</v>
      </c>
    </row>
    <row r="659" spans="1:9">
      <c r="A659" t="s">
        <v>119</v>
      </c>
      <c r="B659" s="19">
        <f>FORECAST!A280</f>
        <v>44475</v>
      </c>
      <c r="C659" s="19">
        <f>OBSERVED!A280</f>
        <v>44475</v>
      </c>
      <c r="D659" s="32">
        <f>ANALYSIS!J283</f>
        <v>3</v>
      </c>
      <c r="E659" s="32">
        <f>ANALYSIS!I283</f>
        <v>3</v>
      </c>
      <c r="F659" s="15">
        <f t="shared" si="114"/>
        <v>3</v>
      </c>
      <c r="G659" s="18">
        <f t="shared" si="115"/>
        <v>3</v>
      </c>
      <c r="H659" s="15">
        <f t="shared" si="116"/>
        <v>0</v>
      </c>
      <c r="I659" s="15">
        <f t="shared" si="117"/>
        <v>0</v>
      </c>
    </row>
    <row r="660" spans="1:9">
      <c r="A660" t="s">
        <v>122</v>
      </c>
      <c r="B660" s="19">
        <f>FORECAST!A281</f>
        <v>44476</v>
      </c>
      <c r="C660" s="19">
        <f>OBSERVED!A281</f>
        <v>44476</v>
      </c>
      <c r="D660" s="32">
        <f>ANALYSIS!J284</f>
        <v>2</v>
      </c>
      <c r="E660" s="32">
        <f>ANALYSIS!I284</f>
        <v>2</v>
      </c>
      <c r="F660" s="15">
        <f t="shared" si="114"/>
        <v>2</v>
      </c>
      <c r="G660" s="18">
        <f t="shared" si="115"/>
        <v>2</v>
      </c>
      <c r="H660" s="15">
        <f t="shared" si="116"/>
        <v>0</v>
      </c>
      <c r="I660" s="15">
        <f t="shared" si="117"/>
        <v>0</v>
      </c>
    </row>
    <row r="661" spans="1:9">
      <c r="A661" t="s">
        <v>106</v>
      </c>
      <c r="B661" s="19">
        <f>FORECAST!A282</f>
        <v>44477</v>
      </c>
      <c r="C661" s="19">
        <f>OBSERVED!A282</f>
        <v>44477</v>
      </c>
      <c r="D661" s="32">
        <f>ANALYSIS!J285</f>
        <v>2</v>
      </c>
      <c r="E661" s="32">
        <f>ANALYSIS!I285</f>
        <v>2</v>
      </c>
      <c r="F661" s="15">
        <f t="shared" si="114"/>
        <v>2</v>
      </c>
      <c r="G661" s="18">
        <f t="shared" si="115"/>
        <v>2</v>
      </c>
      <c r="H661" s="15">
        <f t="shared" si="116"/>
        <v>0</v>
      </c>
      <c r="I661" s="15">
        <f t="shared" si="117"/>
        <v>0</v>
      </c>
    </row>
    <row r="662" spans="1:9">
      <c r="A662" t="s">
        <v>107</v>
      </c>
      <c r="B662" s="19">
        <f>FORECAST!A283</f>
        <v>44478</v>
      </c>
      <c r="C662" s="19">
        <f>OBSERVED!A283</f>
        <v>44478</v>
      </c>
      <c r="D662" s="32">
        <f>ANALYSIS!J286</f>
        <v>6</v>
      </c>
      <c r="E662" s="32">
        <f>ANALYSIS!I286</f>
        <v>5</v>
      </c>
      <c r="F662" s="15">
        <f t="shared" si="114"/>
        <v>6</v>
      </c>
      <c r="G662" s="18">
        <f t="shared" si="115"/>
        <v>5</v>
      </c>
      <c r="H662" s="15">
        <f t="shared" si="116"/>
        <v>1</v>
      </c>
      <c r="I662" s="15">
        <f t="shared" si="117"/>
        <v>1</v>
      </c>
    </row>
    <row r="663" spans="1:9">
      <c r="A663" t="s">
        <v>110</v>
      </c>
      <c r="B663" s="19">
        <f>FORECAST!A284</f>
        <v>44479</v>
      </c>
      <c r="C663" s="19">
        <f>OBSERVED!A284</f>
        <v>44479</v>
      </c>
      <c r="D663" s="32">
        <f>ANALYSIS!J287</f>
        <v>6</v>
      </c>
      <c r="E663" s="32">
        <f>ANALYSIS!I287</f>
        <v>8</v>
      </c>
      <c r="F663" s="15">
        <f t="shared" si="114"/>
        <v>6</v>
      </c>
      <c r="G663" s="18">
        <f t="shared" si="115"/>
        <v>8</v>
      </c>
      <c r="H663" s="15">
        <f t="shared" si="116"/>
        <v>2</v>
      </c>
      <c r="I663" s="15">
        <f t="shared" si="117"/>
        <v>4</v>
      </c>
    </row>
    <row r="664" spans="1:9">
      <c r="A664" t="s">
        <v>113</v>
      </c>
      <c r="B664" s="19">
        <f>FORECAST!A285</f>
        <v>44480</v>
      </c>
      <c r="C664" s="19">
        <f>OBSERVED!A285</f>
        <v>44480</v>
      </c>
      <c r="D664" s="32">
        <f>ANALYSIS!J288</f>
        <v>4</v>
      </c>
      <c r="E664" s="32">
        <f>ANALYSIS!I288</f>
        <v>6</v>
      </c>
      <c r="F664" s="15">
        <f t="shared" si="114"/>
        <v>4</v>
      </c>
      <c r="G664" s="18">
        <f t="shared" si="115"/>
        <v>6</v>
      </c>
      <c r="H664" s="15">
        <f t="shared" si="116"/>
        <v>2</v>
      </c>
      <c r="I664" s="15">
        <f t="shared" si="117"/>
        <v>4</v>
      </c>
    </row>
    <row r="665" spans="1:9">
      <c r="A665" t="s">
        <v>116</v>
      </c>
      <c r="B665" s="19">
        <f>FORECAST!A286</f>
        <v>44481</v>
      </c>
      <c r="C665" s="19">
        <f>OBSERVED!A286</f>
        <v>44481</v>
      </c>
      <c r="D665" s="32">
        <f>ANALYSIS!J289</f>
        <v>4</v>
      </c>
      <c r="E665" s="32">
        <f>ANALYSIS!I289</f>
        <v>6</v>
      </c>
      <c r="F665" s="15">
        <f t="shared" si="114"/>
        <v>4</v>
      </c>
      <c r="G665" s="18">
        <f t="shared" si="115"/>
        <v>6</v>
      </c>
      <c r="H665" s="15">
        <f t="shared" si="116"/>
        <v>2</v>
      </c>
      <c r="I665" s="15">
        <f t="shared" si="117"/>
        <v>4</v>
      </c>
    </row>
    <row r="666" spans="1:9">
      <c r="A666" t="s">
        <v>119</v>
      </c>
      <c r="B666" s="19">
        <f>FORECAST!A287</f>
        <v>44482</v>
      </c>
      <c r="C666" s="19">
        <f>OBSERVED!A287</f>
        <v>44482</v>
      </c>
      <c r="D666" s="32">
        <f>ANALYSIS!J290</f>
        <v>3</v>
      </c>
      <c r="E666" s="32">
        <f>ANALYSIS!I290</f>
        <v>4</v>
      </c>
      <c r="F666" s="15">
        <f t="shared" si="114"/>
        <v>3</v>
      </c>
      <c r="G666" s="18">
        <f t="shared" si="115"/>
        <v>4</v>
      </c>
      <c r="H666" s="15">
        <f t="shared" si="116"/>
        <v>1</v>
      </c>
      <c r="I666" s="15">
        <f t="shared" si="117"/>
        <v>1</v>
      </c>
    </row>
    <row r="667" spans="1:9">
      <c r="A667" t="s">
        <v>122</v>
      </c>
      <c r="B667" s="19">
        <f>FORECAST!A288</f>
        <v>44483</v>
      </c>
      <c r="C667" s="19">
        <f>OBSERVED!A288</f>
        <v>44483</v>
      </c>
      <c r="D667" s="32">
        <f>ANALYSIS!J291</f>
        <v>0</v>
      </c>
      <c r="E667" s="32">
        <f>ANALYSIS!I291</f>
        <v>0</v>
      </c>
      <c r="F667" s="15">
        <f t="shared" si="114"/>
        <v>0</v>
      </c>
      <c r="G667" s="18">
        <f t="shared" si="115"/>
        <v>0</v>
      </c>
      <c r="H667" s="15">
        <f t="shared" si="116"/>
        <v>0</v>
      </c>
      <c r="I667" s="15">
        <f t="shared" si="117"/>
        <v>0</v>
      </c>
    </row>
    <row r="668" spans="1:9">
      <c r="A668" t="s">
        <v>106</v>
      </c>
      <c r="B668" s="19">
        <f>FORECAST!A289</f>
        <v>44484</v>
      </c>
      <c r="C668" s="19">
        <f>OBSERVED!A289</f>
        <v>44484</v>
      </c>
      <c r="D668" s="32">
        <f>ANALYSIS!J292</f>
        <v>0</v>
      </c>
      <c r="E668" s="32">
        <f>ANALYSIS!I292</f>
        <v>0</v>
      </c>
      <c r="F668" s="15">
        <f t="shared" si="114"/>
        <v>0</v>
      </c>
      <c r="G668" s="18">
        <f t="shared" si="115"/>
        <v>0</v>
      </c>
      <c r="H668" s="15">
        <f t="shared" si="116"/>
        <v>0</v>
      </c>
      <c r="I668" s="15">
        <f t="shared" si="117"/>
        <v>0</v>
      </c>
    </row>
    <row r="669" spans="1:9">
      <c r="A669" t="s">
        <v>107</v>
      </c>
      <c r="B669" s="19">
        <f>FORECAST!A290</f>
        <v>44485</v>
      </c>
      <c r="C669" s="19">
        <f>OBSERVED!A290</f>
        <v>44485</v>
      </c>
      <c r="D669" s="32">
        <f>ANALYSIS!J293</f>
        <v>0</v>
      </c>
      <c r="E669" s="32">
        <f>ANALYSIS!I293</f>
        <v>0</v>
      </c>
      <c r="F669" s="15">
        <f t="shared" si="114"/>
        <v>0</v>
      </c>
      <c r="G669" s="18">
        <f t="shared" si="115"/>
        <v>0</v>
      </c>
      <c r="H669" s="15">
        <f t="shared" si="116"/>
        <v>0</v>
      </c>
      <c r="I669" s="15">
        <f t="shared" si="117"/>
        <v>0</v>
      </c>
    </row>
    <row r="670" spans="1:9">
      <c r="A670" t="s">
        <v>110</v>
      </c>
      <c r="B670" s="19">
        <f>FORECAST!A291</f>
        <v>44486</v>
      </c>
      <c r="C670" s="19">
        <f>OBSERVED!A291</f>
        <v>44486</v>
      </c>
      <c r="D670" s="32">
        <f>ANALYSIS!J294</f>
        <v>4</v>
      </c>
      <c r="E670" s="32">
        <f>ANALYSIS!I294</f>
        <v>0</v>
      </c>
      <c r="F670" s="15">
        <f t="shared" si="114"/>
        <v>4</v>
      </c>
      <c r="G670" s="18">
        <f t="shared" si="115"/>
        <v>0</v>
      </c>
      <c r="H670" s="15">
        <f t="shared" si="116"/>
        <v>4</v>
      </c>
      <c r="I670" s="15">
        <f t="shared" si="117"/>
        <v>16</v>
      </c>
    </row>
    <row r="671" spans="1:9">
      <c r="A671" t="s">
        <v>113</v>
      </c>
      <c r="B671" s="19">
        <f>FORECAST!A292</f>
        <v>44487</v>
      </c>
      <c r="C671" s="19">
        <f>OBSERVED!A292</f>
        <v>44487</v>
      </c>
      <c r="D671" s="32">
        <f>ANALYSIS!J295</f>
        <v>3</v>
      </c>
      <c r="E671" s="32">
        <f>ANALYSIS!I295</f>
        <v>2</v>
      </c>
      <c r="F671" s="15">
        <f t="shared" si="114"/>
        <v>3</v>
      </c>
      <c r="G671" s="18">
        <f t="shared" si="115"/>
        <v>2</v>
      </c>
      <c r="H671" s="15">
        <f t="shared" si="116"/>
        <v>1</v>
      </c>
      <c r="I671" s="15">
        <f t="shared" si="117"/>
        <v>1</v>
      </c>
    </row>
    <row r="672" spans="1:9">
      <c r="A672" t="s">
        <v>116</v>
      </c>
      <c r="B672" s="19">
        <f>FORECAST!A293</f>
        <v>44488</v>
      </c>
      <c r="C672" s="19">
        <f>OBSERVED!A293</f>
        <v>44488</v>
      </c>
      <c r="D672" s="32">
        <f>ANALYSIS!J296</f>
        <v>0</v>
      </c>
      <c r="E672" s="32">
        <f>ANALYSIS!I296</f>
        <v>0</v>
      </c>
      <c r="F672" s="15">
        <f t="shared" si="114"/>
        <v>0</v>
      </c>
      <c r="G672" s="18">
        <f t="shared" si="115"/>
        <v>0</v>
      </c>
      <c r="H672" s="15">
        <f t="shared" si="116"/>
        <v>0</v>
      </c>
      <c r="I672" s="15">
        <f t="shared" si="117"/>
        <v>0</v>
      </c>
    </row>
    <row r="673" spans="1:9">
      <c r="A673" t="s">
        <v>119</v>
      </c>
      <c r="B673" s="19">
        <f>FORECAST!A294</f>
        <v>44489</v>
      </c>
      <c r="C673" s="19">
        <f>OBSERVED!A294</f>
        <v>44489</v>
      </c>
      <c r="D673" s="32">
        <f>ANALYSIS!J297</f>
        <v>0</v>
      </c>
      <c r="E673" s="32">
        <f>ANALYSIS!I297</f>
        <v>0</v>
      </c>
      <c r="F673" s="15">
        <f t="shared" si="114"/>
        <v>0</v>
      </c>
      <c r="G673" s="18">
        <f t="shared" si="115"/>
        <v>0</v>
      </c>
      <c r="H673" s="15">
        <f t="shared" si="116"/>
        <v>0</v>
      </c>
      <c r="I673" s="15">
        <f t="shared" si="117"/>
        <v>0</v>
      </c>
    </row>
    <row r="674" spans="1:9">
      <c r="A674" t="s">
        <v>122</v>
      </c>
      <c r="B674" s="19">
        <f>FORECAST!A295</f>
        <v>44490</v>
      </c>
      <c r="C674" s="19">
        <f>OBSERVED!A295</f>
        <v>44490</v>
      </c>
      <c r="D674" s="32">
        <f>ANALYSIS!J298</f>
        <v>0</v>
      </c>
      <c r="E674" s="32">
        <f>ANALYSIS!I298</f>
        <v>0</v>
      </c>
      <c r="F674" s="15">
        <f t="shared" si="114"/>
        <v>0</v>
      </c>
      <c r="G674" s="18">
        <f t="shared" si="115"/>
        <v>0</v>
      </c>
      <c r="H674" s="15">
        <f t="shared" si="116"/>
        <v>0</v>
      </c>
      <c r="I674" s="15">
        <f t="shared" si="117"/>
        <v>0</v>
      </c>
    </row>
    <row r="675" spans="1:9">
      <c r="A675" t="s">
        <v>106</v>
      </c>
      <c r="B675" s="19">
        <f>FORECAST!A296</f>
        <v>44491</v>
      </c>
      <c r="C675" s="19">
        <f>OBSERVED!A296</f>
        <v>44491</v>
      </c>
      <c r="D675" s="32">
        <f>ANALYSIS!J299</f>
        <v>0</v>
      </c>
      <c r="E675" s="32">
        <f>ANALYSIS!I299</f>
        <v>0</v>
      </c>
      <c r="F675" s="15">
        <f t="shared" si="114"/>
        <v>0</v>
      </c>
      <c r="G675" s="18">
        <f t="shared" si="115"/>
        <v>0</v>
      </c>
      <c r="H675" s="15">
        <f t="shared" si="116"/>
        <v>0</v>
      </c>
      <c r="I675" s="15">
        <f t="shared" si="117"/>
        <v>0</v>
      </c>
    </row>
    <row r="676" spans="1:9">
      <c r="A676" t="s">
        <v>107</v>
      </c>
      <c r="B676" s="19">
        <f>FORECAST!A297</f>
        <v>44492</v>
      </c>
      <c r="C676" s="19">
        <f>OBSERVED!A297</f>
        <v>44492</v>
      </c>
      <c r="D676" s="32">
        <f>ANALYSIS!J300</f>
        <v>0</v>
      </c>
      <c r="E676" s="32">
        <f>ANALYSIS!I300</f>
        <v>0</v>
      </c>
      <c r="F676" s="15">
        <f t="shared" si="114"/>
        <v>0</v>
      </c>
      <c r="G676" s="18">
        <f t="shared" si="115"/>
        <v>0</v>
      </c>
      <c r="H676" s="15">
        <f t="shared" si="116"/>
        <v>0</v>
      </c>
      <c r="I676" s="15">
        <f t="shared" si="117"/>
        <v>0</v>
      </c>
    </row>
    <row r="677" spans="1:9">
      <c r="A677" t="s">
        <v>110</v>
      </c>
      <c r="B677" s="19">
        <f>FORECAST!A298</f>
        <v>44493</v>
      </c>
      <c r="C677" s="19">
        <f>OBSERVED!A298</f>
        <v>44493</v>
      </c>
      <c r="D677" s="32">
        <f>ANALYSIS!J301</f>
        <v>4</v>
      </c>
      <c r="E677" s="32">
        <f>ANALYSIS!I301</f>
        <v>0</v>
      </c>
      <c r="F677" s="15">
        <f t="shared" si="114"/>
        <v>4</v>
      </c>
      <c r="G677" s="18">
        <f t="shared" si="115"/>
        <v>0</v>
      </c>
      <c r="H677" s="15">
        <f t="shared" si="116"/>
        <v>4</v>
      </c>
      <c r="I677" s="15">
        <f t="shared" si="117"/>
        <v>16</v>
      </c>
    </row>
    <row r="678" spans="1:9">
      <c r="A678" t="s">
        <v>113</v>
      </c>
      <c r="B678" s="19">
        <f>FORECAST!A299</f>
        <v>44494</v>
      </c>
      <c r="C678" s="19">
        <f>OBSERVED!A299</f>
        <v>44494</v>
      </c>
      <c r="D678" s="32">
        <f>ANALYSIS!J302</f>
        <v>0</v>
      </c>
      <c r="E678" s="32">
        <f>ANALYSIS!I302</f>
        <v>0</v>
      </c>
      <c r="F678" s="15">
        <f t="shared" si="114"/>
        <v>0</v>
      </c>
      <c r="G678" s="18">
        <f t="shared" si="115"/>
        <v>0</v>
      </c>
      <c r="H678" s="15">
        <f t="shared" si="116"/>
        <v>0</v>
      </c>
      <c r="I678" s="15">
        <f t="shared" si="117"/>
        <v>0</v>
      </c>
    </row>
    <row r="679" spans="1:9">
      <c r="A679" t="s">
        <v>116</v>
      </c>
      <c r="B679" s="19">
        <f>FORECAST!A300</f>
        <v>44495</v>
      </c>
      <c r="C679" s="19">
        <f>OBSERVED!A300</f>
        <v>44495</v>
      </c>
      <c r="D679" s="32">
        <f>ANALYSIS!J303</f>
        <v>0</v>
      </c>
      <c r="E679" s="32">
        <f>ANALYSIS!I303</f>
        <v>0</v>
      </c>
      <c r="F679" s="15">
        <f t="shared" si="114"/>
        <v>0</v>
      </c>
      <c r="G679" s="18">
        <f t="shared" si="115"/>
        <v>0</v>
      </c>
      <c r="H679" s="15">
        <f t="shared" si="116"/>
        <v>0</v>
      </c>
      <c r="I679" s="15">
        <f t="shared" si="117"/>
        <v>0</v>
      </c>
    </row>
    <row r="680" spans="1:9">
      <c r="A680" t="s">
        <v>119</v>
      </c>
      <c r="B680" s="19">
        <f>FORECAST!A301</f>
        <v>44496</v>
      </c>
      <c r="C680" s="19">
        <f>OBSERVED!A301</f>
        <v>44496</v>
      </c>
      <c r="D680" s="32">
        <f>ANALYSIS!J304</f>
        <v>0</v>
      </c>
      <c r="E680" s="32">
        <f>ANALYSIS!I304</f>
        <v>2</v>
      </c>
      <c r="F680" s="15">
        <f t="shared" si="114"/>
        <v>0</v>
      </c>
      <c r="G680" s="18">
        <f t="shared" si="115"/>
        <v>2</v>
      </c>
      <c r="H680" s="15">
        <f t="shared" si="116"/>
        <v>2</v>
      </c>
      <c r="I680" s="15">
        <f t="shared" si="117"/>
        <v>4</v>
      </c>
    </row>
    <row r="681" spans="1:9">
      <c r="A681" t="s">
        <v>122</v>
      </c>
      <c r="B681" s="19">
        <f>FORECAST!A302</f>
        <v>44497</v>
      </c>
      <c r="C681" s="19">
        <f>OBSERVED!A302</f>
        <v>44497</v>
      </c>
      <c r="D681" s="32">
        <f>ANALYSIS!J305</f>
        <v>3</v>
      </c>
      <c r="E681" s="32">
        <f>ANALYSIS!I305</f>
        <v>1</v>
      </c>
      <c r="F681" s="15">
        <f t="shared" si="114"/>
        <v>3</v>
      </c>
      <c r="G681" s="18">
        <f t="shared" si="115"/>
        <v>1</v>
      </c>
      <c r="H681" s="15">
        <f t="shared" si="116"/>
        <v>2</v>
      </c>
      <c r="I681" s="15">
        <f t="shared" si="117"/>
        <v>4</v>
      </c>
    </row>
    <row r="682" spans="1:9">
      <c r="A682" t="s">
        <v>106</v>
      </c>
      <c r="B682" s="19">
        <f>FORECAST!A303</f>
        <v>44498</v>
      </c>
      <c r="C682" s="19">
        <f>OBSERVED!A303</f>
        <v>44498</v>
      </c>
      <c r="D682" s="32">
        <f>ANALYSIS!J306</f>
        <v>0</v>
      </c>
      <c r="E682" s="32">
        <f>ANALYSIS!I306</f>
        <v>1</v>
      </c>
      <c r="F682" s="15">
        <f t="shared" si="114"/>
        <v>0</v>
      </c>
      <c r="G682" s="18">
        <f t="shared" si="115"/>
        <v>1</v>
      </c>
      <c r="H682" s="15">
        <f t="shared" si="116"/>
        <v>1</v>
      </c>
      <c r="I682" s="15">
        <f t="shared" si="117"/>
        <v>1</v>
      </c>
    </row>
    <row r="683" spans="1:9">
      <c r="A683" t="s">
        <v>107</v>
      </c>
      <c r="B683" s="19">
        <f>FORECAST!A304</f>
        <v>44499</v>
      </c>
      <c r="C683" s="19">
        <f>OBSERVED!A304</f>
        <v>44499</v>
      </c>
      <c r="D683" s="32">
        <f>ANALYSIS!J307</f>
        <v>3</v>
      </c>
      <c r="E683" s="32">
        <f>ANALYSIS!I307</f>
        <v>1</v>
      </c>
      <c r="F683" s="15">
        <f t="shared" si="114"/>
        <v>3</v>
      </c>
      <c r="G683" s="18">
        <f t="shared" si="115"/>
        <v>1</v>
      </c>
      <c r="H683" s="15">
        <f t="shared" si="116"/>
        <v>2</v>
      </c>
      <c r="I683" s="15">
        <f t="shared" si="117"/>
        <v>4</v>
      </c>
    </row>
    <row r="684" spans="1:9">
      <c r="A684" t="s">
        <v>110</v>
      </c>
      <c r="B684" s="19">
        <f>FORECAST!A305</f>
        <v>44500</v>
      </c>
      <c r="C684" s="19">
        <f>OBSERVED!A305</f>
        <v>44500</v>
      </c>
      <c r="D684" s="32">
        <f>ANALYSIS!J308</f>
        <v>0</v>
      </c>
      <c r="E684" s="32">
        <f>ANALYSIS!I308</f>
        <v>3</v>
      </c>
      <c r="F684" s="15">
        <f t="shared" si="114"/>
        <v>0</v>
      </c>
      <c r="G684" s="18">
        <f t="shared" si="115"/>
        <v>3</v>
      </c>
      <c r="H684" s="15">
        <f t="shared" si="116"/>
        <v>3</v>
      </c>
      <c r="I684" s="15">
        <f t="shared" si="117"/>
        <v>9</v>
      </c>
    </row>
    <row r="685" spans="1:9">
      <c r="A685" t="s">
        <v>113</v>
      </c>
      <c r="B685" s="19">
        <f>FORECAST!A306</f>
        <v>44501</v>
      </c>
      <c r="C685" s="19">
        <f>OBSERVED!A306</f>
        <v>44501</v>
      </c>
      <c r="D685" s="32">
        <f>ANALYSIS!J309</f>
        <v>0</v>
      </c>
      <c r="E685" s="32">
        <f>ANALYSIS!I309</f>
        <v>1</v>
      </c>
      <c r="F685" s="15">
        <f t="shared" si="114"/>
        <v>0</v>
      </c>
      <c r="G685" s="18">
        <f t="shared" si="115"/>
        <v>1</v>
      </c>
      <c r="H685" s="15">
        <f t="shared" si="116"/>
        <v>1</v>
      </c>
      <c r="I685" s="15">
        <f t="shared" si="117"/>
        <v>1</v>
      </c>
    </row>
    <row r="686" spans="1:9">
      <c r="A686" t="s">
        <v>116</v>
      </c>
      <c r="B686" s="19">
        <f>FORECAST!A307</f>
        <v>44502</v>
      </c>
      <c r="C686" s="19">
        <f>OBSERVED!A307</f>
        <v>44502</v>
      </c>
      <c r="D686" s="32">
        <f>ANALYSIS!J310</f>
        <v>0</v>
      </c>
      <c r="E686" s="32">
        <f>ANALYSIS!I310</f>
        <v>0</v>
      </c>
      <c r="F686" s="15">
        <f t="shared" si="114"/>
        <v>0</v>
      </c>
      <c r="G686" s="18">
        <f t="shared" si="115"/>
        <v>0</v>
      </c>
      <c r="H686" s="15">
        <f t="shared" si="116"/>
        <v>0</v>
      </c>
      <c r="I686" s="15">
        <f t="shared" si="117"/>
        <v>0</v>
      </c>
    </row>
    <row r="687" spans="1:9">
      <c r="A687" t="s">
        <v>119</v>
      </c>
      <c r="B687" s="19">
        <f>FORECAST!A308</f>
        <v>44503</v>
      </c>
      <c r="C687" s="19">
        <f>OBSERVED!A308</f>
        <v>44503</v>
      </c>
      <c r="D687" s="32">
        <f>ANALYSIS!J311</f>
        <v>0</v>
      </c>
      <c r="E687" s="32">
        <f>ANALYSIS!I311</f>
        <v>2</v>
      </c>
      <c r="F687" s="15">
        <f t="shared" si="114"/>
        <v>0</v>
      </c>
      <c r="G687" s="18">
        <f t="shared" si="115"/>
        <v>2</v>
      </c>
      <c r="H687" s="15">
        <f t="shared" si="116"/>
        <v>2</v>
      </c>
      <c r="I687" s="15">
        <f t="shared" si="117"/>
        <v>4</v>
      </c>
    </row>
    <row r="688" spans="1:9">
      <c r="A688" t="s">
        <v>122</v>
      </c>
      <c r="B688" s="19">
        <f>FORECAST!A309</f>
        <v>44504</v>
      </c>
      <c r="C688" s="19">
        <f>OBSERVED!A309</f>
        <v>44504</v>
      </c>
      <c r="D688" s="32">
        <f>ANALYSIS!J312</f>
        <v>3</v>
      </c>
      <c r="E688" s="32">
        <f>ANALYSIS!I312</f>
        <v>4</v>
      </c>
      <c r="F688" s="15">
        <f t="shared" si="114"/>
        <v>3</v>
      </c>
      <c r="G688" s="18">
        <f t="shared" si="115"/>
        <v>4</v>
      </c>
      <c r="H688" s="15">
        <f t="shared" si="116"/>
        <v>1</v>
      </c>
      <c r="I688" s="15">
        <f t="shared" si="117"/>
        <v>1</v>
      </c>
    </row>
    <row r="689" spans="1:9">
      <c r="A689" t="s">
        <v>106</v>
      </c>
      <c r="B689" s="19">
        <f>FORECAST!A310</f>
        <v>44505</v>
      </c>
      <c r="C689" s="19">
        <f>OBSERVED!A310</f>
        <v>44505</v>
      </c>
      <c r="D689" s="32">
        <f>ANALYSIS!J313</f>
        <v>3</v>
      </c>
      <c r="E689" s="32">
        <f>ANALYSIS!I313</f>
        <v>8</v>
      </c>
      <c r="F689" s="15">
        <f t="shared" si="114"/>
        <v>3</v>
      </c>
      <c r="G689" s="18">
        <f t="shared" si="115"/>
        <v>8</v>
      </c>
      <c r="H689" s="15">
        <f t="shared" si="116"/>
        <v>5</v>
      </c>
      <c r="I689" s="15">
        <f t="shared" si="117"/>
        <v>25</v>
      </c>
    </row>
    <row r="690" spans="1:9">
      <c r="A690" t="s">
        <v>107</v>
      </c>
      <c r="B690" s="19">
        <f>FORECAST!A311</f>
        <v>44506</v>
      </c>
      <c r="C690" s="19">
        <f>OBSERVED!A311</f>
        <v>44506</v>
      </c>
      <c r="D690" s="32">
        <f>ANALYSIS!J314</f>
        <v>4</v>
      </c>
      <c r="E690" s="32">
        <f>ANALYSIS!I314</f>
        <v>7</v>
      </c>
      <c r="F690" s="15">
        <f t="shared" si="114"/>
        <v>4</v>
      </c>
      <c r="G690" s="18">
        <f t="shared" si="115"/>
        <v>7</v>
      </c>
      <c r="H690" s="15">
        <f t="shared" si="116"/>
        <v>3</v>
      </c>
      <c r="I690" s="15">
        <f t="shared" si="117"/>
        <v>9</v>
      </c>
    </row>
    <row r="691" spans="1:9">
      <c r="A691" t="s">
        <v>110</v>
      </c>
      <c r="B691" s="19">
        <f>FORECAST!A312</f>
        <v>44507</v>
      </c>
      <c r="C691" s="19">
        <f>OBSERVED!A312</f>
        <v>44507</v>
      </c>
      <c r="D691" s="32">
        <f>ANALYSIS!J315</f>
        <v>6</v>
      </c>
      <c r="E691" s="32">
        <f>ANALYSIS!I315</f>
        <v>5</v>
      </c>
      <c r="F691" s="15">
        <f t="shared" si="114"/>
        <v>6</v>
      </c>
      <c r="G691" s="18">
        <f t="shared" si="115"/>
        <v>5</v>
      </c>
      <c r="H691" s="15">
        <f t="shared" si="116"/>
        <v>1</v>
      </c>
      <c r="I691" s="15">
        <f t="shared" si="117"/>
        <v>1</v>
      </c>
    </row>
    <row r="692" spans="1:9">
      <c r="A692" t="s">
        <v>113</v>
      </c>
      <c r="B692" s="19">
        <f>FORECAST!A313</f>
        <v>44508</v>
      </c>
      <c r="C692" s="19">
        <f>OBSERVED!A313</f>
        <v>44508</v>
      </c>
      <c r="D692" s="32">
        <f>ANALYSIS!J316</f>
        <v>3</v>
      </c>
      <c r="E692" s="32">
        <f>ANALYSIS!I316</f>
        <v>6</v>
      </c>
      <c r="F692" s="15">
        <f t="shared" si="114"/>
        <v>3</v>
      </c>
      <c r="G692" s="18">
        <f t="shared" si="115"/>
        <v>6</v>
      </c>
      <c r="H692" s="15">
        <f t="shared" si="116"/>
        <v>3</v>
      </c>
      <c r="I692" s="15">
        <f t="shared" si="117"/>
        <v>9</v>
      </c>
    </row>
    <row r="693" spans="1:9">
      <c r="A693" t="s">
        <v>116</v>
      </c>
      <c r="B693" s="19">
        <f>FORECAST!A314</f>
        <v>44509</v>
      </c>
      <c r="C693" s="19">
        <f>OBSERVED!A314</f>
        <v>44509</v>
      </c>
      <c r="D693" s="32">
        <f>ANALYSIS!J317</f>
        <v>3</v>
      </c>
      <c r="E693" s="32">
        <f>ANALYSIS!I317</f>
        <v>8</v>
      </c>
      <c r="F693" s="15">
        <f t="shared" si="114"/>
        <v>3</v>
      </c>
      <c r="G693" s="18">
        <f t="shared" si="115"/>
        <v>8</v>
      </c>
      <c r="H693" s="15">
        <f t="shared" si="116"/>
        <v>5</v>
      </c>
      <c r="I693" s="15">
        <f t="shared" si="117"/>
        <v>25</v>
      </c>
    </row>
    <row r="694" spans="1:9">
      <c r="A694" t="s">
        <v>119</v>
      </c>
      <c r="B694" s="19">
        <f>FORECAST!A315</f>
        <v>44510</v>
      </c>
      <c r="C694" s="19">
        <f>OBSERVED!A315</f>
        <v>44510</v>
      </c>
      <c r="D694" s="32">
        <f>ANALYSIS!J318</f>
        <v>0</v>
      </c>
      <c r="E694" s="32">
        <f>ANALYSIS!I318</f>
        <v>2</v>
      </c>
      <c r="F694" s="15">
        <f t="shared" si="114"/>
        <v>0</v>
      </c>
      <c r="G694" s="18">
        <f t="shared" si="115"/>
        <v>2</v>
      </c>
      <c r="H694" s="15">
        <f t="shared" si="116"/>
        <v>2</v>
      </c>
      <c r="I694" s="15">
        <f t="shared" si="117"/>
        <v>4</v>
      </c>
    </row>
    <row r="695" spans="1:9">
      <c r="A695" t="s">
        <v>122</v>
      </c>
      <c r="B695" s="19">
        <f>FORECAST!A316</f>
        <v>44511</v>
      </c>
      <c r="C695" s="19">
        <f>OBSERVED!A316</f>
        <v>44511</v>
      </c>
      <c r="D695" s="32">
        <f>ANALYSIS!J319</f>
        <v>0</v>
      </c>
      <c r="E695" s="32">
        <f>ANALYSIS!I319</f>
        <v>3</v>
      </c>
      <c r="F695" s="15">
        <f t="shared" si="114"/>
        <v>0</v>
      </c>
      <c r="G695" s="18">
        <f t="shared" si="115"/>
        <v>3</v>
      </c>
      <c r="H695" s="15">
        <f t="shared" si="116"/>
        <v>3</v>
      </c>
      <c r="I695" s="15">
        <f t="shared" si="117"/>
        <v>9</v>
      </c>
    </row>
    <row r="696" spans="1:9">
      <c r="A696" t="s">
        <v>106</v>
      </c>
      <c r="B696" s="19">
        <f>FORECAST!A317</f>
        <v>44512</v>
      </c>
      <c r="C696" s="19">
        <f>OBSERVED!A317</f>
        <v>44512</v>
      </c>
      <c r="D696" s="32">
        <f>ANALYSIS!J320</f>
        <v>2</v>
      </c>
      <c r="E696" s="32">
        <f>ANALYSIS!I320</f>
        <v>8</v>
      </c>
      <c r="F696" s="15">
        <f t="shared" si="114"/>
        <v>2</v>
      </c>
      <c r="G696" s="18">
        <f t="shared" si="115"/>
        <v>8</v>
      </c>
      <c r="H696" s="15">
        <f t="shared" si="116"/>
        <v>6</v>
      </c>
      <c r="I696" s="15">
        <f t="shared" si="117"/>
        <v>36</v>
      </c>
    </row>
    <row r="697" spans="1:9">
      <c r="A697" t="s">
        <v>107</v>
      </c>
      <c r="B697" s="19">
        <f>FORECAST!A318</f>
        <v>44513</v>
      </c>
      <c r="C697" s="19">
        <f>OBSERVED!A318</f>
        <v>44513</v>
      </c>
      <c r="D697" s="32">
        <f>ANALYSIS!J321</f>
        <v>0</v>
      </c>
      <c r="E697" s="32">
        <f>ANALYSIS!I321</f>
        <v>4</v>
      </c>
      <c r="F697" s="15">
        <f t="shared" si="114"/>
        <v>0</v>
      </c>
      <c r="G697" s="18">
        <f t="shared" si="115"/>
        <v>4</v>
      </c>
      <c r="H697" s="15">
        <f t="shared" si="116"/>
        <v>4</v>
      </c>
      <c r="I697" s="15">
        <f t="shared" si="117"/>
        <v>16</v>
      </c>
    </row>
    <row r="698" spans="1:9">
      <c r="A698" t="s">
        <v>110</v>
      </c>
      <c r="B698" s="19">
        <f>FORECAST!A319</f>
        <v>44514</v>
      </c>
      <c r="C698" s="19">
        <f>OBSERVED!A319</f>
        <v>44514</v>
      </c>
      <c r="D698" s="32">
        <f>ANALYSIS!J322</f>
        <v>3</v>
      </c>
      <c r="E698" s="32">
        <f>ANALYSIS!I322</f>
        <v>2</v>
      </c>
      <c r="F698" s="15">
        <f t="shared" si="114"/>
        <v>3</v>
      </c>
      <c r="G698" s="18">
        <f t="shared" si="115"/>
        <v>2</v>
      </c>
      <c r="H698" s="15">
        <f t="shared" si="116"/>
        <v>1</v>
      </c>
      <c r="I698" s="15">
        <f t="shared" si="117"/>
        <v>1</v>
      </c>
    </row>
    <row r="699" spans="1:9">
      <c r="A699" t="s">
        <v>113</v>
      </c>
      <c r="B699" s="19">
        <f>FORECAST!A320</f>
        <v>44515</v>
      </c>
      <c r="C699" s="19">
        <f>OBSERVED!A320</f>
        <v>44515</v>
      </c>
      <c r="D699" s="32">
        <f>ANALYSIS!J323</f>
        <v>3</v>
      </c>
      <c r="E699" s="32">
        <f>ANALYSIS!I323</f>
        <v>1</v>
      </c>
      <c r="F699" s="15">
        <f t="shared" si="114"/>
        <v>3</v>
      </c>
      <c r="G699" s="18">
        <f t="shared" si="115"/>
        <v>1</v>
      </c>
      <c r="H699" s="15">
        <f t="shared" si="116"/>
        <v>2</v>
      </c>
      <c r="I699" s="15">
        <f t="shared" si="117"/>
        <v>4</v>
      </c>
    </row>
    <row r="700" spans="1:9">
      <c r="A700" t="s">
        <v>116</v>
      </c>
      <c r="B700" s="19">
        <f>FORECAST!A321</f>
        <v>44516</v>
      </c>
      <c r="C700" s="19">
        <f>OBSERVED!A321</f>
        <v>44516</v>
      </c>
      <c r="D700" s="32">
        <f>ANALYSIS!J324</f>
        <v>4</v>
      </c>
      <c r="E700" s="32">
        <f>ANALYSIS!I324</f>
        <v>3</v>
      </c>
      <c r="F700" s="15">
        <f t="shared" si="114"/>
        <v>4</v>
      </c>
      <c r="G700" s="18">
        <f t="shared" si="115"/>
        <v>3</v>
      </c>
      <c r="H700" s="15">
        <f t="shared" si="116"/>
        <v>1</v>
      </c>
      <c r="I700" s="15">
        <f t="shared" si="117"/>
        <v>1</v>
      </c>
    </row>
    <row r="701" spans="1:9">
      <c r="A701" t="s">
        <v>119</v>
      </c>
      <c r="B701" s="19">
        <f>FORECAST!A322</f>
        <v>44517</v>
      </c>
      <c r="C701" s="19">
        <f>OBSERVED!A322</f>
        <v>44517</v>
      </c>
      <c r="D701" s="32">
        <f>ANALYSIS!J325</f>
        <v>4</v>
      </c>
      <c r="E701" s="32">
        <f>ANALYSIS!I325</f>
        <v>1</v>
      </c>
      <c r="F701" s="15">
        <f t="shared" si="114"/>
        <v>4</v>
      </c>
      <c r="G701" s="18">
        <f t="shared" si="115"/>
        <v>1</v>
      </c>
      <c r="H701" s="15">
        <f t="shared" si="116"/>
        <v>3</v>
      </c>
      <c r="I701" s="15">
        <f t="shared" si="117"/>
        <v>9</v>
      </c>
    </row>
    <row r="702" spans="1:9">
      <c r="A702" t="s">
        <v>122</v>
      </c>
      <c r="B702" s="19">
        <f>FORECAST!A323</f>
        <v>44518</v>
      </c>
      <c r="C702" s="19">
        <f>OBSERVED!A323</f>
        <v>44518</v>
      </c>
      <c r="D702" s="32">
        <f>ANALYSIS!J326</f>
        <v>8</v>
      </c>
      <c r="E702" s="32">
        <f>ANALYSIS!I326</f>
        <v>8</v>
      </c>
      <c r="F702" s="15">
        <f t="shared" ref="F702:F745" si="118">IF(AND(D702&lt;=8,E702&lt;=8),D702,"")</f>
        <v>8</v>
      </c>
      <c r="G702" s="18">
        <f t="shared" ref="G702:G745" si="119">IF(AND(D702&lt;=8,E702&lt;=8),E702,"")</f>
        <v>8</v>
      </c>
      <c r="H702" s="15">
        <f t="shared" ref="H702:H745" si="120">IF(AND(D702&lt;=8,E702&lt;=8),ABS(D702-E702),"")</f>
        <v>0</v>
      </c>
      <c r="I702" s="15">
        <f t="shared" ref="I702:I745" si="121">IF(AND(D702&lt;=8,E702&lt;=8),SUMXMY2(D702,E702),"")</f>
        <v>0</v>
      </c>
    </row>
    <row r="703" spans="1:9">
      <c r="A703" t="s">
        <v>106</v>
      </c>
      <c r="B703" s="19">
        <f>FORECAST!A324</f>
        <v>44519</v>
      </c>
      <c r="C703" s="19">
        <f>OBSERVED!A324</f>
        <v>44519</v>
      </c>
      <c r="D703" s="32">
        <f>ANALYSIS!J327</f>
        <v>6</v>
      </c>
      <c r="E703" s="32">
        <f>ANALYSIS!I327</f>
        <v>7</v>
      </c>
      <c r="F703" s="15">
        <f t="shared" si="118"/>
        <v>6</v>
      </c>
      <c r="G703" s="18">
        <f t="shared" si="119"/>
        <v>7</v>
      </c>
      <c r="H703" s="15">
        <f t="shared" si="120"/>
        <v>1</v>
      </c>
      <c r="I703" s="15">
        <f t="shared" si="121"/>
        <v>1</v>
      </c>
    </row>
    <row r="704" spans="1:9">
      <c r="A704" t="s">
        <v>107</v>
      </c>
      <c r="B704" s="19">
        <f>FORECAST!A325</f>
        <v>44520</v>
      </c>
      <c r="C704" s="19">
        <f>OBSERVED!A325</f>
        <v>44520</v>
      </c>
      <c r="D704" s="32">
        <f>ANALYSIS!J328</f>
        <v>6</v>
      </c>
      <c r="E704" s="32">
        <f>ANALYSIS!I328</f>
        <v>5</v>
      </c>
      <c r="F704" s="15">
        <f t="shared" si="118"/>
        <v>6</v>
      </c>
      <c r="G704" s="18">
        <f t="shared" si="119"/>
        <v>5</v>
      </c>
      <c r="H704" s="15">
        <f t="shared" si="120"/>
        <v>1</v>
      </c>
      <c r="I704" s="15">
        <f t="shared" si="121"/>
        <v>1</v>
      </c>
    </row>
    <row r="705" spans="1:9">
      <c r="A705" t="s">
        <v>110</v>
      </c>
      <c r="B705" s="19">
        <f>FORECAST!A326</f>
        <v>44521</v>
      </c>
      <c r="C705" s="19">
        <f>OBSERVED!A326</f>
        <v>44521</v>
      </c>
      <c r="D705" s="32">
        <f>ANALYSIS!J329</f>
        <v>6</v>
      </c>
      <c r="E705" s="32">
        <f>ANALYSIS!I329</f>
        <v>4</v>
      </c>
      <c r="F705" s="15">
        <f t="shared" si="118"/>
        <v>6</v>
      </c>
      <c r="G705" s="18">
        <f t="shared" si="119"/>
        <v>4</v>
      </c>
      <c r="H705" s="15">
        <f t="shared" si="120"/>
        <v>2</v>
      </c>
      <c r="I705" s="15">
        <f t="shared" si="121"/>
        <v>4</v>
      </c>
    </row>
    <row r="706" spans="1:9">
      <c r="A706" t="s">
        <v>113</v>
      </c>
      <c r="B706" s="19">
        <f>FORECAST!A327</f>
        <v>44522</v>
      </c>
      <c r="C706" s="19">
        <f>OBSERVED!A327</f>
        <v>44522</v>
      </c>
      <c r="D706" s="32">
        <f>ANALYSIS!J330</f>
        <v>5</v>
      </c>
      <c r="E706" s="32">
        <f>ANALYSIS!I330</f>
        <v>5</v>
      </c>
      <c r="F706" s="15">
        <f t="shared" si="118"/>
        <v>5</v>
      </c>
      <c r="G706" s="18">
        <f t="shared" si="119"/>
        <v>5</v>
      </c>
      <c r="H706" s="15">
        <f t="shared" si="120"/>
        <v>0</v>
      </c>
      <c r="I706" s="15">
        <f t="shared" si="121"/>
        <v>0</v>
      </c>
    </row>
    <row r="707" spans="1:9">
      <c r="A707" t="s">
        <v>116</v>
      </c>
      <c r="B707" s="19">
        <f>FORECAST!A328</f>
        <v>44523</v>
      </c>
      <c r="C707" s="19">
        <f>OBSERVED!A328</f>
        <v>44523</v>
      </c>
      <c r="D707" s="32">
        <f>ANALYSIS!J331</f>
        <v>4</v>
      </c>
      <c r="E707" s="32">
        <f>ANALYSIS!I331</f>
        <v>4</v>
      </c>
      <c r="F707" s="15">
        <f t="shared" si="118"/>
        <v>4</v>
      </c>
      <c r="G707" s="18">
        <f t="shared" si="119"/>
        <v>4</v>
      </c>
      <c r="H707" s="15">
        <f t="shared" si="120"/>
        <v>0</v>
      </c>
      <c r="I707" s="15">
        <f t="shared" si="121"/>
        <v>0</v>
      </c>
    </row>
    <row r="708" spans="1:9">
      <c r="A708" t="s">
        <v>119</v>
      </c>
      <c r="B708" s="19">
        <f>FORECAST!A329</f>
        <v>44524</v>
      </c>
      <c r="C708" s="19">
        <f>OBSERVED!A329</f>
        <v>44524</v>
      </c>
      <c r="D708" s="32">
        <f>ANALYSIS!J332</f>
        <v>0</v>
      </c>
      <c r="E708" s="32">
        <f>ANALYSIS!I332</f>
        <v>2</v>
      </c>
      <c r="F708" s="15">
        <f t="shared" si="118"/>
        <v>0</v>
      </c>
      <c r="G708" s="18">
        <f t="shared" si="119"/>
        <v>2</v>
      </c>
      <c r="H708" s="15">
        <f t="shared" si="120"/>
        <v>2</v>
      </c>
      <c r="I708" s="15">
        <f t="shared" si="121"/>
        <v>4</v>
      </c>
    </row>
    <row r="709" spans="1:9">
      <c r="A709" t="s">
        <v>122</v>
      </c>
      <c r="B709" s="19">
        <f>FORECAST!A330</f>
        <v>44525</v>
      </c>
      <c r="C709" s="19">
        <f>OBSERVED!A330</f>
        <v>44525</v>
      </c>
      <c r="D709" s="32">
        <f>ANALYSIS!J333</f>
        <v>0</v>
      </c>
      <c r="E709" s="32">
        <f>ANALYSIS!I333</f>
        <v>1</v>
      </c>
      <c r="F709" s="15">
        <f t="shared" si="118"/>
        <v>0</v>
      </c>
      <c r="G709" s="18">
        <f t="shared" si="119"/>
        <v>1</v>
      </c>
      <c r="H709" s="15">
        <f t="shared" si="120"/>
        <v>1</v>
      </c>
      <c r="I709" s="15">
        <f t="shared" si="121"/>
        <v>1</v>
      </c>
    </row>
    <row r="710" spans="1:9">
      <c r="A710" t="s">
        <v>106</v>
      </c>
      <c r="B710" s="19">
        <f>FORECAST!A331</f>
        <v>44526</v>
      </c>
      <c r="C710" s="19">
        <f>OBSERVED!A331</f>
        <v>44526</v>
      </c>
      <c r="D710" s="32">
        <f>ANALYSIS!J334</f>
        <v>0</v>
      </c>
      <c r="E710" s="32">
        <f>ANALYSIS!I334</f>
        <v>1</v>
      </c>
      <c r="F710" s="15">
        <f t="shared" si="118"/>
        <v>0</v>
      </c>
      <c r="G710" s="18">
        <f t="shared" si="119"/>
        <v>1</v>
      </c>
      <c r="H710" s="15">
        <f t="shared" si="120"/>
        <v>1</v>
      </c>
      <c r="I710" s="15">
        <f t="shared" si="121"/>
        <v>1</v>
      </c>
    </row>
    <row r="711" spans="1:9">
      <c r="A711" t="s">
        <v>107</v>
      </c>
      <c r="B711" s="19">
        <f>FORECAST!A332</f>
        <v>44527</v>
      </c>
      <c r="C711" s="19">
        <f>OBSERVED!A332</f>
        <v>44527</v>
      </c>
      <c r="D711" s="32">
        <f>ANALYSIS!J335</f>
        <v>0</v>
      </c>
      <c r="E711" s="32">
        <f>ANALYSIS!I335</f>
        <v>0</v>
      </c>
      <c r="F711" s="15">
        <f t="shared" si="118"/>
        <v>0</v>
      </c>
      <c r="G711" s="18">
        <f t="shared" si="119"/>
        <v>0</v>
      </c>
      <c r="H711" s="15">
        <f t="shared" si="120"/>
        <v>0</v>
      </c>
      <c r="I711" s="15">
        <f t="shared" si="121"/>
        <v>0</v>
      </c>
    </row>
    <row r="712" spans="1:9">
      <c r="A712" t="s">
        <v>110</v>
      </c>
      <c r="B712" s="19">
        <f>FORECAST!A333</f>
        <v>44528</v>
      </c>
      <c r="C712" s="19">
        <f>OBSERVED!A333</f>
        <v>44528</v>
      </c>
      <c r="D712" s="32">
        <f>ANALYSIS!J336</f>
        <v>2</v>
      </c>
      <c r="E712" s="32">
        <f>ANALYSIS!I336</f>
        <v>1</v>
      </c>
      <c r="F712" s="15">
        <f t="shared" si="118"/>
        <v>2</v>
      </c>
      <c r="G712" s="18">
        <f t="shared" si="119"/>
        <v>1</v>
      </c>
      <c r="H712" s="15">
        <f t="shared" si="120"/>
        <v>1</v>
      </c>
      <c r="I712" s="15">
        <f t="shared" si="121"/>
        <v>1</v>
      </c>
    </row>
    <row r="713" spans="1:9">
      <c r="A713" t="s">
        <v>113</v>
      </c>
      <c r="B713" s="19">
        <f>FORECAST!A334</f>
        <v>44529</v>
      </c>
      <c r="C713" s="19">
        <f>OBSERVED!A334</f>
        <v>44529</v>
      </c>
      <c r="D713" s="32">
        <f>ANALYSIS!J337</f>
        <v>4</v>
      </c>
      <c r="E713" s="32">
        <f>ANALYSIS!I337</f>
        <v>2</v>
      </c>
      <c r="F713" s="15">
        <f t="shared" si="118"/>
        <v>4</v>
      </c>
      <c r="G713" s="18">
        <f t="shared" si="119"/>
        <v>2</v>
      </c>
      <c r="H713" s="15">
        <f t="shared" si="120"/>
        <v>2</v>
      </c>
      <c r="I713" s="15">
        <f t="shared" si="121"/>
        <v>4</v>
      </c>
    </row>
    <row r="714" spans="1:9">
      <c r="A714" t="s">
        <v>116</v>
      </c>
      <c r="B714" s="19">
        <f>FORECAST!A335</f>
        <v>44530</v>
      </c>
      <c r="C714" s="19">
        <f>OBSERVED!A335</f>
        <v>44530</v>
      </c>
      <c r="D714" s="32">
        <f>ANALYSIS!J338</f>
        <v>6</v>
      </c>
      <c r="E714" s="32">
        <f>ANALYSIS!I338</f>
        <v>6</v>
      </c>
      <c r="F714" s="15">
        <f t="shared" si="118"/>
        <v>6</v>
      </c>
      <c r="G714" s="18">
        <f t="shared" si="119"/>
        <v>6</v>
      </c>
      <c r="H714" s="15">
        <f t="shared" si="120"/>
        <v>0</v>
      </c>
      <c r="I714" s="15">
        <f t="shared" si="121"/>
        <v>0</v>
      </c>
    </row>
    <row r="715" spans="1:9">
      <c r="A715" t="s">
        <v>119</v>
      </c>
      <c r="B715" s="19">
        <f>FORECAST!A336</f>
        <v>44531</v>
      </c>
      <c r="C715" s="19">
        <f>OBSERVED!A336</f>
        <v>44531</v>
      </c>
      <c r="D715" s="32">
        <f>ANALYSIS!J339</f>
        <v>8</v>
      </c>
      <c r="E715" s="32">
        <f>ANALYSIS!I339</f>
        <v>8</v>
      </c>
      <c r="F715" s="15">
        <f t="shared" si="118"/>
        <v>8</v>
      </c>
      <c r="G715" s="18">
        <f t="shared" si="119"/>
        <v>8</v>
      </c>
      <c r="H715" s="15">
        <f t="shared" si="120"/>
        <v>0</v>
      </c>
      <c r="I715" s="15">
        <f t="shared" si="121"/>
        <v>0</v>
      </c>
    </row>
    <row r="716" spans="1:9">
      <c r="A716" t="s">
        <v>122</v>
      </c>
      <c r="B716" s="19">
        <f>FORECAST!A337</f>
        <v>44532</v>
      </c>
      <c r="C716" s="19">
        <f>OBSERVED!A337</f>
        <v>44532</v>
      </c>
      <c r="D716" s="32">
        <f>ANALYSIS!J340</f>
        <v>8</v>
      </c>
      <c r="E716" s="32">
        <f>ANALYSIS!I340</f>
        <v>8</v>
      </c>
      <c r="F716" s="15">
        <f t="shared" si="118"/>
        <v>8</v>
      </c>
      <c r="G716" s="18">
        <f t="shared" si="119"/>
        <v>8</v>
      </c>
      <c r="H716" s="15">
        <f t="shared" si="120"/>
        <v>0</v>
      </c>
      <c r="I716" s="15">
        <f t="shared" si="121"/>
        <v>0</v>
      </c>
    </row>
    <row r="717" spans="1:9">
      <c r="A717" t="s">
        <v>106</v>
      </c>
      <c r="B717" s="19">
        <f>FORECAST!A338</f>
        <v>44533</v>
      </c>
      <c r="C717" s="19">
        <f>OBSERVED!A338</f>
        <v>44533</v>
      </c>
      <c r="D717" s="32">
        <f>ANALYSIS!J341</f>
        <v>6</v>
      </c>
      <c r="E717" s="32">
        <f>ANALYSIS!I341</f>
        <v>4</v>
      </c>
      <c r="F717" s="15">
        <f t="shared" si="118"/>
        <v>6</v>
      </c>
      <c r="G717" s="18">
        <f t="shared" si="119"/>
        <v>4</v>
      </c>
      <c r="H717" s="15">
        <f t="shared" si="120"/>
        <v>2</v>
      </c>
      <c r="I717" s="15">
        <f t="shared" si="121"/>
        <v>4</v>
      </c>
    </row>
    <row r="718" spans="1:9">
      <c r="A718" t="s">
        <v>107</v>
      </c>
      <c r="B718" s="19">
        <f>FORECAST!A339</f>
        <v>44534</v>
      </c>
      <c r="C718" s="19">
        <f>OBSERVED!A339</f>
        <v>44534</v>
      </c>
      <c r="D718" s="32">
        <f>ANALYSIS!J342</f>
        <v>4</v>
      </c>
      <c r="E718" s="32">
        <f>ANALYSIS!I342</f>
        <v>0</v>
      </c>
      <c r="F718" s="15">
        <f t="shared" si="118"/>
        <v>4</v>
      </c>
      <c r="G718" s="18">
        <f t="shared" si="119"/>
        <v>0</v>
      </c>
      <c r="H718" s="15">
        <f t="shared" si="120"/>
        <v>4</v>
      </c>
      <c r="I718" s="15">
        <f t="shared" si="121"/>
        <v>16</v>
      </c>
    </row>
    <row r="719" spans="1:9">
      <c r="A719" t="s">
        <v>110</v>
      </c>
      <c r="B719" s="19">
        <f>FORECAST!A340</f>
        <v>44535</v>
      </c>
      <c r="C719" s="19">
        <f>OBSERVED!A340</f>
        <v>44535</v>
      </c>
      <c r="D719" s="32">
        <f>ANALYSIS!J343</f>
        <v>6</v>
      </c>
      <c r="E719" s="32">
        <f>ANALYSIS!I343</f>
        <v>0</v>
      </c>
      <c r="F719" s="15">
        <f t="shared" si="118"/>
        <v>6</v>
      </c>
      <c r="G719" s="18">
        <f t="shared" si="119"/>
        <v>0</v>
      </c>
      <c r="H719" s="15">
        <f t="shared" si="120"/>
        <v>6</v>
      </c>
      <c r="I719" s="15">
        <f t="shared" si="121"/>
        <v>36</v>
      </c>
    </row>
    <row r="720" spans="1:9">
      <c r="A720" t="s">
        <v>113</v>
      </c>
      <c r="B720" s="19">
        <f>FORECAST!A341</f>
        <v>44536</v>
      </c>
      <c r="C720" s="19">
        <f>OBSERVED!A341</f>
        <v>44536</v>
      </c>
      <c r="D720" s="32">
        <f>ANALYSIS!J344</f>
        <v>4</v>
      </c>
      <c r="E720" s="32">
        <f>ANALYSIS!I344</f>
        <v>0</v>
      </c>
      <c r="F720" s="15">
        <f t="shared" si="118"/>
        <v>4</v>
      </c>
      <c r="G720" s="18">
        <f t="shared" si="119"/>
        <v>0</v>
      </c>
      <c r="H720" s="15">
        <f t="shared" si="120"/>
        <v>4</v>
      </c>
      <c r="I720" s="15">
        <f t="shared" si="121"/>
        <v>16</v>
      </c>
    </row>
    <row r="721" spans="1:9">
      <c r="A721" t="s">
        <v>116</v>
      </c>
      <c r="B721" s="19">
        <f>FORECAST!A342</f>
        <v>44537</v>
      </c>
      <c r="C721" s="19">
        <f>OBSERVED!A342</f>
        <v>44537</v>
      </c>
      <c r="D721" s="32">
        <f>ANALYSIS!J345</f>
        <v>4</v>
      </c>
      <c r="E721" s="32">
        <f>ANALYSIS!I345</f>
        <v>0</v>
      </c>
      <c r="F721" s="15">
        <f t="shared" si="118"/>
        <v>4</v>
      </c>
      <c r="G721" s="18">
        <f t="shared" si="119"/>
        <v>0</v>
      </c>
      <c r="H721" s="15">
        <f t="shared" si="120"/>
        <v>4</v>
      </c>
      <c r="I721" s="15">
        <f t="shared" si="121"/>
        <v>16</v>
      </c>
    </row>
    <row r="722" spans="1:9">
      <c r="A722" t="s">
        <v>119</v>
      </c>
      <c r="B722" s="19">
        <f>FORECAST!A343</f>
        <v>44538</v>
      </c>
      <c r="C722" s="19">
        <f>OBSERVED!A343</f>
        <v>44538</v>
      </c>
      <c r="D722" s="32">
        <f>ANALYSIS!J346</f>
        <v>4</v>
      </c>
      <c r="E722" s="32">
        <f>ANALYSIS!I346</f>
        <v>0</v>
      </c>
      <c r="F722" s="15">
        <f t="shared" si="118"/>
        <v>4</v>
      </c>
      <c r="G722" s="18">
        <f t="shared" si="119"/>
        <v>0</v>
      </c>
      <c r="H722" s="15">
        <f t="shared" si="120"/>
        <v>4</v>
      </c>
      <c r="I722" s="15">
        <f t="shared" si="121"/>
        <v>16</v>
      </c>
    </row>
    <row r="723" spans="1:9">
      <c r="A723" t="s">
        <v>122</v>
      </c>
      <c r="B723" s="19">
        <f>FORECAST!A344</f>
        <v>44539</v>
      </c>
      <c r="C723" s="19">
        <f>OBSERVED!A344</f>
        <v>44539</v>
      </c>
      <c r="D723" s="32">
        <f>ANALYSIS!J347</f>
        <v>4</v>
      </c>
      <c r="E723" s="32">
        <f>ANALYSIS!I347</f>
        <v>0</v>
      </c>
      <c r="F723" s="15">
        <f t="shared" si="118"/>
        <v>4</v>
      </c>
      <c r="G723" s="18">
        <f t="shared" si="119"/>
        <v>0</v>
      </c>
      <c r="H723" s="15">
        <f t="shared" si="120"/>
        <v>4</v>
      </c>
      <c r="I723" s="15">
        <f t="shared" si="121"/>
        <v>16</v>
      </c>
    </row>
    <row r="724" spans="1:9">
      <c r="A724" t="s">
        <v>106</v>
      </c>
      <c r="B724" s="19">
        <f>FORECAST!A345</f>
        <v>44540</v>
      </c>
      <c r="C724" s="19">
        <f>OBSERVED!A345</f>
        <v>44540</v>
      </c>
      <c r="D724" s="32">
        <f>ANALYSIS!J348</f>
        <v>3</v>
      </c>
      <c r="E724" s="32">
        <f>ANALYSIS!I348</f>
        <v>0</v>
      </c>
      <c r="F724" s="15">
        <f t="shared" si="118"/>
        <v>3</v>
      </c>
      <c r="G724" s="18">
        <f t="shared" si="119"/>
        <v>0</v>
      </c>
      <c r="H724" s="15">
        <f t="shared" si="120"/>
        <v>3</v>
      </c>
      <c r="I724" s="15">
        <f t="shared" si="121"/>
        <v>9</v>
      </c>
    </row>
    <row r="725" spans="1:9">
      <c r="A725" t="s">
        <v>107</v>
      </c>
      <c r="B725" s="19">
        <f>FORECAST!A346</f>
        <v>44541</v>
      </c>
      <c r="C725" s="19">
        <f>OBSERVED!A346</f>
        <v>44541</v>
      </c>
      <c r="D725" s="32">
        <f>ANALYSIS!J349</f>
        <v>3</v>
      </c>
      <c r="E725" s="32">
        <f>ANALYSIS!I349</f>
        <v>0</v>
      </c>
      <c r="F725" s="15">
        <f t="shared" si="118"/>
        <v>3</v>
      </c>
      <c r="G725" s="18">
        <f t="shared" si="119"/>
        <v>0</v>
      </c>
      <c r="H725" s="15">
        <f t="shared" si="120"/>
        <v>3</v>
      </c>
      <c r="I725" s="15">
        <f t="shared" si="121"/>
        <v>9</v>
      </c>
    </row>
    <row r="726" spans="1:9">
      <c r="A726" t="s">
        <v>110</v>
      </c>
      <c r="B726" s="19">
        <f>FORECAST!A347</f>
        <v>44542</v>
      </c>
      <c r="C726" s="19">
        <f>OBSERVED!A347</f>
        <v>44542</v>
      </c>
      <c r="D726" s="32">
        <f>ANALYSIS!J350</f>
        <v>3</v>
      </c>
      <c r="E726" s="32">
        <f>ANALYSIS!I350</f>
        <v>0</v>
      </c>
      <c r="F726" s="15">
        <f t="shared" si="118"/>
        <v>3</v>
      </c>
      <c r="G726" s="18">
        <f t="shared" si="119"/>
        <v>0</v>
      </c>
      <c r="H726" s="15">
        <f t="shared" si="120"/>
        <v>3</v>
      </c>
      <c r="I726" s="15">
        <f t="shared" si="121"/>
        <v>9</v>
      </c>
    </row>
    <row r="727" spans="1:9">
      <c r="A727" t="s">
        <v>113</v>
      </c>
      <c r="B727" s="19">
        <f>FORECAST!A348</f>
        <v>44543</v>
      </c>
      <c r="C727" s="19">
        <f>OBSERVED!A348</f>
        <v>44543</v>
      </c>
      <c r="D727" s="32">
        <f>ANALYSIS!J351</f>
        <v>6</v>
      </c>
      <c r="E727" s="32">
        <f>ANALYSIS!I351</f>
        <v>0</v>
      </c>
      <c r="F727" s="15">
        <f t="shared" si="118"/>
        <v>6</v>
      </c>
      <c r="G727" s="18">
        <f t="shared" si="119"/>
        <v>0</v>
      </c>
      <c r="H727" s="15">
        <f t="shared" si="120"/>
        <v>6</v>
      </c>
      <c r="I727" s="15">
        <f t="shared" si="121"/>
        <v>36</v>
      </c>
    </row>
    <row r="728" spans="1:9">
      <c r="A728" t="s">
        <v>116</v>
      </c>
      <c r="B728" s="19">
        <f>FORECAST!A349</f>
        <v>44544</v>
      </c>
      <c r="C728" s="19">
        <f>OBSERVED!A349</f>
        <v>44544</v>
      </c>
      <c r="D728" s="32">
        <f>ANALYSIS!J352</f>
        <v>4</v>
      </c>
      <c r="E728" s="32">
        <f>ANALYSIS!I352</f>
        <v>0</v>
      </c>
      <c r="F728" s="15">
        <f t="shared" si="118"/>
        <v>4</v>
      </c>
      <c r="G728" s="18">
        <f t="shared" si="119"/>
        <v>0</v>
      </c>
      <c r="H728" s="15">
        <f t="shared" si="120"/>
        <v>4</v>
      </c>
      <c r="I728" s="15">
        <f t="shared" si="121"/>
        <v>16</v>
      </c>
    </row>
    <row r="729" spans="1:9">
      <c r="A729" t="s">
        <v>119</v>
      </c>
      <c r="B729" s="19">
        <f>FORECAST!A350</f>
        <v>44545</v>
      </c>
      <c r="C729" s="19">
        <f>OBSERVED!A350</f>
        <v>44545</v>
      </c>
      <c r="D729" s="32">
        <f>ANALYSIS!J353</f>
        <v>6</v>
      </c>
      <c r="E729" s="32">
        <f>ANALYSIS!I353</f>
        <v>1</v>
      </c>
      <c r="F729" s="15">
        <f t="shared" si="118"/>
        <v>6</v>
      </c>
      <c r="G729" s="18">
        <f t="shared" si="119"/>
        <v>1</v>
      </c>
      <c r="H729" s="15">
        <f t="shared" si="120"/>
        <v>5</v>
      </c>
      <c r="I729" s="15">
        <f t="shared" si="121"/>
        <v>25</v>
      </c>
    </row>
    <row r="730" spans="1:9">
      <c r="A730" t="s">
        <v>122</v>
      </c>
      <c r="B730" s="19">
        <f>FORECAST!A351</f>
        <v>44546</v>
      </c>
      <c r="C730" s="19">
        <f>OBSERVED!A351</f>
        <v>44546</v>
      </c>
      <c r="D730" s="32">
        <f>ANALYSIS!J354</f>
        <v>4</v>
      </c>
      <c r="E730" s="32">
        <f>ANALYSIS!I354</f>
        <v>4</v>
      </c>
      <c r="F730" s="15">
        <f t="shared" si="118"/>
        <v>4</v>
      </c>
      <c r="G730" s="18">
        <f t="shared" si="119"/>
        <v>4</v>
      </c>
      <c r="H730" s="15">
        <f t="shared" si="120"/>
        <v>0</v>
      </c>
      <c r="I730" s="15">
        <f t="shared" si="121"/>
        <v>0</v>
      </c>
    </row>
    <row r="731" spans="1:9">
      <c r="A731" t="s">
        <v>106</v>
      </c>
      <c r="B731" s="19">
        <f>FORECAST!A352</f>
        <v>44547</v>
      </c>
      <c r="C731" s="19">
        <f>OBSERVED!A352</f>
        <v>44547</v>
      </c>
      <c r="D731" s="32">
        <f>ANALYSIS!J355</f>
        <v>3</v>
      </c>
      <c r="E731" s="32">
        <f>ANALYSIS!I355</f>
        <v>0</v>
      </c>
      <c r="F731" s="15">
        <f t="shared" si="118"/>
        <v>3</v>
      </c>
      <c r="G731" s="18">
        <f t="shared" si="119"/>
        <v>0</v>
      </c>
      <c r="H731" s="15">
        <f t="shared" si="120"/>
        <v>3</v>
      </c>
      <c r="I731" s="15">
        <f t="shared" si="121"/>
        <v>9</v>
      </c>
    </row>
    <row r="732" spans="1:9">
      <c r="A732" t="s">
        <v>107</v>
      </c>
      <c r="B732" s="19">
        <f>FORECAST!A353</f>
        <v>44548</v>
      </c>
      <c r="C732" s="19">
        <f>OBSERVED!A353</f>
        <v>44548</v>
      </c>
      <c r="D732" s="32">
        <f>ANALYSIS!J356</f>
        <v>4</v>
      </c>
      <c r="E732" s="32">
        <f>ANALYSIS!I356</f>
        <v>0</v>
      </c>
      <c r="F732" s="15">
        <f t="shared" si="118"/>
        <v>4</v>
      </c>
      <c r="G732" s="18">
        <f t="shared" si="119"/>
        <v>0</v>
      </c>
      <c r="H732" s="15">
        <f t="shared" si="120"/>
        <v>4</v>
      </c>
      <c r="I732" s="15">
        <f t="shared" si="121"/>
        <v>16</v>
      </c>
    </row>
    <row r="733" spans="1:9">
      <c r="A733" t="s">
        <v>110</v>
      </c>
      <c r="B733" s="19">
        <f>FORECAST!A354</f>
        <v>44549</v>
      </c>
      <c r="C733" s="19">
        <f>OBSERVED!A354</f>
        <v>44549</v>
      </c>
      <c r="D733" s="32">
        <f>ANALYSIS!J357</f>
        <v>2</v>
      </c>
      <c r="E733" s="32">
        <f>ANALYSIS!I357</f>
        <v>0</v>
      </c>
      <c r="F733" s="15">
        <f t="shared" si="118"/>
        <v>2</v>
      </c>
      <c r="G733" s="18">
        <f t="shared" si="119"/>
        <v>0</v>
      </c>
      <c r="H733" s="15">
        <f t="shared" si="120"/>
        <v>2</v>
      </c>
      <c r="I733" s="15">
        <f t="shared" si="121"/>
        <v>4</v>
      </c>
    </row>
    <row r="734" spans="1:9">
      <c r="A734" t="s">
        <v>113</v>
      </c>
      <c r="B734" s="19">
        <f>FORECAST!A355</f>
        <v>44550</v>
      </c>
      <c r="C734" s="19">
        <f>OBSERVED!A355</f>
        <v>44550</v>
      </c>
      <c r="D734" s="32">
        <f>ANALYSIS!J358</f>
        <v>0</v>
      </c>
      <c r="E734" s="32">
        <f>ANALYSIS!I358</f>
        <v>0</v>
      </c>
      <c r="F734" s="15">
        <f t="shared" si="118"/>
        <v>0</v>
      </c>
      <c r="G734" s="18">
        <f t="shared" si="119"/>
        <v>0</v>
      </c>
      <c r="H734" s="15">
        <f t="shared" si="120"/>
        <v>0</v>
      </c>
      <c r="I734" s="15">
        <f t="shared" si="121"/>
        <v>0</v>
      </c>
    </row>
    <row r="735" spans="1:9">
      <c r="A735" t="s">
        <v>116</v>
      </c>
      <c r="B735" s="19">
        <f>FORECAST!A356</f>
        <v>44551</v>
      </c>
      <c r="C735" s="19">
        <f>OBSERVED!A356</f>
        <v>44551</v>
      </c>
      <c r="D735" s="32">
        <f>ANALYSIS!J359</f>
        <v>0</v>
      </c>
      <c r="E735" s="32">
        <f>ANALYSIS!I359</f>
        <v>0</v>
      </c>
      <c r="F735" s="15">
        <f t="shared" si="118"/>
        <v>0</v>
      </c>
      <c r="G735" s="18">
        <f t="shared" si="119"/>
        <v>0</v>
      </c>
      <c r="H735" s="15">
        <f t="shared" si="120"/>
        <v>0</v>
      </c>
      <c r="I735" s="15">
        <f t="shared" si="121"/>
        <v>0</v>
      </c>
    </row>
    <row r="736" spans="1:9">
      <c r="A736" t="s">
        <v>119</v>
      </c>
      <c r="B736" s="19">
        <f>FORECAST!A357</f>
        <v>44552</v>
      </c>
      <c r="C736" s="19">
        <f>OBSERVED!A357</f>
        <v>44552</v>
      </c>
      <c r="D736" s="32">
        <f>ANALYSIS!J360</f>
        <v>0</v>
      </c>
      <c r="E736" s="32">
        <f>ANALYSIS!I360</f>
        <v>0</v>
      </c>
      <c r="F736" s="15">
        <f t="shared" si="118"/>
        <v>0</v>
      </c>
      <c r="G736" s="18">
        <f t="shared" si="119"/>
        <v>0</v>
      </c>
      <c r="H736" s="15">
        <f t="shared" si="120"/>
        <v>0</v>
      </c>
      <c r="I736" s="15">
        <f t="shared" si="121"/>
        <v>0</v>
      </c>
    </row>
    <row r="737" spans="1:9">
      <c r="A737" t="s">
        <v>122</v>
      </c>
      <c r="B737" s="19">
        <f>FORECAST!A358</f>
        <v>44553</v>
      </c>
      <c r="C737" s="19">
        <f>OBSERVED!A358</f>
        <v>44553</v>
      </c>
      <c r="D737" s="32">
        <f>ANALYSIS!J361</f>
        <v>2</v>
      </c>
      <c r="E737" s="32">
        <f>ANALYSIS!I361</f>
        <v>0</v>
      </c>
      <c r="F737" s="15">
        <f t="shared" si="118"/>
        <v>2</v>
      </c>
      <c r="G737" s="18">
        <f t="shared" si="119"/>
        <v>0</v>
      </c>
      <c r="H737" s="15">
        <f t="shared" si="120"/>
        <v>2</v>
      </c>
      <c r="I737" s="15">
        <f t="shared" si="121"/>
        <v>4</v>
      </c>
    </row>
    <row r="738" spans="1:9">
      <c r="A738" t="s">
        <v>106</v>
      </c>
      <c r="B738" s="19">
        <f>FORECAST!A359</f>
        <v>44554</v>
      </c>
      <c r="C738" s="19">
        <f>OBSERVED!A359</f>
        <v>44554</v>
      </c>
      <c r="D738" s="32">
        <f>ANALYSIS!J362</f>
        <v>3</v>
      </c>
      <c r="E738" s="32">
        <f>ANALYSIS!I362</f>
        <v>0</v>
      </c>
      <c r="F738" s="15">
        <f t="shared" si="118"/>
        <v>3</v>
      </c>
      <c r="G738" s="18">
        <f t="shared" si="119"/>
        <v>0</v>
      </c>
      <c r="H738" s="15">
        <f t="shared" si="120"/>
        <v>3</v>
      </c>
      <c r="I738" s="15">
        <f t="shared" si="121"/>
        <v>9</v>
      </c>
    </row>
    <row r="739" spans="1:9">
      <c r="A739" t="s">
        <v>107</v>
      </c>
      <c r="B739" s="19">
        <f>FORECAST!A360</f>
        <v>44555</v>
      </c>
      <c r="C739" s="19">
        <f>OBSERVED!A360</f>
        <v>44555</v>
      </c>
      <c r="D739" s="32">
        <f>ANALYSIS!J363</f>
        <v>2</v>
      </c>
      <c r="E739" s="32">
        <f>ANALYSIS!I363</f>
        <v>0</v>
      </c>
      <c r="F739" s="15">
        <f t="shared" si="118"/>
        <v>2</v>
      </c>
      <c r="G739" s="18">
        <f t="shared" si="119"/>
        <v>0</v>
      </c>
      <c r="H739" s="15">
        <f t="shared" si="120"/>
        <v>2</v>
      </c>
      <c r="I739" s="15">
        <f t="shared" si="121"/>
        <v>4</v>
      </c>
    </row>
    <row r="740" spans="1:9">
      <c r="A740" t="s">
        <v>110</v>
      </c>
      <c r="B740" s="19">
        <f>FORECAST!A361</f>
        <v>44556</v>
      </c>
      <c r="C740" s="19">
        <f>OBSERVED!A361</f>
        <v>44556</v>
      </c>
      <c r="D740" s="32">
        <f>ANALYSIS!J364</f>
        <v>2</v>
      </c>
      <c r="E740" s="32">
        <f>ANALYSIS!I364</f>
        <v>0</v>
      </c>
      <c r="F740" s="15">
        <f t="shared" si="118"/>
        <v>2</v>
      </c>
      <c r="G740" s="18">
        <f t="shared" si="119"/>
        <v>0</v>
      </c>
      <c r="H740" s="15">
        <f t="shared" si="120"/>
        <v>2</v>
      </c>
      <c r="I740" s="15">
        <f t="shared" si="121"/>
        <v>4</v>
      </c>
    </row>
    <row r="741" spans="1:9">
      <c r="A741" t="s">
        <v>113</v>
      </c>
      <c r="B741" s="19">
        <f>FORECAST!A362</f>
        <v>44557</v>
      </c>
      <c r="C741" s="19">
        <f>OBSERVED!A362</f>
        <v>44557</v>
      </c>
      <c r="D741" s="32">
        <f>ANALYSIS!J365</f>
        <v>3</v>
      </c>
      <c r="E741" s="32">
        <f>ANALYSIS!I365</f>
        <v>2</v>
      </c>
      <c r="F741" s="15">
        <f t="shared" si="118"/>
        <v>3</v>
      </c>
      <c r="G741" s="18">
        <f t="shared" si="119"/>
        <v>2</v>
      </c>
      <c r="H741" s="15">
        <f t="shared" si="120"/>
        <v>1</v>
      </c>
      <c r="I741" s="15">
        <f t="shared" si="121"/>
        <v>1</v>
      </c>
    </row>
    <row r="742" spans="1:9">
      <c r="A742" t="s">
        <v>116</v>
      </c>
      <c r="B742" s="19">
        <f>FORECAST!A363</f>
        <v>44558</v>
      </c>
      <c r="C742" s="19">
        <f>OBSERVED!A363</f>
        <v>44558</v>
      </c>
      <c r="D742" s="32">
        <f>ANALYSIS!J366</f>
        <v>8</v>
      </c>
      <c r="E742" s="32">
        <f>ANALYSIS!I366</f>
        <v>3</v>
      </c>
      <c r="F742" s="15">
        <f t="shared" si="118"/>
        <v>8</v>
      </c>
      <c r="G742" s="18">
        <f t="shared" si="119"/>
        <v>3</v>
      </c>
      <c r="H742" s="15">
        <f t="shared" si="120"/>
        <v>5</v>
      </c>
      <c r="I742" s="15">
        <f t="shared" si="121"/>
        <v>25</v>
      </c>
    </row>
    <row r="743" spans="1:9">
      <c r="A743" t="s">
        <v>119</v>
      </c>
      <c r="B743" s="19">
        <f>FORECAST!A364</f>
        <v>44559</v>
      </c>
      <c r="C743" s="19">
        <f>OBSERVED!A364</f>
        <v>44559</v>
      </c>
      <c r="D743" s="32">
        <f>ANALYSIS!J367</f>
        <v>0</v>
      </c>
      <c r="E743" s="32">
        <f>ANALYSIS!I367</f>
        <v>7</v>
      </c>
      <c r="F743" s="15">
        <f t="shared" si="118"/>
        <v>0</v>
      </c>
      <c r="G743" s="18">
        <f t="shared" si="119"/>
        <v>7</v>
      </c>
      <c r="H743" s="15">
        <f t="shared" si="120"/>
        <v>7</v>
      </c>
      <c r="I743" s="15">
        <f t="shared" si="121"/>
        <v>49</v>
      </c>
    </row>
    <row r="744" spans="1:9">
      <c r="A744" t="s">
        <v>122</v>
      </c>
      <c r="B744" s="19">
        <f>FORECAST!A365</f>
        <v>44560</v>
      </c>
      <c r="C744" s="19">
        <f>OBSERVED!A365</f>
        <v>44560</v>
      </c>
      <c r="D744" s="32">
        <f>ANALYSIS!J368</f>
        <v>0</v>
      </c>
      <c r="E744" s="32">
        <f>ANALYSIS!I368</f>
        <v>2</v>
      </c>
      <c r="F744" s="15">
        <f t="shared" si="118"/>
        <v>0</v>
      </c>
      <c r="G744" s="18">
        <f t="shared" si="119"/>
        <v>2</v>
      </c>
      <c r="H744" s="15">
        <f t="shared" si="120"/>
        <v>2</v>
      </c>
      <c r="I744" s="15">
        <f t="shared" si="121"/>
        <v>4</v>
      </c>
    </row>
    <row r="745" spans="1:9">
      <c r="A745" t="s">
        <v>106</v>
      </c>
      <c r="B745" s="19">
        <f>FORECAST!A366</f>
        <v>44561</v>
      </c>
      <c r="C745" s="19">
        <f>OBSERVED!A366</f>
        <v>44561</v>
      </c>
      <c r="D745" s="32">
        <f>ANALYSIS!J369</f>
        <v>4</v>
      </c>
      <c r="E745" s="32">
        <f>ANALYSIS!I369</f>
        <v>2</v>
      </c>
      <c r="F745" s="15">
        <f t="shared" si="118"/>
        <v>4</v>
      </c>
      <c r="G745" s="18">
        <f t="shared" si="119"/>
        <v>2</v>
      </c>
      <c r="H745" s="15">
        <f t="shared" si="120"/>
        <v>2</v>
      </c>
      <c r="I745" s="15">
        <f t="shared" si="121"/>
        <v>4</v>
      </c>
    </row>
    <row r="747" ht="15.5" spans="1:1">
      <c r="A747" s="31" t="s">
        <v>25</v>
      </c>
    </row>
    <row r="750" spans="1:9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11">
      <c r="A751" s="14" t="s">
        <v>84</v>
      </c>
      <c r="B751" s="14" t="s">
        <v>85</v>
      </c>
      <c r="C751" s="14" t="s">
        <v>86</v>
      </c>
      <c r="D751" s="14" t="s">
        <v>183</v>
      </c>
      <c r="E751" s="15" t="s">
        <v>184</v>
      </c>
      <c r="F751" s="18" t="s">
        <v>89</v>
      </c>
      <c r="G751" s="15" t="s">
        <v>90</v>
      </c>
      <c r="H751" s="15" t="s">
        <v>91</v>
      </c>
      <c r="I751" s="15" t="s">
        <v>92</v>
      </c>
      <c r="J751" s="14" t="s">
        <v>185</v>
      </c>
      <c r="K751" s="15"/>
    </row>
    <row r="752" spans="2:6">
      <c r="B752" s="19"/>
      <c r="C752" s="19"/>
      <c r="D752" s="32"/>
      <c r="E752" s="32"/>
      <c r="F752" s="18"/>
    </row>
    <row r="753" spans="1:35">
      <c r="A753" t="s">
        <v>106</v>
      </c>
      <c r="B753" s="19">
        <f>FORECAST!A2</f>
        <v>44197</v>
      </c>
      <c r="C753" s="19">
        <f>OBSERVED!A2</f>
        <v>44197</v>
      </c>
      <c r="D753" s="32">
        <f>ANALYSIS!L5</f>
        <v>24</v>
      </c>
      <c r="E753" s="32">
        <f>ANALYSIS!K5</f>
        <v>24</v>
      </c>
      <c r="F753" s="36">
        <f>D753</f>
        <v>24</v>
      </c>
      <c r="G753" s="37">
        <f>E752</f>
        <v>0</v>
      </c>
      <c r="H753" s="15">
        <f>IF(OR(D753=99.9,E752=99.9),"",ABS(D753-E752))</f>
        <v>24</v>
      </c>
      <c r="I753" s="15">
        <f>IF(OR(D753=99.9,E752=99.9),"",POWER(ABS(D753-E752),2))</f>
        <v>576</v>
      </c>
      <c r="J753" s="32">
        <f>D753-E753</f>
        <v>0</v>
      </c>
      <c r="P753" t="s">
        <v>150</v>
      </c>
      <c r="R753" t="s">
        <v>151</v>
      </c>
      <c r="S753" t="s">
        <v>152</v>
      </c>
      <c r="T753" t="s">
        <v>153</v>
      </c>
      <c r="U753" t="s">
        <v>154</v>
      </c>
      <c r="X753" t="s">
        <v>155</v>
      </c>
      <c r="Y753" t="s">
        <v>156</v>
      </c>
      <c r="Z753" t="s">
        <v>157</v>
      </c>
      <c r="AA753" t="s">
        <v>158</v>
      </c>
      <c r="AB753" t="s">
        <v>159</v>
      </c>
      <c r="AC753" t="s">
        <v>160</v>
      </c>
      <c r="AD753" t="s">
        <v>161</v>
      </c>
      <c r="AE753" t="s">
        <v>162</v>
      </c>
      <c r="AF753" t="s">
        <v>163</v>
      </c>
      <c r="AG753" t="s">
        <v>164</v>
      </c>
      <c r="AH753" t="s">
        <v>165</v>
      </c>
      <c r="AI753" t="s">
        <v>166</v>
      </c>
    </row>
    <row r="754" ht="18.5" spans="1:35">
      <c r="A754" t="s">
        <v>107</v>
      </c>
      <c r="B754" s="19">
        <f>FORECAST!A3</f>
        <v>44198</v>
      </c>
      <c r="C754" s="19">
        <f>OBSERVED!A3</f>
        <v>44198</v>
      </c>
      <c r="D754" s="32">
        <f>ANALYSIS!L6</f>
        <v>27</v>
      </c>
      <c r="E754" s="32">
        <f>ANALYSIS!K6</f>
        <v>27</v>
      </c>
      <c r="F754" s="36">
        <f t="shared" ref="F754:F817" si="122">D754</f>
        <v>27</v>
      </c>
      <c r="G754" s="37">
        <f t="shared" ref="G754:G817" si="123">E753</f>
        <v>24</v>
      </c>
      <c r="H754" s="15">
        <f t="shared" ref="H754:H817" si="124">IF(OR(D754=99.9,E753=99.9),"",ABS(D754-E753))</f>
        <v>3</v>
      </c>
      <c r="I754" s="15">
        <f t="shared" ref="I754:I817" si="125">IF(OR(D754=99.9,E753=99.9),"",POWER(ABS(D754-E753),2))</f>
        <v>9</v>
      </c>
      <c r="J754" s="32">
        <f t="shared" ref="J754:J817" si="126">D754-E754</f>
        <v>0</v>
      </c>
      <c r="M754" s="21" t="s">
        <v>36</v>
      </c>
      <c r="P754" t="s">
        <v>109</v>
      </c>
      <c r="R754" t="s">
        <v>42</v>
      </c>
      <c r="S754" t="s">
        <v>43</v>
      </c>
      <c r="T754" t="s">
        <v>44</v>
      </c>
      <c r="U754" t="s">
        <v>45</v>
      </c>
      <c r="X754" t="s">
        <v>68</v>
      </c>
      <c r="Y754" t="s">
        <v>69</v>
      </c>
      <c r="Z754" t="s">
        <v>70</v>
      </c>
      <c r="AA754" t="s">
        <v>71</v>
      </c>
      <c r="AB754" t="s">
        <v>72</v>
      </c>
      <c r="AC754" t="s">
        <v>73</v>
      </c>
      <c r="AD754" t="s">
        <v>74</v>
      </c>
      <c r="AE754" t="s">
        <v>75</v>
      </c>
      <c r="AF754" t="s">
        <v>76</v>
      </c>
      <c r="AG754" t="s">
        <v>77</v>
      </c>
      <c r="AH754" t="s">
        <v>78</v>
      </c>
      <c r="AI754" t="s">
        <v>79</v>
      </c>
    </row>
    <row r="755" spans="1:35">
      <c r="A755" t="s">
        <v>110</v>
      </c>
      <c r="B755" s="19">
        <f>FORECAST!A4</f>
        <v>44199</v>
      </c>
      <c r="C755" s="19">
        <f>OBSERVED!A4</f>
        <v>44199</v>
      </c>
      <c r="D755" s="32">
        <f>ANALYSIS!L7</f>
        <v>25.5</v>
      </c>
      <c r="E755" s="32">
        <f>ANALYSIS!K7</f>
        <v>25.5</v>
      </c>
      <c r="F755" s="36">
        <f t="shared" si="122"/>
        <v>25.5</v>
      </c>
      <c r="G755" s="37">
        <f t="shared" si="123"/>
        <v>27</v>
      </c>
      <c r="H755" s="15">
        <f t="shared" si="124"/>
        <v>1.5</v>
      </c>
      <c r="I755" s="15">
        <f t="shared" si="125"/>
        <v>2.25</v>
      </c>
      <c r="J755" s="32">
        <f t="shared" si="126"/>
        <v>0</v>
      </c>
      <c r="M755" s="33" t="s">
        <v>167</v>
      </c>
      <c r="N755" s="11"/>
      <c r="O755" s="34" t="s">
        <v>168</v>
      </c>
      <c r="P755">
        <f>COUNTIF(H753:H1117,"")</f>
        <v>0</v>
      </c>
      <c r="R755">
        <f>COUNTIF(H753:H811,"")</f>
        <v>0</v>
      </c>
      <c r="S755">
        <f>COUNTIF(G812:G903,"")</f>
        <v>0</v>
      </c>
      <c r="T755">
        <f>COUNTIF(H904:H1025,"")</f>
        <v>0</v>
      </c>
      <c r="U755">
        <f>COUNTIF(H1026:H1117,"")</f>
        <v>0</v>
      </c>
      <c r="W755" s="34" t="s">
        <v>168</v>
      </c>
      <c r="X755">
        <f>COUNTIF(H753:H783,"")</f>
        <v>0</v>
      </c>
      <c r="Y755">
        <f>COUNTIF(H784:H811,"")</f>
        <v>0</v>
      </c>
      <c r="Z755">
        <f>COUNTIF(H812:H842,"")</f>
        <v>0</v>
      </c>
      <c r="AA755">
        <f>COUNTIF(H843:H872,"")</f>
        <v>0</v>
      </c>
      <c r="AB755">
        <f>COUNTIF(H873:H903,"")</f>
        <v>0</v>
      </c>
      <c r="AC755">
        <f>COUNTIF(H904:H933,"")</f>
        <v>0</v>
      </c>
      <c r="AD755">
        <f>COUNTIF(H934:H964,"")</f>
        <v>0</v>
      </c>
      <c r="AE755">
        <f>COUNTIF(H965:H995,"")</f>
        <v>0</v>
      </c>
      <c r="AF755">
        <f>COUNTIF(H996:H1025,"")</f>
        <v>0</v>
      </c>
      <c r="AG755">
        <f>COUNTIF(H1026:H1056,"")</f>
        <v>0</v>
      </c>
      <c r="AH755">
        <f>COUNTIF(H1057:H1086,"")</f>
        <v>0</v>
      </c>
      <c r="AI755">
        <f>COUNTIF(H1087:H1117,"")</f>
        <v>0</v>
      </c>
    </row>
    <row r="756" spans="1:35">
      <c r="A756" t="s">
        <v>113</v>
      </c>
      <c r="B756" s="19">
        <f>FORECAST!A5</f>
        <v>44200</v>
      </c>
      <c r="C756" s="19">
        <f>OBSERVED!A5</f>
        <v>44200</v>
      </c>
      <c r="D756" s="32">
        <f>ANALYSIS!L8</f>
        <v>25.5</v>
      </c>
      <c r="E756" s="32">
        <f>ANALYSIS!K8</f>
        <v>25.5</v>
      </c>
      <c r="F756" s="36">
        <f t="shared" si="122"/>
        <v>25.5</v>
      </c>
      <c r="G756" s="37">
        <f t="shared" si="123"/>
        <v>25.5</v>
      </c>
      <c r="H756" s="15">
        <f t="shared" si="124"/>
        <v>0</v>
      </c>
      <c r="I756" s="15">
        <f t="shared" si="125"/>
        <v>0</v>
      </c>
      <c r="J756" s="32">
        <f t="shared" si="126"/>
        <v>0</v>
      </c>
      <c r="M756" s="33" t="s">
        <v>169</v>
      </c>
      <c r="N756" s="11"/>
      <c r="O756" s="34" t="s">
        <v>128</v>
      </c>
      <c r="P756">
        <f>COUNTIF(H753:H1117,"&gt;=0")</f>
        <v>365</v>
      </c>
      <c r="R756">
        <f>COUNTIF(H753:H811,"&gt;=0")</f>
        <v>59</v>
      </c>
      <c r="S756">
        <f>COUNTIF(H812:H903,"&gt;=0")</f>
        <v>92</v>
      </c>
      <c r="T756">
        <f>COUNTIF(H904:H1025,"&gt;=0")</f>
        <v>122</v>
      </c>
      <c r="U756">
        <f>COUNTIF(H1026:H1117,"&gt;=0")</f>
        <v>92</v>
      </c>
      <c r="W756" s="34" t="s">
        <v>128</v>
      </c>
      <c r="X756">
        <f>COUNTIF(H753:H783,"&gt;=0")</f>
        <v>31</v>
      </c>
      <c r="Y756">
        <f>COUNTIF(H784:H811,"&gt;=0")</f>
        <v>28</v>
      </c>
      <c r="Z756">
        <f>COUNTIF(H812:H842,"&gt;=0")</f>
        <v>31</v>
      </c>
      <c r="AA756">
        <f>COUNTIF(H843:H872,"&gt;=0")</f>
        <v>30</v>
      </c>
      <c r="AB756">
        <f>COUNTIF(H873:H903,"&gt;=0")</f>
        <v>31</v>
      </c>
      <c r="AC756">
        <f>COUNTIF(H904:H933,"&gt;=0")</f>
        <v>30</v>
      </c>
      <c r="AD756">
        <f>COUNTIF(H934:H964,"&gt;=0")</f>
        <v>31</v>
      </c>
      <c r="AE756">
        <f>COUNTIF(H965:H995,"&gt;=0")</f>
        <v>31</v>
      </c>
      <c r="AF756">
        <f>COUNTIF(H996:H1025,"&gt;=0")</f>
        <v>30</v>
      </c>
      <c r="AG756">
        <f>COUNTIF(H1026:H1056,"&gt;=0")</f>
        <v>31</v>
      </c>
      <c r="AH756">
        <f>COUNTIF(H1057:H1086,"&gt;=0")</f>
        <v>30</v>
      </c>
      <c r="AI756">
        <f>COUNTIF(H1087:H1117,"&gt;=0")</f>
        <v>31</v>
      </c>
    </row>
    <row r="757" spans="1:35">
      <c r="A757" t="s">
        <v>116</v>
      </c>
      <c r="B757" s="19">
        <f>FORECAST!A6</f>
        <v>44201</v>
      </c>
      <c r="C757" s="19">
        <f>OBSERVED!A6</f>
        <v>44201</v>
      </c>
      <c r="D757" s="32">
        <f>ANALYSIS!L9</f>
        <v>26.5</v>
      </c>
      <c r="E757" s="32">
        <f>ANALYSIS!K9</f>
        <v>26.5</v>
      </c>
      <c r="F757" s="36">
        <f t="shared" si="122"/>
        <v>26.5</v>
      </c>
      <c r="G757" s="37">
        <f t="shared" si="123"/>
        <v>25.5</v>
      </c>
      <c r="H757" s="15">
        <f t="shared" si="124"/>
        <v>1</v>
      </c>
      <c r="I757" s="15">
        <f t="shared" si="125"/>
        <v>1</v>
      </c>
      <c r="J757" s="32">
        <f t="shared" si="126"/>
        <v>0</v>
      </c>
      <c r="M757" s="33" t="s">
        <v>170</v>
      </c>
      <c r="N757" s="11"/>
      <c r="O757" s="34" t="s">
        <v>171</v>
      </c>
      <c r="P757" s="30">
        <f>COUNTIF(H753:H1117,"&lt;=1")</f>
        <v>192</v>
      </c>
      <c r="R757" s="30">
        <f>COUNTIF(H753:H811,"&lt;=1")</f>
        <v>27</v>
      </c>
      <c r="S757" s="30">
        <f>COUNTIF(H812:H903,"&lt;=1")</f>
        <v>50</v>
      </c>
      <c r="T757" s="30">
        <f>COUNTIF(H904:H1025,"&lt;=1")</f>
        <v>66</v>
      </c>
      <c r="U757" s="30">
        <f>COUNTIF(H1026:H1117,"&lt;=1")</f>
        <v>49</v>
      </c>
      <c r="W757" s="34" t="s">
        <v>171</v>
      </c>
      <c r="X757" s="30">
        <f>COUNTIF(H753:H783,"&lt;=1")</f>
        <v>17</v>
      </c>
      <c r="Y757" s="30">
        <f>COUNTIF(H784:H811,"&lt;=1")</f>
        <v>10</v>
      </c>
      <c r="Z757" s="30">
        <f>COUNTIF(H812:H842,"&lt;=1")</f>
        <v>18</v>
      </c>
      <c r="AA757" s="30">
        <f>COUNTIF(H843:H872,"&lt;=1")</f>
        <v>14</v>
      </c>
      <c r="AB757" s="30">
        <f>COUNTIF(H873:H903,"&lt;=1")</f>
        <v>18</v>
      </c>
      <c r="AC757" s="30">
        <f>COUNTIF(H904:H933,"&lt;=1")</f>
        <v>12</v>
      </c>
      <c r="AD757" s="30">
        <f>COUNTIF(H934:H964,"&lt;=1")</f>
        <v>19</v>
      </c>
      <c r="AE757" s="30">
        <f>COUNTIF(H965:H995,"&lt;=1")</f>
        <v>21</v>
      </c>
      <c r="AF757" s="30">
        <f>COUNTIF(H996:H1025,"&lt;=1")</f>
        <v>14</v>
      </c>
      <c r="AG757" s="30">
        <f>COUNTIF(H1026:H1056,"&lt;=1")</f>
        <v>20</v>
      </c>
      <c r="AH757" s="30">
        <f>COUNTIF(H1057:H1086,"&lt;=1")</f>
        <v>16</v>
      </c>
      <c r="AI757" s="30">
        <f>COUNTIF(H1087:H1117,"&lt;=1")</f>
        <v>13</v>
      </c>
    </row>
    <row r="758" spans="1:35">
      <c r="A758" t="s">
        <v>119</v>
      </c>
      <c r="B758" s="19">
        <f>FORECAST!A7</f>
        <v>44202</v>
      </c>
      <c r="C758" s="19">
        <f>OBSERVED!A7</f>
        <v>44202</v>
      </c>
      <c r="D758" s="32">
        <f>ANALYSIS!L10</f>
        <v>25.5</v>
      </c>
      <c r="E758" s="32">
        <f>ANALYSIS!K10</f>
        <v>27</v>
      </c>
      <c r="F758" s="36">
        <f t="shared" si="122"/>
        <v>25.5</v>
      </c>
      <c r="G758" s="37">
        <f t="shared" si="123"/>
        <v>26.5</v>
      </c>
      <c r="H758" s="15">
        <f t="shared" si="124"/>
        <v>1</v>
      </c>
      <c r="I758" s="15">
        <f t="shared" si="125"/>
        <v>1</v>
      </c>
      <c r="J758" s="32">
        <f t="shared" si="126"/>
        <v>-1.5</v>
      </c>
      <c r="M758" s="33" t="s">
        <v>172</v>
      </c>
      <c r="N758" s="11"/>
      <c r="O758" s="34" t="s">
        <v>173</v>
      </c>
      <c r="P758" s="30">
        <f>COUNTIF(H753:H1117,"&gt;1")</f>
        <v>173</v>
      </c>
      <c r="R758" s="30">
        <f>COUNTIF(H753:H811,"&gt;1")</f>
        <v>32</v>
      </c>
      <c r="S758" s="30">
        <f>COUNTIF(H812:H903,"&gt;1")</f>
        <v>42</v>
      </c>
      <c r="T758" s="30">
        <f>COUNTIF(H904:H1025,"&gt;1")</f>
        <v>56</v>
      </c>
      <c r="U758" s="30">
        <f>COUNTIF(H1026:H1117,"&gt;1")</f>
        <v>43</v>
      </c>
      <c r="W758" s="34" t="s">
        <v>173</v>
      </c>
      <c r="X758" s="30">
        <f>COUNTIF(H753:H783,"&gt;1")</f>
        <v>14</v>
      </c>
      <c r="Y758" s="30">
        <f>COUNTIF(H784:H811,"&gt;1")</f>
        <v>18</v>
      </c>
      <c r="Z758" s="30">
        <f>COUNTIF(H812:H842,"&gt;1")</f>
        <v>13</v>
      </c>
      <c r="AA758" s="30">
        <f>COUNTIF(H843:H872,"&gt;1")</f>
        <v>16</v>
      </c>
      <c r="AB758" s="30">
        <f>COUNTIF(H873:H903,"&gt;1")</f>
        <v>13</v>
      </c>
      <c r="AC758" s="30">
        <f>COUNTIF(H904:H933,"&gt;1")</f>
        <v>18</v>
      </c>
      <c r="AD758" s="30">
        <f>COUNTIF(H934:H964,"&gt;1")</f>
        <v>12</v>
      </c>
      <c r="AE758" s="30">
        <f>COUNTIF(H965:H995,"&gt;1")</f>
        <v>10</v>
      </c>
      <c r="AF758" s="30">
        <f>COUNTIF(H996:H1025,"&gt;1")</f>
        <v>16</v>
      </c>
      <c r="AG758" s="30">
        <f>COUNTIF(H1026:H1056,"&gt;1")</f>
        <v>11</v>
      </c>
      <c r="AH758" s="30">
        <f>COUNTIF(H1057:H1086,"&gt;1")</f>
        <v>14</v>
      </c>
      <c r="AI758" s="30">
        <f>COUNTIF(H1087:H1117,"&gt;1")</f>
        <v>18</v>
      </c>
    </row>
    <row r="759" spans="1:35">
      <c r="A759" t="s">
        <v>122</v>
      </c>
      <c r="B759" s="19">
        <f>FORECAST!A8</f>
        <v>44203</v>
      </c>
      <c r="C759" s="19">
        <f>OBSERVED!A8</f>
        <v>44203</v>
      </c>
      <c r="D759" s="32">
        <f>ANALYSIS!L11</f>
        <v>26</v>
      </c>
      <c r="E759" s="32">
        <f>ANALYSIS!K11</f>
        <v>27</v>
      </c>
      <c r="F759" s="36">
        <f t="shared" si="122"/>
        <v>26</v>
      </c>
      <c r="G759" s="37">
        <f t="shared" si="123"/>
        <v>27</v>
      </c>
      <c r="H759" s="15">
        <f t="shared" si="124"/>
        <v>1</v>
      </c>
      <c r="I759" s="15">
        <f t="shared" si="125"/>
        <v>1</v>
      </c>
      <c r="J759" s="32">
        <f t="shared" si="126"/>
        <v>-1</v>
      </c>
      <c r="M759" s="33" t="s">
        <v>174</v>
      </c>
      <c r="N759" s="11"/>
      <c r="O759" s="34" t="s">
        <v>175</v>
      </c>
      <c r="P759" s="30">
        <f>COUNTIF(H753:H1117,"&gt;2")</f>
        <v>82</v>
      </c>
      <c r="R759" s="30">
        <f>COUNTIF(H753:H811,"&gt;2")</f>
        <v>15</v>
      </c>
      <c r="S759" s="30">
        <f>COUNTIF(H812:H903,"&gt;2")</f>
        <v>16</v>
      </c>
      <c r="T759" s="30">
        <f>COUNTIF(H904:H1025,"&gt;2")</f>
        <v>31</v>
      </c>
      <c r="U759" s="30">
        <f>COUNTIF(H1026:H1117,"&gt;2")</f>
        <v>20</v>
      </c>
      <c r="W759" s="34" t="s">
        <v>175</v>
      </c>
      <c r="X759" s="30">
        <f>COUNTIF(H753:H783,"&gt;2")</f>
        <v>8</v>
      </c>
      <c r="Y759" s="30">
        <f>COUNTIF(H784:H811,"&gt;2")</f>
        <v>7</v>
      </c>
      <c r="Z759" s="30">
        <f>COUNTIF(H812:H842,"&gt;2")</f>
        <v>3</v>
      </c>
      <c r="AA759" s="30">
        <f>COUNTIF(H843:H872,"&gt;2")</f>
        <v>6</v>
      </c>
      <c r="AB759" s="30">
        <f>COUNTIF(G873:G903,"&gt;2")</f>
        <v>31</v>
      </c>
      <c r="AC759" s="30">
        <f>COUNTIF(H904:H933,"&gt;2")</f>
        <v>11</v>
      </c>
      <c r="AD759" s="30">
        <f>COUNTIF(H934:H964,"&gt;2")</f>
        <v>5</v>
      </c>
      <c r="AE759" s="30">
        <f>COUNTIF(H965:H995,"&gt;2")</f>
        <v>4</v>
      </c>
      <c r="AF759" s="30">
        <f>COUNTIF(H996:H1025,"&gt;2")</f>
        <v>11</v>
      </c>
      <c r="AG759" s="30">
        <f>COUNTIF(H1026:H1056,"&gt;2")</f>
        <v>6</v>
      </c>
      <c r="AH759" s="30">
        <f>COUNTIF(H1057:H1086,"&gt;2")</f>
        <v>4</v>
      </c>
      <c r="AI759" s="30">
        <f>COUNTIF(H1087:H1117,"&gt;2")</f>
        <v>10</v>
      </c>
    </row>
    <row r="760" spans="1:35">
      <c r="A760" t="s">
        <v>106</v>
      </c>
      <c r="B760" s="19">
        <f>FORECAST!A9</f>
        <v>44204</v>
      </c>
      <c r="C760" s="19">
        <f>OBSERVED!A9</f>
        <v>44204</v>
      </c>
      <c r="D760" s="32">
        <f>ANALYSIS!L12</f>
        <v>25.5</v>
      </c>
      <c r="E760" s="32">
        <f>ANALYSIS!K12</f>
        <v>27</v>
      </c>
      <c r="F760" s="36">
        <f t="shared" si="122"/>
        <v>25.5</v>
      </c>
      <c r="G760" s="37">
        <f t="shared" si="123"/>
        <v>27</v>
      </c>
      <c r="H760" s="15">
        <f t="shared" si="124"/>
        <v>1.5</v>
      </c>
      <c r="I760" s="15">
        <f t="shared" si="125"/>
        <v>2.25</v>
      </c>
      <c r="J760" s="32">
        <f t="shared" si="126"/>
        <v>-1.5</v>
      </c>
      <c r="M760" s="33" t="s">
        <v>176</v>
      </c>
      <c r="N760" s="11"/>
      <c r="O760" s="34" t="s">
        <v>177</v>
      </c>
      <c r="P760" s="30">
        <f t="shared" ref="P760:U760" si="127">(P758-P759)</f>
        <v>91</v>
      </c>
      <c r="R760" s="30">
        <f t="shared" si="127"/>
        <v>17</v>
      </c>
      <c r="S760" s="30">
        <f t="shared" si="127"/>
        <v>26</v>
      </c>
      <c r="T760" s="30">
        <f t="shared" si="127"/>
        <v>25</v>
      </c>
      <c r="U760" s="30">
        <f t="shared" si="127"/>
        <v>23</v>
      </c>
      <c r="W760" s="34" t="s">
        <v>177</v>
      </c>
      <c r="X760" s="30">
        <f t="shared" ref="X760:AI760" si="128">(X758-X759)</f>
        <v>6</v>
      </c>
      <c r="Y760" s="30">
        <f t="shared" si="128"/>
        <v>11</v>
      </c>
      <c r="Z760" s="30">
        <f t="shared" si="128"/>
        <v>10</v>
      </c>
      <c r="AA760" s="30">
        <f t="shared" si="128"/>
        <v>10</v>
      </c>
      <c r="AB760" s="30">
        <f t="shared" si="128"/>
        <v>-18</v>
      </c>
      <c r="AC760" s="30">
        <f t="shared" si="128"/>
        <v>7</v>
      </c>
      <c r="AD760" s="30">
        <f t="shared" si="128"/>
        <v>7</v>
      </c>
      <c r="AE760" s="30">
        <f t="shared" si="128"/>
        <v>6</v>
      </c>
      <c r="AF760" s="30">
        <f t="shared" si="128"/>
        <v>5</v>
      </c>
      <c r="AG760" s="30">
        <f t="shared" si="128"/>
        <v>5</v>
      </c>
      <c r="AH760" s="30">
        <f t="shared" si="128"/>
        <v>10</v>
      </c>
      <c r="AI760" s="30">
        <f t="shared" si="128"/>
        <v>8</v>
      </c>
    </row>
    <row r="761" spans="1:35">
      <c r="A761" t="s">
        <v>107</v>
      </c>
      <c r="B761" s="19">
        <f>FORECAST!A10</f>
        <v>44205</v>
      </c>
      <c r="C761" s="19">
        <f>OBSERVED!A10</f>
        <v>44205</v>
      </c>
      <c r="D761" s="32">
        <f>ANALYSIS!L13</f>
        <v>27</v>
      </c>
      <c r="E761" s="32">
        <f>ANALYSIS!K13</f>
        <v>28</v>
      </c>
      <c r="F761" s="36">
        <f t="shared" si="122"/>
        <v>27</v>
      </c>
      <c r="G761" s="37">
        <f t="shared" si="123"/>
        <v>27</v>
      </c>
      <c r="H761" s="15">
        <f t="shared" si="124"/>
        <v>0</v>
      </c>
      <c r="I761" s="15">
        <f t="shared" si="125"/>
        <v>0</v>
      </c>
      <c r="J761" s="32">
        <f t="shared" si="126"/>
        <v>-1</v>
      </c>
      <c r="M761" s="33" t="s">
        <v>135</v>
      </c>
      <c r="N761" s="11"/>
      <c r="O761" s="34" t="s">
        <v>136</v>
      </c>
      <c r="P761" s="30">
        <f>ROUND(SQRT(SUM(I753:I1117)/P756),2)</f>
        <v>2.62</v>
      </c>
      <c r="R761" s="30">
        <f>ROUND(SQRT(SUM(I753:I811)/R756),2)</f>
        <v>3.75</v>
      </c>
      <c r="S761" s="30">
        <f>ROUND(SQRT(SUM(I812:I903)/S756),2)</f>
        <v>2.29</v>
      </c>
      <c r="T761" s="30">
        <f>ROUND(SQRT(SUM(I904:I1025)/T756),2)</f>
        <v>2.29</v>
      </c>
      <c r="U761" s="30">
        <f>ROUND(SQRT(SUM(I1026:I1117)/U756),2)</f>
        <v>2.43</v>
      </c>
      <c r="W761" s="34" t="s">
        <v>136</v>
      </c>
      <c r="X761" s="30">
        <f>ROUND(SQRT(SUM(I753:I783)/X756),2)</f>
        <v>4.85</v>
      </c>
      <c r="Y761" s="30">
        <f>ROUND(SQRT(SUM(I784:I811)/Y756),2)</f>
        <v>1.91</v>
      </c>
      <c r="Z761" s="30">
        <f>ROUND(SQRT(SUM(I812:I842)/Z756),2)</f>
        <v>1.49</v>
      </c>
      <c r="AA761" s="30">
        <f>ROUND(SQRT(SUM(I843:I872)/AA756),2)</f>
        <v>1.76</v>
      </c>
      <c r="AB761" s="30">
        <f>ROUND(SQRT(SUM(I873:I903)/AB756),2)</f>
        <v>3.22</v>
      </c>
      <c r="AC761" s="30">
        <f>ROUND(SQRT(SUM(I904:I933)/AC756),2)</f>
        <v>2.95</v>
      </c>
      <c r="AD761" s="30">
        <f>ROUND(SQRT(SUM(H934:H964)/AD756),2)</f>
        <v>1.22</v>
      </c>
      <c r="AE761" s="30">
        <f>ROUND(SQRT(SUM(I965:I995)/AE756),2)</f>
        <v>1.45</v>
      </c>
      <c r="AF761" s="30">
        <f>ROUND(SQRT(SUM(I996:I1025)/AF756),2)</f>
        <v>2.3</v>
      </c>
      <c r="AG761" s="30">
        <f>ROUND(SQRT(SUM(I1026:I1056)/AG756),2)</f>
        <v>1.61</v>
      </c>
      <c r="AH761" s="30">
        <f>ROUND(SQRT(SUM(I1057:I1086)/AH756),2)</f>
        <v>1.64</v>
      </c>
      <c r="AI761" s="30">
        <f>ROUND(SQRT(SUM(I1087:I1117)/AI756),2)</f>
        <v>3.51</v>
      </c>
    </row>
    <row r="762" spans="1:35">
      <c r="A762" t="s">
        <v>110</v>
      </c>
      <c r="B762" s="19">
        <f>FORECAST!A11</f>
        <v>44206</v>
      </c>
      <c r="C762" s="19">
        <f>OBSERVED!A11</f>
        <v>44206</v>
      </c>
      <c r="D762" s="32">
        <f>ANALYSIS!L14</f>
        <v>28</v>
      </c>
      <c r="E762" s="32">
        <f>ANALYSIS!K14</f>
        <v>28</v>
      </c>
      <c r="F762" s="36">
        <f t="shared" si="122"/>
        <v>28</v>
      </c>
      <c r="G762" s="37">
        <f t="shared" si="123"/>
        <v>28</v>
      </c>
      <c r="H762" s="15">
        <f t="shared" si="124"/>
        <v>0</v>
      </c>
      <c r="I762" s="15">
        <f t="shared" si="125"/>
        <v>0</v>
      </c>
      <c r="J762" s="32">
        <f t="shared" si="126"/>
        <v>0</v>
      </c>
      <c r="M762" s="20"/>
      <c r="N762" s="11"/>
      <c r="O762" s="33" t="s">
        <v>178</v>
      </c>
      <c r="P762" s="30">
        <f t="shared" ref="P762:U762" si="129">ROUND(((P757/P756)*100),2)</f>
        <v>52.6</v>
      </c>
      <c r="R762" s="30">
        <f t="shared" si="129"/>
        <v>45.76</v>
      </c>
      <c r="S762" s="30">
        <f t="shared" si="129"/>
        <v>54.35</v>
      </c>
      <c r="T762" s="30">
        <f t="shared" si="129"/>
        <v>54.1</v>
      </c>
      <c r="U762" s="30">
        <f t="shared" si="129"/>
        <v>53.26</v>
      </c>
      <c r="W762" s="33" t="s">
        <v>178</v>
      </c>
      <c r="X762" s="30">
        <f t="shared" ref="X762:AI762" si="130">ROUND(((X757/X756)*100),2)</f>
        <v>54.84</v>
      </c>
      <c r="Y762" s="30">
        <f t="shared" si="130"/>
        <v>35.71</v>
      </c>
      <c r="Z762" s="30">
        <f t="shared" si="130"/>
        <v>58.06</v>
      </c>
      <c r="AA762" s="30">
        <f t="shared" si="130"/>
        <v>46.67</v>
      </c>
      <c r="AB762" s="30">
        <f t="shared" si="130"/>
        <v>58.06</v>
      </c>
      <c r="AC762" s="30">
        <f t="shared" si="130"/>
        <v>40</v>
      </c>
      <c r="AD762" s="30">
        <f t="shared" si="130"/>
        <v>61.29</v>
      </c>
      <c r="AE762" s="30">
        <f t="shared" si="130"/>
        <v>67.74</v>
      </c>
      <c r="AF762" s="30">
        <f t="shared" si="130"/>
        <v>46.67</v>
      </c>
      <c r="AG762" s="30">
        <f t="shared" si="130"/>
        <v>64.52</v>
      </c>
      <c r="AH762" s="30">
        <f t="shared" si="130"/>
        <v>53.33</v>
      </c>
      <c r="AI762" s="30">
        <f t="shared" si="130"/>
        <v>41.94</v>
      </c>
    </row>
    <row r="763" spans="1:35">
      <c r="A763" t="s">
        <v>113</v>
      </c>
      <c r="B763" s="19">
        <f>FORECAST!A12</f>
        <v>44207</v>
      </c>
      <c r="C763" s="19">
        <f>OBSERVED!A12</f>
        <v>44207</v>
      </c>
      <c r="D763" s="32">
        <f>ANALYSIS!L15</f>
        <v>29</v>
      </c>
      <c r="E763" s="32">
        <f>ANALYSIS!K15</f>
        <v>28</v>
      </c>
      <c r="F763" s="36">
        <f t="shared" si="122"/>
        <v>29</v>
      </c>
      <c r="G763" s="37">
        <f t="shared" si="123"/>
        <v>28</v>
      </c>
      <c r="H763" s="15">
        <f t="shared" si="124"/>
        <v>1</v>
      </c>
      <c r="I763" s="15">
        <f t="shared" si="125"/>
        <v>1</v>
      </c>
      <c r="J763" s="32">
        <f t="shared" si="126"/>
        <v>1</v>
      </c>
      <c r="M763" s="33" t="s">
        <v>186</v>
      </c>
      <c r="N763" s="11"/>
      <c r="O763" s="33" t="s">
        <v>180</v>
      </c>
      <c r="P763" s="30">
        <f t="shared" ref="P763:U763" si="131">ROUND(((P760/P756)*100),2)</f>
        <v>24.93</v>
      </c>
      <c r="R763" s="30">
        <f t="shared" si="131"/>
        <v>28.81</v>
      </c>
      <c r="S763" s="30">
        <f t="shared" si="131"/>
        <v>28.26</v>
      </c>
      <c r="T763" s="30">
        <f t="shared" si="131"/>
        <v>20.49</v>
      </c>
      <c r="U763" s="30">
        <f t="shared" si="131"/>
        <v>25</v>
      </c>
      <c r="W763" s="33" t="s">
        <v>180</v>
      </c>
      <c r="X763" s="30">
        <f t="shared" ref="X763:AI763" si="132">ROUND(((X760/X756)*100),2)</f>
        <v>19.35</v>
      </c>
      <c r="Y763" s="30">
        <f t="shared" si="132"/>
        <v>39.29</v>
      </c>
      <c r="Z763" s="30">
        <f t="shared" si="132"/>
        <v>32.26</v>
      </c>
      <c r="AA763" s="30">
        <f t="shared" si="132"/>
        <v>33.33</v>
      </c>
      <c r="AB763" s="30">
        <f t="shared" si="132"/>
        <v>-58.06</v>
      </c>
      <c r="AC763" s="30">
        <f t="shared" si="132"/>
        <v>23.33</v>
      </c>
      <c r="AD763" s="30">
        <f t="shared" si="132"/>
        <v>22.58</v>
      </c>
      <c r="AE763" s="30">
        <f t="shared" si="132"/>
        <v>19.35</v>
      </c>
      <c r="AF763" s="30">
        <f t="shared" si="132"/>
        <v>16.67</v>
      </c>
      <c r="AG763" s="30">
        <f t="shared" si="132"/>
        <v>16.13</v>
      </c>
      <c r="AH763" s="30">
        <f t="shared" si="132"/>
        <v>33.33</v>
      </c>
      <c r="AI763" s="30">
        <f t="shared" si="132"/>
        <v>25.81</v>
      </c>
    </row>
    <row r="764" spans="1:35">
      <c r="A764" t="s">
        <v>116</v>
      </c>
      <c r="B764" s="19">
        <f>FORECAST!A13</f>
        <v>44208</v>
      </c>
      <c r="C764" s="19">
        <f>OBSERVED!A13</f>
        <v>44208</v>
      </c>
      <c r="D764" s="32">
        <f>ANALYSIS!L16</f>
        <v>28</v>
      </c>
      <c r="E764" s="32">
        <f>ANALYSIS!K16</f>
        <v>29</v>
      </c>
      <c r="F764" s="36">
        <f t="shared" si="122"/>
        <v>28</v>
      </c>
      <c r="G764" s="37">
        <f t="shared" si="123"/>
        <v>28</v>
      </c>
      <c r="H764" s="15">
        <f t="shared" si="124"/>
        <v>0</v>
      </c>
      <c r="I764" s="15">
        <f t="shared" si="125"/>
        <v>0</v>
      </c>
      <c r="J764" s="32">
        <f t="shared" si="126"/>
        <v>-1</v>
      </c>
      <c r="M764" s="33"/>
      <c r="N764" s="11"/>
      <c r="O764" s="33" t="s">
        <v>181</v>
      </c>
      <c r="P764" s="30">
        <f t="shared" ref="P764:U764" si="133">ROUND(((P759/P756)*100),2)</f>
        <v>22.47</v>
      </c>
      <c r="R764" s="30">
        <f t="shared" si="133"/>
        <v>25.42</v>
      </c>
      <c r="S764" s="30">
        <f t="shared" si="133"/>
        <v>17.39</v>
      </c>
      <c r="T764" s="30">
        <f t="shared" si="133"/>
        <v>25.41</v>
      </c>
      <c r="U764" s="30">
        <f t="shared" si="133"/>
        <v>21.74</v>
      </c>
      <c r="W764" s="33" t="s">
        <v>181</v>
      </c>
      <c r="X764" s="30">
        <f t="shared" ref="X764:AI764" si="134">ROUND(((X759/X756)*100),2)</f>
        <v>25.81</v>
      </c>
      <c r="Y764" s="30">
        <f t="shared" si="134"/>
        <v>25</v>
      </c>
      <c r="Z764" s="30">
        <f t="shared" si="134"/>
        <v>9.68</v>
      </c>
      <c r="AA764" s="30">
        <f t="shared" si="134"/>
        <v>20</v>
      </c>
      <c r="AB764" s="30">
        <f t="shared" si="134"/>
        <v>100</v>
      </c>
      <c r="AC764" s="30">
        <f t="shared" si="134"/>
        <v>36.67</v>
      </c>
      <c r="AD764" s="30">
        <f t="shared" si="134"/>
        <v>16.13</v>
      </c>
      <c r="AE764" s="30">
        <f t="shared" si="134"/>
        <v>12.9</v>
      </c>
      <c r="AF764" s="30">
        <f t="shared" si="134"/>
        <v>36.67</v>
      </c>
      <c r="AG764" s="30">
        <f t="shared" si="134"/>
        <v>19.35</v>
      </c>
      <c r="AH764" s="30">
        <f t="shared" si="134"/>
        <v>13.33</v>
      </c>
      <c r="AI764" s="30">
        <f t="shared" si="134"/>
        <v>32.26</v>
      </c>
    </row>
    <row r="765" spans="1:35">
      <c r="A765" t="s">
        <v>119</v>
      </c>
      <c r="B765" s="19">
        <f>FORECAST!A14</f>
        <v>44209</v>
      </c>
      <c r="C765" s="19">
        <f>OBSERVED!A14</f>
        <v>44209</v>
      </c>
      <c r="D765" s="32">
        <f>ANALYSIS!L17</f>
        <v>28</v>
      </c>
      <c r="E765" s="32">
        <f>ANALYSIS!K17</f>
        <v>29</v>
      </c>
      <c r="F765" s="36">
        <f t="shared" si="122"/>
        <v>28</v>
      </c>
      <c r="G765" s="37">
        <f t="shared" si="123"/>
        <v>29</v>
      </c>
      <c r="H765" s="15">
        <f t="shared" si="124"/>
        <v>1</v>
      </c>
      <c r="I765" s="15">
        <f t="shared" si="125"/>
        <v>1</v>
      </c>
      <c r="J765" s="32">
        <f t="shared" si="126"/>
        <v>-1</v>
      </c>
      <c r="M765" s="33" t="s">
        <v>187</v>
      </c>
      <c r="N765" s="11"/>
      <c r="O765" s="34" t="s">
        <v>142</v>
      </c>
      <c r="P765" s="35" cm="1">
        <f t="array" ref="P765">CORREL(F753:F1117,G753:G1117)</f>
        <v>0.830565017888109</v>
      </c>
      <c r="R765" s="35" cm="1">
        <f t="array" ref="R765">CORREL(F753:F811,G753:G811)</f>
        <v>0.639440021591593</v>
      </c>
      <c r="S765" s="35" cm="1">
        <f t="array" ref="S765">CORREL(F812:F903,G812:G903)</f>
        <v>0.665968992253452</v>
      </c>
      <c r="T765" s="35" cm="1">
        <f t="array" ref="T765">CORREL(F904:F1025,G904:G1025)</f>
        <v>0.630033038961882</v>
      </c>
      <c r="U765" s="35" cm="1">
        <f t="array" ref="U765">CORREL(F1026:F1117,G1026:G1117)</f>
        <v>0.789147689653477</v>
      </c>
      <c r="W765" s="34" t="s">
        <v>142</v>
      </c>
      <c r="X765" s="35" cm="1">
        <f t="array" ref="X765">CORREL(F753:F783,G753:G783)</f>
        <v>0.437332298039323</v>
      </c>
      <c r="Y765" s="35" cm="1">
        <f t="array" ref="Y765">CORREL(F784:F811,G784:G811)</f>
        <v>0.600316649636634</v>
      </c>
      <c r="Z765" s="35" cm="1">
        <f t="array" ref="Z765">CORREL(F812:F842,G812:G842)</f>
        <v>0.739113901780058</v>
      </c>
      <c r="AA765" s="35" cm="1">
        <f t="array" ref="AA765">CORREL(F843:F872,G843:G872)</f>
        <v>0.327458551802478</v>
      </c>
      <c r="AB765" s="35" cm="1">
        <f t="array" ref="AB765">CORREL(F873:F903,G873:G903)</f>
        <v>0.582348469309491</v>
      </c>
      <c r="AC765" s="35" cm="1">
        <f t="array" ref="AC765">CORREL(F904:F933,G904:G933)</f>
        <v>0.411914234528069</v>
      </c>
      <c r="AD765" s="35" cm="1">
        <f t="array" ref="AD765">CORREL(F934:F964,G934:G964)</f>
        <v>0.53633692275727</v>
      </c>
      <c r="AE765" s="35" cm="1">
        <f t="array" ref="AE765">CORREL(F965:F995,G965:G995)</f>
        <v>0.618236406223594</v>
      </c>
      <c r="AF765" s="35" cm="1">
        <f t="array" ref="AF765">CORREL(F996:F1025,G996:G1025)</f>
        <v>0.198357346900577</v>
      </c>
      <c r="AG765" s="35" cm="1">
        <f t="array" ref="AG765">CORREL(F1026:F1056,G1026:G1056)</f>
        <v>0.576328357447009</v>
      </c>
      <c r="AH765" s="35" cm="1">
        <f t="array" ref="AH765">CORREL(F1057:F1086,G1057:G1086)</f>
        <v>0.304740978973994</v>
      </c>
      <c r="AI765" s="35" cm="1">
        <f t="array" ref="AI765">CORREL(F1087:F1117,G1087:G1117)</f>
        <v>0.194800782904279</v>
      </c>
    </row>
    <row r="766" spans="1:10">
      <c r="A766" t="s">
        <v>122</v>
      </c>
      <c r="B766" s="19">
        <f>FORECAST!A15</f>
        <v>44210</v>
      </c>
      <c r="C766" s="19">
        <f>OBSERVED!A15</f>
        <v>44210</v>
      </c>
      <c r="D766" s="32">
        <f>ANALYSIS!L18</f>
        <v>27</v>
      </c>
      <c r="E766" s="32">
        <f>ANALYSIS!K18</f>
        <v>28</v>
      </c>
      <c r="F766" s="36">
        <f t="shared" si="122"/>
        <v>27</v>
      </c>
      <c r="G766" s="37">
        <f t="shared" si="123"/>
        <v>29</v>
      </c>
      <c r="H766" s="15">
        <f t="shared" si="124"/>
        <v>2</v>
      </c>
      <c r="I766" s="15">
        <f t="shared" si="125"/>
        <v>4</v>
      </c>
      <c r="J766" s="32">
        <f t="shared" si="126"/>
        <v>-1</v>
      </c>
    </row>
    <row r="767" spans="1:10">
      <c r="A767" t="s">
        <v>106</v>
      </c>
      <c r="B767" s="19">
        <f>FORECAST!A16</f>
        <v>44211</v>
      </c>
      <c r="C767" s="19">
        <f>OBSERVED!A16</f>
        <v>44211</v>
      </c>
      <c r="D767" s="32">
        <f>ANALYSIS!L19</f>
        <v>28</v>
      </c>
      <c r="E767" s="32">
        <f>ANALYSIS!K19</f>
        <v>29</v>
      </c>
      <c r="F767" s="36">
        <f t="shared" si="122"/>
        <v>28</v>
      </c>
      <c r="G767" s="37">
        <f t="shared" si="123"/>
        <v>28</v>
      </c>
      <c r="H767" s="15">
        <f t="shared" si="124"/>
        <v>0</v>
      </c>
      <c r="I767" s="15">
        <f t="shared" si="125"/>
        <v>0</v>
      </c>
      <c r="J767" s="32">
        <f t="shared" si="126"/>
        <v>-1</v>
      </c>
    </row>
    <row r="768" spans="1:10">
      <c r="A768" t="s">
        <v>107</v>
      </c>
      <c r="B768" s="19">
        <f>FORECAST!A17</f>
        <v>44212</v>
      </c>
      <c r="C768" s="19">
        <f>OBSERVED!A17</f>
        <v>44212</v>
      </c>
      <c r="D768" s="32">
        <f>ANALYSIS!L20</f>
        <v>29</v>
      </c>
      <c r="E768" s="32">
        <f>ANALYSIS!K20</f>
        <v>30</v>
      </c>
      <c r="F768" s="36">
        <f t="shared" si="122"/>
        <v>29</v>
      </c>
      <c r="G768" s="37">
        <f t="shared" si="123"/>
        <v>29</v>
      </c>
      <c r="H768" s="15">
        <f t="shared" si="124"/>
        <v>0</v>
      </c>
      <c r="I768" s="15">
        <f t="shared" si="125"/>
        <v>0</v>
      </c>
      <c r="J768" s="32">
        <f t="shared" si="126"/>
        <v>-1</v>
      </c>
    </row>
    <row r="769" spans="1:10">
      <c r="A769" t="s">
        <v>110</v>
      </c>
      <c r="B769" s="19">
        <f>FORECAST!A18</f>
        <v>44213</v>
      </c>
      <c r="C769" s="19">
        <f>OBSERVED!A18</f>
        <v>44213</v>
      </c>
      <c r="D769" s="32">
        <f>ANALYSIS!L21</f>
        <v>30</v>
      </c>
      <c r="E769" s="32">
        <f>ANALYSIS!K21</f>
        <v>30</v>
      </c>
      <c r="F769" s="36">
        <f t="shared" si="122"/>
        <v>30</v>
      </c>
      <c r="G769" s="37">
        <f t="shared" si="123"/>
        <v>30</v>
      </c>
      <c r="H769" s="15">
        <f t="shared" si="124"/>
        <v>0</v>
      </c>
      <c r="I769" s="15">
        <f t="shared" si="125"/>
        <v>0</v>
      </c>
      <c r="J769" s="32">
        <f t="shared" si="126"/>
        <v>0</v>
      </c>
    </row>
    <row r="770" spans="1:10">
      <c r="A770" t="s">
        <v>113</v>
      </c>
      <c r="B770" s="19">
        <f>FORECAST!A19</f>
        <v>44214</v>
      </c>
      <c r="C770" s="19">
        <f>OBSERVED!A19</f>
        <v>44214</v>
      </c>
      <c r="D770" s="32">
        <f>ANALYSIS!L22</f>
        <v>31</v>
      </c>
      <c r="E770" s="32">
        <f>ANALYSIS!K22</f>
        <v>30</v>
      </c>
      <c r="F770" s="36">
        <f t="shared" si="122"/>
        <v>31</v>
      </c>
      <c r="G770" s="37">
        <f t="shared" si="123"/>
        <v>30</v>
      </c>
      <c r="H770" s="15">
        <f t="shared" si="124"/>
        <v>1</v>
      </c>
      <c r="I770" s="15">
        <f t="shared" si="125"/>
        <v>1</v>
      </c>
      <c r="J770" s="32">
        <f t="shared" si="126"/>
        <v>1</v>
      </c>
    </row>
    <row r="771" spans="1:10">
      <c r="A771" t="s">
        <v>116</v>
      </c>
      <c r="B771" s="19">
        <f>FORECAST!A20</f>
        <v>44215</v>
      </c>
      <c r="C771" s="19">
        <f>OBSERVED!A20</f>
        <v>44215</v>
      </c>
      <c r="D771" s="32">
        <f>ANALYSIS!L23</f>
        <v>30</v>
      </c>
      <c r="E771" s="32">
        <f>ANALYSIS!K23</f>
        <v>30</v>
      </c>
      <c r="F771" s="36">
        <f t="shared" si="122"/>
        <v>30</v>
      </c>
      <c r="G771" s="37">
        <f t="shared" si="123"/>
        <v>30</v>
      </c>
      <c r="H771" s="15">
        <f t="shared" si="124"/>
        <v>0</v>
      </c>
      <c r="I771" s="15">
        <f t="shared" si="125"/>
        <v>0</v>
      </c>
      <c r="J771" s="32">
        <f t="shared" si="126"/>
        <v>0</v>
      </c>
    </row>
    <row r="772" spans="1:10">
      <c r="A772" t="s">
        <v>119</v>
      </c>
      <c r="B772" s="19">
        <f>FORECAST!A21</f>
        <v>44216</v>
      </c>
      <c r="C772" s="19">
        <f>OBSERVED!A21</f>
        <v>44216</v>
      </c>
      <c r="D772" s="32">
        <f>ANALYSIS!L24</f>
        <v>28</v>
      </c>
      <c r="E772" s="32">
        <f>ANALYSIS!K24</f>
        <v>30</v>
      </c>
      <c r="F772" s="36">
        <f t="shared" si="122"/>
        <v>28</v>
      </c>
      <c r="G772" s="37">
        <f t="shared" si="123"/>
        <v>30</v>
      </c>
      <c r="H772" s="15">
        <f t="shared" si="124"/>
        <v>2</v>
      </c>
      <c r="I772" s="15">
        <f t="shared" si="125"/>
        <v>4</v>
      </c>
      <c r="J772" s="32">
        <f t="shared" si="126"/>
        <v>-2</v>
      </c>
    </row>
    <row r="773" spans="1:10">
      <c r="A773" t="s">
        <v>122</v>
      </c>
      <c r="B773" s="19">
        <f>FORECAST!A22</f>
        <v>44217</v>
      </c>
      <c r="C773" s="19">
        <f>OBSERVED!A22</f>
        <v>44217</v>
      </c>
      <c r="D773" s="32">
        <f>ANALYSIS!L25</f>
        <v>28.5</v>
      </c>
      <c r="E773" s="32">
        <f>ANALYSIS!K25</f>
        <v>30</v>
      </c>
      <c r="F773" s="36">
        <f t="shared" si="122"/>
        <v>28.5</v>
      </c>
      <c r="G773" s="37">
        <f t="shared" si="123"/>
        <v>30</v>
      </c>
      <c r="H773" s="15">
        <f t="shared" si="124"/>
        <v>1.5</v>
      </c>
      <c r="I773" s="15">
        <f t="shared" si="125"/>
        <v>2.25</v>
      </c>
      <c r="J773" s="32">
        <f t="shared" si="126"/>
        <v>-1.5</v>
      </c>
    </row>
    <row r="774" spans="1:10">
      <c r="A774" t="s">
        <v>106</v>
      </c>
      <c r="B774" s="19">
        <f>FORECAST!A23</f>
        <v>44218</v>
      </c>
      <c r="C774" s="19">
        <f>OBSERVED!A23</f>
        <v>44218</v>
      </c>
      <c r="D774" s="32">
        <f>ANALYSIS!L26</f>
        <v>29</v>
      </c>
      <c r="E774" s="32">
        <f>ANALYSIS!K26</f>
        <v>30</v>
      </c>
      <c r="F774" s="36">
        <f t="shared" si="122"/>
        <v>29</v>
      </c>
      <c r="G774" s="37">
        <f t="shared" si="123"/>
        <v>30</v>
      </c>
      <c r="H774" s="15">
        <f t="shared" si="124"/>
        <v>1</v>
      </c>
      <c r="I774" s="15">
        <f t="shared" si="125"/>
        <v>1</v>
      </c>
      <c r="J774" s="32">
        <f t="shared" si="126"/>
        <v>-1</v>
      </c>
    </row>
    <row r="775" spans="1:10">
      <c r="A775" t="s">
        <v>107</v>
      </c>
      <c r="B775" s="19">
        <f>FORECAST!A24</f>
        <v>44219</v>
      </c>
      <c r="C775" s="19">
        <f>OBSERVED!A24</f>
        <v>44219</v>
      </c>
      <c r="D775" s="32">
        <f>ANALYSIS!L27</f>
        <v>30.5</v>
      </c>
      <c r="E775" s="32">
        <f>ANALYSIS!K27</f>
        <v>32</v>
      </c>
      <c r="F775" s="36">
        <f t="shared" si="122"/>
        <v>30.5</v>
      </c>
      <c r="G775" s="37">
        <f t="shared" si="123"/>
        <v>30</v>
      </c>
      <c r="H775" s="15">
        <f t="shared" si="124"/>
        <v>0.5</v>
      </c>
      <c r="I775" s="15">
        <f t="shared" si="125"/>
        <v>0.25</v>
      </c>
      <c r="J775" s="32">
        <f t="shared" si="126"/>
        <v>-1.5</v>
      </c>
    </row>
    <row r="776" spans="1:10">
      <c r="A776" t="s">
        <v>110</v>
      </c>
      <c r="B776" s="19">
        <f>FORECAST!A25</f>
        <v>44220</v>
      </c>
      <c r="C776" s="19">
        <f>OBSERVED!A25</f>
        <v>44220</v>
      </c>
      <c r="D776" s="32">
        <f>ANALYSIS!L28</f>
        <v>27</v>
      </c>
      <c r="E776" s="32">
        <f>ANALYSIS!K28</f>
        <v>32</v>
      </c>
      <c r="F776" s="36">
        <f t="shared" si="122"/>
        <v>27</v>
      </c>
      <c r="G776" s="37">
        <f t="shared" si="123"/>
        <v>32</v>
      </c>
      <c r="H776" s="15">
        <f t="shared" si="124"/>
        <v>5</v>
      </c>
      <c r="I776" s="15">
        <f t="shared" si="125"/>
        <v>25</v>
      </c>
      <c r="J776" s="32">
        <f t="shared" si="126"/>
        <v>-5</v>
      </c>
    </row>
    <row r="777" spans="1:10">
      <c r="A777" t="s">
        <v>113</v>
      </c>
      <c r="B777" s="19">
        <f>FORECAST!A26</f>
        <v>44221</v>
      </c>
      <c r="C777" s="19">
        <f>OBSERVED!A26</f>
        <v>44221</v>
      </c>
      <c r="D777" s="32">
        <f>ANALYSIS!L29</f>
        <v>26.5</v>
      </c>
      <c r="E777" s="32">
        <f>ANALYSIS!K29</f>
        <v>31</v>
      </c>
      <c r="F777" s="36">
        <f t="shared" si="122"/>
        <v>26.5</v>
      </c>
      <c r="G777" s="37">
        <f t="shared" si="123"/>
        <v>32</v>
      </c>
      <c r="H777" s="15">
        <f t="shared" si="124"/>
        <v>5.5</v>
      </c>
      <c r="I777" s="15">
        <f t="shared" si="125"/>
        <v>30.25</v>
      </c>
      <c r="J777" s="32">
        <f t="shared" si="126"/>
        <v>-4.5</v>
      </c>
    </row>
    <row r="778" spans="1:10">
      <c r="A778" t="s">
        <v>116</v>
      </c>
      <c r="B778" s="19">
        <f>FORECAST!A27</f>
        <v>44222</v>
      </c>
      <c r="C778" s="19">
        <f>OBSERVED!A27</f>
        <v>44222</v>
      </c>
      <c r="D778" s="32">
        <f>ANALYSIS!L30</f>
        <v>25</v>
      </c>
      <c r="E778" s="32">
        <f>ANALYSIS!K30</f>
        <v>28</v>
      </c>
      <c r="F778" s="36">
        <f t="shared" si="122"/>
        <v>25</v>
      </c>
      <c r="G778" s="37">
        <f t="shared" si="123"/>
        <v>31</v>
      </c>
      <c r="H778" s="15">
        <f t="shared" si="124"/>
        <v>6</v>
      </c>
      <c r="I778" s="15">
        <f t="shared" si="125"/>
        <v>36</v>
      </c>
      <c r="J778" s="32">
        <f t="shared" si="126"/>
        <v>-3</v>
      </c>
    </row>
    <row r="779" spans="1:10">
      <c r="A779" t="s">
        <v>119</v>
      </c>
      <c r="B779" s="19">
        <f>FORECAST!A28</f>
        <v>44223</v>
      </c>
      <c r="C779" s="19">
        <f>OBSERVED!A28</f>
        <v>44223</v>
      </c>
      <c r="D779" s="32">
        <f>ANALYSIS!L31</f>
        <v>25</v>
      </c>
      <c r="E779" s="32">
        <f>ANALYSIS!K31</f>
        <v>28</v>
      </c>
      <c r="F779" s="36">
        <f t="shared" si="122"/>
        <v>25</v>
      </c>
      <c r="G779" s="37">
        <f t="shared" si="123"/>
        <v>28</v>
      </c>
      <c r="H779" s="15">
        <f t="shared" si="124"/>
        <v>3</v>
      </c>
      <c r="I779" s="15">
        <f t="shared" si="125"/>
        <v>9</v>
      </c>
      <c r="J779" s="32">
        <f t="shared" si="126"/>
        <v>-3</v>
      </c>
    </row>
    <row r="780" spans="1:10">
      <c r="A780" t="s">
        <v>122</v>
      </c>
      <c r="B780" s="19">
        <f>FORECAST!A29</f>
        <v>44224</v>
      </c>
      <c r="C780" s="19">
        <f>OBSERVED!A29</f>
        <v>44224</v>
      </c>
      <c r="D780" s="32">
        <f>ANALYSIS!L32</f>
        <v>25</v>
      </c>
      <c r="E780" s="32">
        <f>ANALYSIS!K32</f>
        <v>29</v>
      </c>
      <c r="F780" s="36">
        <f t="shared" si="122"/>
        <v>25</v>
      </c>
      <c r="G780" s="37">
        <f t="shared" si="123"/>
        <v>28</v>
      </c>
      <c r="H780" s="15">
        <f t="shared" si="124"/>
        <v>3</v>
      </c>
      <c r="I780" s="15">
        <f t="shared" si="125"/>
        <v>9</v>
      </c>
      <c r="J780" s="32">
        <f t="shared" si="126"/>
        <v>-4</v>
      </c>
    </row>
    <row r="781" spans="1:10">
      <c r="A781" t="s">
        <v>106</v>
      </c>
      <c r="B781" s="19">
        <f>FORECAST!A30</f>
        <v>44225</v>
      </c>
      <c r="C781" s="19">
        <f>OBSERVED!A30</f>
        <v>44225</v>
      </c>
      <c r="D781" s="32">
        <f>ANALYSIS!L33</f>
        <v>26</v>
      </c>
      <c r="E781" s="32">
        <f>ANALYSIS!K33</f>
        <v>28</v>
      </c>
      <c r="F781" s="36">
        <f t="shared" si="122"/>
        <v>26</v>
      </c>
      <c r="G781" s="37">
        <f t="shared" si="123"/>
        <v>29</v>
      </c>
      <c r="H781" s="15">
        <f t="shared" si="124"/>
        <v>3</v>
      </c>
      <c r="I781" s="15">
        <f t="shared" si="125"/>
        <v>9</v>
      </c>
      <c r="J781" s="32">
        <f t="shared" si="126"/>
        <v>-2</v>
      </c>
    </row>
    <row r="782" spans="1:10">
      <c r="A782" t="s">
        <v>107</v>
      </c>
      <c r="B782" s="19">
        <f>FORECAST!A31</f>
        <v>44226</v>
      </c>
      <c r="C782" s="19">
        <f>OBSERVED!A31</f>
        <v>44226</v>
      </c>
      <c r="D782" s="32">
        <f>ANALYSIS!L34</f>
        <v>26</v>
      </c>
      <c r="E782" s="32">
        <f>ANALYSIS!K34</f>
        <v>27</v>
      </c>
      <c r="F782" s="36">
        <f t="shared" si="122"/>
        <v>26</v>
      </c>
      <c r="G782" s="37">
        <f t="shared" si="123"/>
        <v>28</v>
      </c>
      <c r="H782" s="15">
        <f t="shared" si="124"/>
        <v>2</v>
      </c>
      <c r="I782" s="15">
        <f t="shared" si="125"/>
        <v>4</v>
      </c>
      <c r="J782" s="32">
        <f t="shared" si="126"/>
        <v>-1</v>
      </c>
    </row>
    <row r="783" spans="1:10">
      <c r="A783" t="s">
        <v>110</v>
      </c>
      <c r="B783" s="19">
        <f>FORECAST!A32</f>
        <v>44227</v>
      </c>
      <c r="C783" s="19">
        <f>OBSERVED!A32</f>
        <v>44227</v>
      </c>
      <c r="D783" s="32">
        <f>ANALYSIS!L35</f>
        <v>26.5</v>
      </c>
      <c r="E783" s="32">
        <f>ANALYSIS!K35</f>
        <v>28</v>
      </c>
      <c r="F783" s="36">
        <f t="shared" si="122"/>
        <v>26.5</v>
      </c>
      <c r="G783" s="37">
        <f t="shared" si="123"/>
        <v>27</v>
      </c>
      <c r="H783" s="15">
        <f t="shared" si="124"/>
        <v>0.5</v>
      </c>
      <c r="I783" s="15">
        <f t="shared" si="125"/>
        <v>0.25</v>
      </c>
      <c r="J783" s="32">
        <f t="shared" si="126"/>
        <v>-1.5</v>
      </c>
    </row>
    <row r="784" spans="1:10">
      <c r="A784" t="s">
        <v>113</v>
      </c>
      <c r="B784" s="19">
        <f>FORECAST!A33</f>
        <v>44228</v>
      </c>
      <c r="C784" s="19">
        <f>OBSERVED!A33</f>
        <v>44228</v>
      </c>
      <c r="D784" s="32">
        <f>ANALYSIS!L36</f>
        <v>29.5</v>
      </c>
      <c r="E784" s="32">
        <f>ANALYSIS!K36</f>
        <v>29</v>
      </c>
      <c r="F784" s="36">
        <f t="shared" si="122"/>
        <v>29.5</v>
      </c>
      <c r="G784" s="37">
        <f t="shared" si="123"/>
        <v>28</v>
      </c>
      <c r="H784" s="15">
        <f t="shared" si="124"/>
        <v>1.5</v>
      </c>
      <c r="I784" s="15">
        <f t="shared" si="125"/>
        <v>2.25</v>
      </c>
      <c r="J784" s="32">
        <f t="shared" si="126"/>
        <v>0.5</v>
      </c>
    </row>
    <row r="785" spans="1:10">
      <c r="A785" t="s">
        <v>116</v>
      </c>
      <c r="B785" s="19">
        <f>FORECAST!A34</f>
        <v>44229</v>
      </c>
      <c r="C785" s="19">
        <f>OBSERVED!A34</f>
        <v>44229</v>
      </c>
      <c r="D785" s="32">
        <f>ANALYSIS!L37</f>
        <v>31</v>
      </c>
      <c r="E785" s="32">
        <f>ANALYSIS!K37</f>
        <v>30</v>
      </c>
      <c r="F785" s="36">
        <f t="shared" si="122"/>
        <v>31</v>
      </c>
      <c r="G785" s="37">
        <f t="shared" si="123"/>
        <v>29</v>
      </c>
      <c r="H785" s="15">
        <f t="shared" si="124"/>
        <v>2</v>
      </c>
      <c r="I785" s="15">
        <f t="shared" si="125"/>
        <v>4</v>
      </c>
      <c r="J785" s="32">
        <f t="shared" si="126"/>
        <v>1</v>
      </c>
    </row>
    <row r="786" spans="1:10">
      <c r="A786" t="s">
        <v>119</v>
      </c>
      <c r="B786" s="19">
        <f>FORECAST!A35</f>
        <v>44230</v>
      </c>
      <c r="C786" s="19">
        <f>OBSERVED!A35</f>
        <v>44230</v>
      </c>
      <c r="D786" s="32">
        <f>ANALYSIS!L38</f>
        <v>32</v>
      </c>
      <c r="E786" s="32">
        <f>ANALYSIS!K38</f>
        <v>33</v>
      </c>
      <c r="F786" s="36">
        <f t="shared" si="122"/>
        <v>32</v>
      </c>
      <c r="G786" s="37">
        <f t="shared" si="123"/>
        <v>30</v>
      </c>
      <c r="H786" s="15">
        <f t="shared" si="124"/>
        <v>2</v>
      </c>
      <c r="I786" s="15">
        <f t="shared" si="125"/>
        <v>4</v>
      </c>
      <c r="J786" s="32">
        <f t="shared" si="126"/>
        <v>-1</v>
      </c>
    </row>
    <row r="787" spans="1:10">
      <c r="A787" t="s">
        <v>122</v>
      </c>
      <c r="B787" s="19">
        <f>FORECAST!A36</f>
        <v>44231</v>
      </c>
      <c r="C787" s="19">
        <f>OBSERVED!A36</f>
        <v>44231</v>
      </c>
      <c r="D787" s="32">
        <f>ANALYSIS!L39</f>
        <v>31</v>
      </c>
      <c r="E787" s="32">
        <f>ANALYSIS!K39</f>
        <v>33</v>
      </c>
      <c r="F787" s="36">
        <f t="shared" si="122"/>
        <v>31</v>
      </c>
      <c r="G787" s="37">
        <f t="shared" si="123"/>
        <v>33</v>
      </c>
      <c r="H787" s="15">
        <f t="shared" si="124"/>
        <v>2</v>
      </c>
      <c r="I787" s="15">
        <f t="shared" si="125"/>
        <v>4</v>
      </c>
      <c r="J787" s="32">
        <f t="shared" si="126"/>
        <v>-2</v>
      </c>
    </row>
    <row r="788" spans="1:10">
      <c r="A788" t="s">
        <v>106</v>
      </c>
      <c r="B788" s="19">
        <f>FORECAST!A37</f>
        <v>44232</v>
      </c>
      <c r="C788" s="19">
        <f>OBSERVED!A37</f>
        <v>44232</v>
      </c>
      <c r="D788" s="32">
        <f>ANALYSIS!L40</f>
        <v>30</v>
      </c>
      <c r="E788" s="32">
        <f>ANALYSIS!K40</f>
        <v>32</v>
      </c>
      <c r="F788" s="36">
        <f t="shared" si="122"/>
        <v>30</v>
      </c>
      <c r="G788" s="37">
        <f t="shared" si="123"/>
        <v>33</v>
      </c>
      <c r="H788" s="15">
        <f t="shared" si="124"/>
        <v>3</v>
      </c>
      <c r="I788" s="15">
        <f t="shared" si="125"/>
        <v>9</v>
      </c>
      <c r="J788" s="32">
        <f t="shared" si="126"/>
        <v>-2</v>
      </c>
    </row>
    <row r="789" spans="1:10">
      <c r="A789" t="s">
        <v>107</v>
      </c>
      <c r="B789" s="19">
        <f>FORECAST!A38</f>
        <v>44233</v>
      </c>
      <c r="C789" s="19">
        <f>OBSERVED!A38</f>
        <v>44233</v>
      </c>
      <c r="D789" s="32">
        <f>ANALYSIS!L41</f>
        <v>29.5</v>
      </c>
      <c r="E789" s="32">
        <f>ANALYSIS!K41</f>
        <v>31</v>
      </c>
      <c r="F789" s="36">
        <f t="shared" si="122"/>
        <v>29.5</v>
      </c>
      <c r="G789" s="37">
        <f t="shared" si="123"/>
        <v>32</v>
      </c>
      <c r="H789" s="15">
        <f t="shared" si="124"/>
        <v>2.5</v>
      </c>
      <c r="I789" s="15">
        <f t="shared" si="125"/>
        <v>6.25</v>
      </c>
      <c r="J789" s="32">
        <f t="shared" si="126"/>
        <v>-1.5</v>
      </c>
    </row>
    <row r="790" spans="1:10">
      <c r="A790" t="s">
        <v>110</v>
      </c>
      <c r="B790" s="19">
        <f>FORECAST!A39</f>
        <v>44234</v>
      </c>
      <c r="C790" s="19">
        <f>OBSERVED!A39</f>
        <v>44234</v>
      </c>
      <c r="D790" s="32">
        <f>ANALYSIS!L42</f>
        <v>27.5</v>
      </c>
      <c r="E790" s="32">
        <f>ANALYSIS!K42</f>
        <v>31</v>
      </c>
      <c r="F790" s="36">
        <f t="shared" si="122"/>
        <v>27.5</v>
      </c>
      <c r="G790" s="37">
        <f t="shared" si="123"/>
        <v>31</v>
      </c>
      <c r="H790" s="15">
        <f t="shared" si="124"/>
        <v>3.5</v>
      </c>
      <c r="I790" s="15">
        <f t="shared" si="125"/>
        <v>12.25</v>
      </c>
      <c r="J790" s="32">
        <f t="shared" si="126"/>
        <v>-3.5</v>
      </c>
    </row>
    <row r="791" spans="1:10">
      <c r="A791" t="s">
        <v>113</v>
      </c>
      <c r="B791" s="19">
        <f>FORECAST!A40</f>
        <v>44235</v>
      </c>
      <c r="C791" s="19">
        <f>OBSERVED!A40</f>
        <v>44235</v>
      </c>
      <c r="D791" s="32">
        <f>ANALYSIS!L43</f>
        <v>28</v>
      </c>
      <c r="E791" s="32">
        <f>ANALYSIS!K43</f>
        <v>32</v>
      </c>
      <c r="F791" s="36">
        <f t="shared" si="122"/>
        <v>28</v>
      </c>
      <c r="G791" s="37">
        <f t="shared" si="123"/>
        <v>31</v>
      </c>
      <c r="H791" s="15">
        <f t="shared" si="124"/>
        <v>3</v>
      </c>
      <c r="I791" s="15">
        <f t="shared" si="125"/>
        <v>9</v>
      </c>
      <c r="J791" s="32">
        <f t="shared" si="126"/>
        <v>-4</v>
      </c>
    </row>
    <row r="792" spans="1:10">
      <c r="A792" t="s">
        <v>116</v>
      </c>
      <c r="B792" s="19">
        <f>FORECAST!A41</f>
        <v>44236</v>
      </c>
      <c r="C792" s="19">
        <f>OBSERVED!A41</f>
        <v>44236</v>
      </c>
      <c r="D792" s="32">
        <f>ANALYSIS!L44</f>
        <v>30</v>
      </c>
      <c r="E792" s="32">
        <f>ANALYSIS!K44</f>
        <v>34</v>
      </c>
      <c r="F792" s="36">
        <f t="shared" si="122"/>
        <v>30</v>
      </c>
      <c r="G792" s="37">
        <f t="shared" si="123"/>
        <v>32</v>
      </c>
      <c r="H792" s="15">
        <f t="shared" si="124"/>
        <v>2</v>
      </c>
      <c r="I792" s="15">
        <f t="shared" si="125"/>
        <v>4</v>
      </c>
      <c r="J792" s="32">
        <f t="shared" si="126"/>
        <v>-4</v>
      </c>
    </row>
    <row r="793" spans="1:10">
      <c r="A793" t="s">
        <v>119</v>
      </c>
      <c r="B793" s="19">
        <f>FORECAST!A42</f>
        <v>44237</v>
      </c>
      <c r="C793" s="19">
        <f>OBSERVED!A42</f>
        <v>44237</v>
      </c>
      <c r="D793" s="32">
        <f>ANALYSIS!L45</f>
        <v>31.5</v>
      </c>
      <c r="E793" s="32">
        <f>ANALYSIS!K45</f>
        <v>32</v>
      </c>
      <c r="F793" s="36">
        <f t="shared" si="122"/>
        <v>31.5</v>
      </c>
      <c r="G793" s="37">
        <f t="shared" si="123"/>
        <v>34</v>
      </c>
      <c r="H793" s="15">
        <f t="shared" si="124"/>
        <v>2.5</v>
      </c>
      <c r="I793" s="15">
        <f t="shared" si="125"/>
        <v>6.25</v>
      </c>
      <c r="J793" s="32">
        <f t="shared" si="126"/>
        <v>-0.5</v>
      </c>
    </row>
    <row r="794" spans="1:10">
      <c r="A794" t="s">
        <v>122</v>
      </c>
      <c r="B794" s="19">
        <f>FORECAST!A43</f>
        <v>44238</v>
      </c>
      <c r="C794" s="19">
        <f>OBSERVED!A43</f>
        <v>44238</v>
      </c>
      <c r="D794" s="32">
        <f>ANALYSIS!L46</f>
        <v>31</v>
      </c>
      <c r="E794" s="32">
        <f>ANALYSIS!K46</f>
        <v>32</v>
      </c>
      <c r="F794" s="36">
        <f t="shared" si="122"/>
        <v>31</v>
      </c>
      <c r="G794" s="37">
        <f t="shared" si="123"/>
        <v>32</v>
      </c>
      <c r="H794" s="15">
        <f t="shared" si="124"/>
        <v>1</v>
      </c>
      <c r="I794" s="15">
        <f t="shared" si="125"/>
        <v>1</v>
      </c>
      <c r="J794" s="32">
        <f t="shared" si="126"/>
        <v>-1</v>
      </c>
    </row>
    <row r="795" spans="1:10">
      <c r="A795" t="s">
        <v>106</v>
      </c>
      <c r="B795" s="19">
        <f>FORECAST!A44</f>
        <v>44239</v>
      </c>
      <c r="C795" s="19">
        <f>OBSERVED!A44</f>
        <v>44239</v>
      </c>
      <c r="D795" s="32">
        <f>ANALYSIS!L47</f>
        <v>32.5</v>
      </c>
      <c r="E795" s="32">
        <f>ANALYSIS!K47</f>
        <v>33</v>
      </c>
      <c r="F795" s="36">
        <f t="shared" si="122"/>
        <v>32.5</v>
      </c>
      <c r="G795" s="37">
        <f t="shared" si="123"/>
        <v>32</v>
      </c>
      <c r="H795" s="15">
        <f t="shared" si="124"/>
        <v>0.5</v>
      </c>
      <c r="I795" s="15">
        <f t="shared" si="125"/>
        <v>0.25</v>
      </c>
      <c r="J795" s="32">
        <f t="shared" si="126"/>
        <v>-0.5</v>
      </c>
    </row>
    <row r="796" spans="1:10">
      <c r="A796" t="s">
        <v>107</v>
      </c>
      <c r="B796" s="19">
        <f>FORECAST!A45</f>
        <v>44240</v>
      </c>
      <c r="C796" s="19">
        <f>OBSERVED!A45</f>
        <v>44240</v>
      </c>
      <c r="D796" s="32">
        <f>ANALYSIS!L48</f>
        <v>33.5</v>
      </c>
      <c r="E796" s="32">
        <f>ANALYSIS!K48</f>
        <v>33</v>
      </c>
      <c r="F796" s="36">
        <f t="shared" si="122"/>
        <v>33.5</v>
      </c>
      <c r="G796" s="37">
        <f t="shared" si="123"/>
        <v>33</v>
      </c>
      <c r="H796" s="15">
        <f t="shared" si="124"/>
        <v>0.5</v>
      </c>
      <c r="I796" s="15">
        <f t="shared" si="125"/>
        <v>0.25</v>
      </c>
      <c r="J796" s="32">
        <f t="shared" si="126"/>
        <v>0.5</v>
      </c>
    </row>
    <row r="797" spans="1:10">
      <c r="A797" t="s">
        <v>110</v>
      </c>
      <c r="B797" s="19">
        <f>FORECAST!A46</f>
        <v>44241</v>
      </c>
      <c r="C797" s="19">
        <f>OBSERVED!A46</f>
        <v>44241</v>
      </c>
      <c r="D797" s="32">
        <f>ANALYSIS!L49</f>
        <v>32</v>
      </c>
      <c r="E797" s="32">
        <f>ANALYSIS!K49</f>
        <v>34</v>
      </c>
      <c r="F797" s="36">
        <f t="shared" si="122"/>
        <v>32</v>
      </c>
      <c r="G797" s="37">
        <f t="shared" si="123"/>
        <v>33</v>
      </c>
      <c r="H797" s="15">
        <f t="shared" si="124"/>
        <v>1</v>
      </c>
      <c r="I797" s="15">
        <f t="shared" si="125"/>
        <v>1</v>
      </c>
      <c r="J797" s="32">
        <f t="shared" si="126"/>
        <v>-2</v>
      </c>
    </row>
    <row r="798" spans="1:10">
      <c r="A798" t="s">
        <v>113</v>
      </c>
      <c r="B798" s="19">
        <f>FORECAST!A47</f>
        <v>44242</v>
      </c>
      <c r="C798" s="19">
        <f>OBSERVED!A47</f>
        <v>44242</v>
      </c>
      <c r="D798" s="32">
        <f>ANALYSIS!L50</f>
        <v>32</v>
      </c>
      <c r="E798" s="32">
        <f>ANALYSIS!K50</f>
        <v>33</v>
      </c>
      <c r="F798" s="36">
        <f t="shared" si="122"/>
        <v>32</v>
      </c>
      <c r="G798" s="37">
        <f t="shared" si="123"/>
        <v>34</v>
      </c>
      <c r="H798" s="15">
        <f t="shared" si="124"/>
        <v>2</v>
      </c>
      <c r="I798" s="15">
        <f t="shared" si="125"/>
        <v>4</v>
      </c>
      <c r="J798" s="32">
        <f t="shared" si="126"/>
        <v>-1</v>
      </c>
    </row>
    <row r="799" spans="1:10">
      <c r="A799" t="s">
        <v>116</v>
      </c>
      <c r="B799" s="19">
        <f>FORECAST!A48</f>
        <v>44243</v>
      </c>
      <c r="C799" s="19">
        <f>OBSERVED!A48</f>
        <v>44243</v>
      </c>
      <c r="D799" s="32">
        <f>ANALYSIS!L51</f>
        <v>31</v>
      </c>
      <c r="E799" s="32">
        <f>ANALYSIS!K51</f>
        <v>33</v>
      </c>
      <c r="F799" s="36">
        <f t="shared" si="122"/>
        <v>31</v>
      </c>
      <c r="G799" s="37">
        <f t="shared" si="123"/>
        <v>33</v>
      </c>
      <c r="H799" s="15">
        <f t="shared" si="124"/>
        <v>2</v>
      </c>
      <c r="I799" s="15">
        <f t="shared" si="125"/>
        <v>4</v>
      </c>
      <c r="J799" s="32">
        <f t="shared" si="126"/>
        <v>-2</v>
      </c>
    </row>
    <row r="800" spans="1:10">
      <c r="A800" t="s">
        <v>119</v>
      </c>
      <c r="B800" s="19">
        <f>FORECAST!A49</f>
        <v>44244</v>
      </c>
      <c r="C800" s="19">
        <f>OBSERVED!A49</f>
        <v>44244</v>
      </c>
      <c r="D800" s="32">
        <f>ANALYSIS!L52</f>
        <v>30.5</v>
      </c>
      <c r="E800" s="32">
        <f>ANALYSIS!K52</f>
        <v>32</v>
      </c>
      <c r="F800" s="36">
        <f t="shared" si="122"/>
        <v>30.5</v>
      </c>
      <c r="G800" s="37">
        <f t="shared" si="123"/>
        <v>33</v>
      </c>
      <c r="H800" s="15">
        <f t="shared" si="124"/>
        <v>2.5</v>
      </c>
      <c r="I800" s="15">
        <f t="shared" si="125"/>
        <v>6.25</v>
      </c>
      <c r="J800" s="32">
        <f t="shared" si="126"/>
        <v>-1.5</v>
      </c>
    </row>
    <row r="801" spans="1:10">
      <c r="A801" t="s">
        <v>122</v>
      </c>
      <c r="B801" s="19">
        <f>FORECAST!A50</f>
        <v>44245</v>
      </c>
      <c r="C801" s="19">
        <f>OBSERVED!A50</f>
        <v>44245</v>
      </c>
      <c r="D801" s="32">
        <f>ANALYSIS!L53</f>
        <v>31</v>
      </c>
      <c r="E801" s="32">
        <f>ANALYSIS!K53</f>
        <v>33</v>
      </c>
      <c r="F801" s="36">
        <f t="shared" si="122"/>
        <v>31</v>
      </c>
      <c r="G801" s="37">
        <f t="shared" si="123"/>
        <v>32</v>
      </c>
      <c r="H801" s="15">
        <f t="shared" si="124"/>
        <v>1</v>
      </c>
      <c r="I801" s="15">
        <f t="shared" si="125"/>
        <v>1</v>
      </c>
      <c r="J801" s="32">
        <f t="shared" si="126"/>
        <v>-2</v>
      </c>
    </row>
    <row r="802" spans="1:10">
      <c r="A802" t="s">
        <v>106</v>
      </c>
      <c r="B802" s="19">
        <f>FORECAST!A51</f>
        <v>44246</v>
      </c>
      <c r="C802" s="19">
        <f>OBSERVED!A51</f>
        <v>44246</v>
      </c>
      <c r="D802" s="32">
        <f>ANALYSIS!L54</f>
        <v>32</v>
      </c>
      <c r="E802" s="32">
        <f>ANALYSIS!K54</f>
        <v>34</v>
      </c>
      <c r="F802" s="36">
        <f t="shared" si="122"/>
        <v>32</v>
      </c>
      <c r="G802" s="37">
        <f t="shared" si="123"/>
        <v>33</v>
      </c>
      <c r="H802" s="15">
        <f t="shared" si="124"/>
        <v>1</v>
      </c>
      <c r="I802" s="15">
        <f t="shared" si="125"/>
        <v>1</v>
      </c>
      <c r="J802" s="32">
        <f t="shared" si="126"/>
        <v>-2</v>
      </c>
    </row>
    <row r="803" spans="1:10">
      <c r="A803" t="s">
        <v>107</v>
      </c>
      <c r="B803" s="19">
        <f>FORECAST!A52</f>
        <v>44247</v>
      </c>
      <c r="C803" s="19">
        <f>OBSERVED!A52</f>
        <v>44247</v>
      </c>
      <c r="D803" s="32">
        <f>ANALYSIS!L55</f>
        <v>31</v>
      </c>
      <c r="E803" s="32">
        <f>ANALYSIS!K55</f>
        <v>32</v>
      </c>
      <c r="F803" s="36">
        <f t="shared" si="122"/>
        <v>31</v>
      </c>
      <c r="G803" s="37">
        <f t="shared" si="123"/>
        <v>34</v>
      </c>
      <c r="H803" s="15">
        <f t="shared" si="124"/>
        <v>3</v>
      </c>
      <c r="I803" s="15">
        <f t="shared" si="125"/>
        <v>9</v>
      </c>
      <c r="J803" s="32">
        <f t="shared" si="126"/>
        <v>-1</v>
      </c>
    </row>
    <row r="804" spans="1:10">
      <c r="A804" t="s">
        <v>110</v>
      </c>
      <c r="B804" s="19">
        <f>FORECAST!A53</f>
        <v>44248</v>
      </c>
      <c r="C804" s="19">
        <f>OBSERVED!A53</f>
        <v>44248</v>
      </c>
      <c r="D804" s="32">
        <f>ANALYSIS!L56</f>
        <v>31.5</v>
      </c>
      <c r="E804" s="32">
        <f>ANALYSIS!K56</f>
        <v>32</v>
      </c>
      <c r="F804" s="36">
        <f t="shared" si="122"/>
        <v>31.5</v>
      </c>
      <c r="G804" s="37">
        <f t="shared" si="123"/>
        <v>32</v>
      </c>
      <c r="H804" s="15">
        <f t="shared" si="124"/>
        <v>0.5</v>
      </c>
      <c r="I804" s="15">
        <f t="shared" si="125"/>
        <v>0.25</v>
      </c>
      <c r="J804" s="32">
        <f t="shared" si="126"/>
        <v>-0.5</v>
      </c>
    </row>
    <row r="805" spans="1:10">
      <c r="A805" t="s">
        <v>113</v>
      </c>
      <c r="B805" s="19">
        <f>FORECAST!A54</f>
        <v>44249</v>
      </c>
      <c r="C805" s="19">
        <f>OBSERVED!A54</f>
        <v>44249</v>
      </c>
      <c r="D805" s="32">
        <f>ANALYSIS!L57</f>
        <v>32.5</v>
      </c>
      <c r="E805" s="32">
        <f>ANALYSIS!K57</f>
        <v>33</v>
      </c>
      <c r="F805" s="36">
        <f t="shared" si="122"/>
        <v>32.5</v>
      </c>
      <c r="G805" s="37">
        <f t="shared" si="123"/>
        <v>32</v>
      </c>
      <c r="H805" s="15">
        <f t="shared" si="124"/>
        <v>0.5</v>
      </c>
      <c r="I805" s="15">
        <f t="shared" si="125"/>
        <v>0.25</v>
      </c>
      <c r="J805" s="32">
        <f t="shared" si="126"/>
        <v>-0.5</v>
      </c>
    </row>
    <row r="806" spans="1:10">
      <c r="A806" t="s">
        <v>116</v>
      </c>
      <c r="B806" s="19">
        <f>FORECAST!A55</f>
        <v>44250</v>
      </c>
      <c r="C806" s="19">
        <f>OBSERVED!A55</f>
        <v>44250</v>
      </c>
      <c r="D806" s="32">
        <f>ANALYSIS!L58</f>
        <v>34.5</v>
      </c>
      <c r="E806" s="32">
        <f>ANALYSIS!K58</f>
        <v>34</v>
      </c>
      <c r="F806" s="36">
        <f t="shared" si="122"/>
        <v>34.5</v>
      </c>
      <c r="G806" s="37">
        <f t="shared" si="123"/>
        <v>33</v>
      </c>
      <c r="H806" s="15">
        <f t="shared" si="124"/>
        <v>1.5</v>
      </c>
      <c r="I806" s="15">
        <f t="shared" si="125"/>
        <v>2.25</v>
      </c>
      <c r="J806" s="32">
        <f t="shared" si="126"/>
        <v>0.5</v>
      </c>
    </row>
    <row r="807" spans="1:10">
      <c r="A807" t="s">
        <v>119</v>
      </c>
      <c r="B807" s="19">
        <f>FORECAST!A56</f>
        <v>44251</v>
      </c>
      <c r="C807" s="19">
        <f>OBSERVED!A56</f>
        <v>44251</v>
      </c>
      <c r="D807" s="32">
        <f>ANALYSIS!L59</f>
        <v>33.5</v>
      </c>
      <c r="E807" s="32">
        <f>ANALYSIS!K59</f>
        <v>36</v>
      </c>
      <c r="F807" s="36">
        <f t="shared" si="122"/>
        <v>33.5</v>
      </c>
      <c r="G807" s="37">
        <f t="shared" si="123"/>
        <v>34</v>
      </c>
      <c r="H807" s="15">
        <f t="shared" si="124"/>
        <v>0.5</v>
      </c>
      <c r="I807" s="15">
        <f t="shared" si="125"/>
        <v>0.25</v>
      </c>
      <c r="J807" s="32">
        <f t="shared" si="126"/>
        <v>-2.5</v>
      </c>
    </row>
    <row r="808" spans="1:10">
      <c r="A808" t="s">
        <v>122</v>
      </c>
      <c r="B808" s="19">
        <f>FORECAST!A57</f>
        <v>44252</v>
      </c>
      <c r="C808" s="19">
        <f>OBSERVED!A57</f>
        <v>44252</v>
      </c>
      <c r="D808" s="32">
        <f>ANALYSIS!L60</f>
        <v>34</v>
      </c>
      <c r="E808" s="32">
        <f>ANALYSIS!K60</f>
        <v>35</v>
      </c>
      <c r="F808" s="36">
        <f t="shared" si="122"/>
        <v>34</v>
      </c>
      <c r="G808" s="37">
        <f t="shared" si="123"/>
        <v>36</v>
      </c>
      <c r="H808" s="15">
        <f t="shared" si="124"/>
        <v>2</v>
      </c>
      <c r="I808" s="15">
        <f t="shared" si="125"/>
        <v>4</v>
      </c>
      <c r="J808" s="32">
        <f t="shared" si="126"/>
        <v>-1</v>
      </c>
    </row>
    <row r="809" spans="1:10">
      <c r="A809" t="s">
        <v>106</v>
      </c>
      <c r="B809" s="19">
        <f>FORECAST!A58</f>
        <v>44253</v>
      </c>
      <c r="C809" s="19">
        <f>OBSERVED!A58</f>
        <v>44253</v>
      </c>
      <c r="D809" s="32">
        <f>ANALYSIS!L61</f>
        <v>33</v>
      </c>
      <c r="E809" s="32">
        <f>ANALYSIS!K61</f>
        <v>35</v>
      </c>
      <c r="F809" s="36">
        <f t="shared" si="122"/>
        <v>33</v>
      </c>
      <c r="G809" s="37">
        <f t="shared" si="123"/>
        <v>35</v>
      </c>
      <c r="H809" s="15">
        <f t="shared" si="124"/>
        <v>2</v>
      </c>
      <c r="I809" s="15">
        <f t="shared" si="125"/>
        <v>4</v>
      </c>
      <c r="J809" s="32">
        <f t="shared" si="126"/>
        <v>-2</v>
      </c>
    </row>
    <row r="810" spans="1:10">
      <c r="A810" t="s">
        <v>107</v>
      </c>
      <c r="B810" s="19">
        <f>FORECAST!A59</f>
        <v>44254</v>
      </c>
      <c r="C810" s="19">
        <f>OBSERVED!A59</f>
        <v>44254</v>
      </c>
      <c r="D810" s="32">
        <f>ANALYSIS!L62</f>
        <v>35.5</v>
      </c>
      <c r="E810" s="32">
        <f>ANALYSIS!K62</f>
        <v>35</v>
      </c>
      <c r="F810" s="36">
        <f t="shared" si="122"/>
        <v>35.5</v>
      </c>
      <c r="G810" s="37">
        <f t="shared" si="123"/>
        <v>35</v>
      </c>
      <c r="H810" s="15">
        <f t="shared" si="124"/>
        <v>0.5</v>
      </c>
      <c r="I810" s="15">
        <f t="shared" si="125"/>
        <v>0.25</v>
      </c>
      <c r="J810" s="32">
        <f t="shared" si="126"/>
        <v>0.5</v>
      </c>
    </row>
    <row r="811" spans="1:10">
      <c r="A811" t="s">
        <v>110</v>
      </c>
      <c r="B811" s="19">
        <f>FORECAST!A60</f>
        <v>44255</v>
      </c>
      <c r="C811" s="19">
        <f>OBSERVED!A60</f>
        <v>44255</v>
      </c>
      <c r="D811" s="32">
        <f>ANALYSIS!L63</f>
        <v>33.5</v>
      </c>
      <c r="E811" s="32">
        <f>ANALYSIS!K63</f>
        <v>35</v>
      </c>
      <c r="F811" s="36">
        <f t="shared" si="122"/>
        <v>33.5</v>
      </c>
      <c r="G811" s="37">
        <f t="shared" si="123"/>
        <v>35</v>
      </c>
      <c r="H811" s="15">
        <f t="shared" si="124"/>
        <v>1.5</v>
      </c>
      <c r="I811" s="15">
        <f t="shared" si="125"/>
        <v>2.25</v>
      </c>
      <c r="J811" s="32">
        <f t="shared" si="126"/>
        <v>-1.5</v>
      </c>
    </row>
    <row r="812" spans="1:10">
      <c r="A812" t="s">
        <v>113</v>
      </c>
      <c r="B812" s="19">
        <f>FORECAST!A61</f>
        <v>44256</v>
      </c>
      <c r="C812" s="19">
        <f>OBSERVED!A61</f>
        <v>44256</v>
      </c>
      <c r="D812" s="32">
        <f>ANALYSIS!L64</f>
        <v>34.5</v>
      </c>
      <c r="E812" s="32">
        <f>ANALYSIS!K64</f>
        <v>36</v>
      </c>
      <c r="F812" s="36">
        <f t="shared" si="122"/>
        <v>34.5</v>
      </c>
      <c r="G812" s="37">
        <f t="shared" si="123"/>
        <v>35</v>
      </c>
      <c r="H812" s="15">
        <f t="shared" si="124"/>
        <v>0.5</v>
      </c>
      <c r="I812" s="15">
        <f t="shared" si="125"/>
        <v>0.25</v>
      </c>
      <c r="J812" s="32">
        <f t="shared" si="126"/>
        <v>-1.5</v>
      </c>
    </row>
    <row r="813" spans="1:10">
      <c r="A813" t="s">
        <v>116</v>
      </c>
      <c r="B813" s="19">
        <f>FORECAST!A62</f>
        <v>44257</v>
      </c>
      <c r="C813" s="19">
        <f>OBSERVED!A62</f>
        <v>44257</v>
      </c>
      <c r="D813" s="32">
        <f>ANALYSIS!L65</f>
        <v>34.5</v>
      </c>
      <c r="E813" s="32">
        <f>ANALYSIS!K65</f>
        <v>36</v>
      </c>
      <c r="F813" s="36">
        <f t="shared" si="122"/>
        <v>34.5</v>
      </c>
      <c r="G813" s="37">
        <f t="shared" si="123"/>
        <v>36</v>
      </c>
      <c r="H813" s="15">
        <f t="shared" si="124"/>
        <v>1.5</v>
      </c>
      <c r="I813" s="15">
        <f t="shared" si="125"/>
        <v>2.25</v>
      </c>
      <c r="J813" s="32">
        <f t="shared" si="126"/>
        <v>-1.5</v>
      </c>
    </row>
    <row r="814" spans="1:10">
      <c r="A814" t="s">
        <v>119</v>
      </c>
      <c r="B814" s="19">
        <f>FORECAST!A63</f>
        <v>44258</v>
      </c>
      <c r="C814" s="19">
        <f>OBSERVED!A63</f>
        <v>44258</v>
      </c>
      <c r="D814" s="32">
        <f>ANALYSIS!L66</f>
        <v>34.5</v>
      </c>
      <c r="E814" s="32">
        <f>ANALYSIS!K66</f>
        <v>35.5</v>
      </c>
      <c r="F814" s="36">
        <f t="shared" si="122"/>
        <v>34.5</v>
      </c>
      <c r="G814" s="37">
        <f t="shared" si="123"/>
        <v>36</v>
      </c>
      <c r="H814" s="15">
        <f t="shared" si="124"/>
        <v>1.5</v>
      </c>
      <c r="I814" s="15">
        <f t="shared" si="125"/>
        <v>2.25</v>
      </c>
      <c r="J814" s="32">
        <f t="shared" si="126"/>
        <v>-1</v>
      </c>
    </row>
    <row r="815" spans="1:10">
      <c r="A815" t="s">
        <v>122</v>
      </c>
      <c r="B815" s="19">
        <f>FORECAST!A64</f>
        <v>44259</v>
      </c>
      <c r="C815" s="19">
        <f>OBSERVED!A64</f>
        <v>44259</v>
      </c>
      <c r="D815" s="32">
        <f>ANALYSIS!L67</f>
        <v>35</v>
      </c>
      <c r="E815" s="32">
        <f>ANALYSIS!K67</f>
        <v>35.8</v>
      </c>
      <c r="F815" s="36">
        <f t="shared" si="122"/>
        <v>35</v>
      </c>
      <c r="G815" s="37">
        <f t="shared" si="123"/>
        <v>35.5</v>
      </c>
      <c r="H815" s="15">
        <f t="shared" si="124"/>
        <v>0.5</v>
      </c>
      <c r="I815" s="15">
        <f t="shared" si="125"/>
        <v>0.25</v>
      </c>
      <c r="J815" s="32">
        <f t="shared" si="126"/>
        <v>-0.799999999999997</v>
      </c>
    </row>
    <row r="816" spans="1:10">
      <c r="A816" t="s">
        <v>106</v>
      </c>
      <c r="B816" s="19">
        <f>FORECAST!A65</f>
        <v>44260</v>
      </c>
      <c r="C816" s="19">
        <f>OBSERVED!A65</f>
        <v>44260</v>
      </c>
      <c r="D816" s="32">
        <f>ANALYSIS!L68</f>
        <v>35</v>
      </c>
      <c r="E816" s="32">
        <f>ANALYSIS!K68</f>
        <v>36.4</v>
      </c>
      <c r="F816" s="36">
        <f t="shared" si="122"/>
        <v>35</v>
      </c>
      <c r="G816" s="37">
        <f t="shared" si="123"/>
        <v>35.8</v>
      </c>
      <c r="H816" s="15">
        <f t="shared" si="124"/>
        <v>0.799999999999997</v>
      </c>
      <c r="I816" s="15">
        <f t="shared" si="125"/>
        <v>0.639999999999995</v>
      </c>
      <c r="J816" s="32">
        <f t="shared" si="126"/>
        <v>-1.4</v>
      </c>
    </row>
    <row r="817" spans="1:10">
      <c r="A817" t="s">
        <v>107</v>
      </c>
      <c r="B817" s="19">
        <f>FORECAST!A66</f>
        <v>44261</v>
      </c>
      <c r="C817" s="19">
        <f>OBSERVED!A66</f>
        <v>44261</v>
      </c>
      <c r="D817" s="32">
        <f>ANALYSIS!L69</f>
        <v>36</v>
      </c>
      <c r="E817" s="32">
        <f>ANALYSIS!K69</f>
        <v>38</v>
      </c>
      <c r="F817" s="36">
        <f t="shared" si="122"/>
        <v>36</v>
      </c>
      <c r="G817" s="37">
        <f t="shared" si="123"/>
        <v>36.4</v>
      </c>
      <c r="H817" s="15">
        <f t="shared" si="124"/>
        <v>0.399999999999999</v>
      </c>
      <c r="I817" s="15">
        <f t="shared" si="125"/>
        <v>0.159999999999999</v>
      </c>
      <c r="J817" s="32">
        <f t="shared" si="126"/>
        <v>-2</v>
      </c>
    </row>
    <row r="818" spans="1:10">
      <c r="A818" t="s">
        <v>110</v>
      </c>
      <c r="B818" s="19">
        <f>FORECAST!A67</f>
        <v>44262</v>
      </c>
      <c r="C818" s="19">
        <f>OBSERVED!A67</f>
        <v>44262</v>
      </c>
      <c r="D818" s="32">
        <f>ANALYSIS!L70</f>
        <v>37</v>
      </c>
      <c r="E818" s="32">
        <f>ANALYSIS!K70</f>
        <v>38</v>
      </c>
      <c r="F818" s="36">
        <f t="shared" ref="F818:F881" si="135">D818</f>
        <v>37</v>
      </c>
      <c r="G818" s="37">
        <f t="shared" ref="G818:G881" si="136">E817</f>
        <v>38</v>
      </c>
      <c r="H818" s="15">
        <f t="shared" ref="H818:H881" si="137">IF(OR(D818=99.9,E817=99.9),"",ABS(D818-E817))</f>
        <v>1</v>
      </c>
      <c r="I818" s="15">
        <f t="shared" ref="I818:I881" si="138">IF(OR(D818=99.9,E817=99.9),"",POWER(ABS(D818-E817),2))</f>
        <v>1</v>
      </c>
      <c r="J818" s="32">
        <f t="shared" ref="J818:J881" si="139">D818-E818</f>
        <v>-1</v>
      </c>
    </row>
    <row r="819" spans="1:10">
      <c r="A819" t="s">
        <v>113</v>
      </c>
      <c r="B819" s="19">
        <f>FORECAST!A68</f>
        <v>44263</v>
      </c>
      <c r="C819" s="19">
        <f>OBSERVED!A68</f>
        <v>44263</v>
      </c>
      <c r="D819" s="32">
        <f>ANALYSIS!L71</f>
        <v>35</v>
      </c>
      <c r="E819" s="32">
        <f>ANALYSIS!K71</f>
        <v>37</v>
      </c>
      <c r="F819" s="36">
        <f t="shared" si="135"/>
        <v>35</v>
      </c>
      <c r="G819" s="37">
        <f t="shared" si="136"/>
        <v>38</v>
      </c>
      <c r="H819" s="15">
        <f t="shared" si="137"/>
        <v>3</v>
      </c>
      <c r="I819" s="15">
        <f t="shared" si="138"/>
        <v>9</v>
      </c>
      <c r="J819" s="32">
        <f t="shared" si="139"/>
        <v>-2</v>
      </c>
    </row>
    <row r="820" spans="1:10">
      <c r="A820" t="s">
        <v>116</v>
      </c>
      <c r="B820" s="19">
        <f>FORECAST!A69</f>
        <v>44264</v>
      </c>
      <c r="C820" s="19">
        <f>OBSERVED!A69</f>
        <v>44264</v>
      </c>
      <c r="D820" s="32">
        <f>ANALYSIS!L72</f>
        <v>35.5</v>
      </c>
      <c r="E820" s="32">
        <f>ANALYSIS!K72</f>
        <v>38</v>
      </c>
      <c r="F820" s="36">
        <f t="shared" si="135"/>
        <v>35.5</v>
      </c>
      <c r="G820" s="37">
        <f t="shared" si="136"/>
        <v>37</v>
      </c>
      <c r="H820" s="15">
        <f t="shared" si="137"/>
        <v>1.5</v>
      </c>
      <c r="I820" s="15">
        <f t="shared" si="138"/>
        <v>2.25</v>
      </c>
      <c r="J820" s="32">
        <f t="shared" si="139"/>
        <v>-2.5</v>
      </c>
    </row>
    <row r="821" spans="1:10">
      <c r="A821" t="s">
        <v>119</v>
      </c>
      <c r="B821" s="19">
        <f>FORECAST!A70</f>
        <v>44265</v>
      </c>
      <c r="C821" s="19">
        <f>OBSERVED!A70</f>
        <v>44265</v>
      </c>
      <c r="D821" s="32">
        <f>ANALYSIS!L73</f>
        <v>36</v>
      </c>
      <c r="E821" s="32">
        <f>ANALYSIS!K73</f>
        <v>37</v>
      </c>
      <c r="F821" s="36">
        <f t="shared" si="135"/>
        <v>36</v>
      </c>
      <c r="G821" s="37">
        <f t="shared" si="136"/>
        <v>38</v>
      </c>
      <c r="H821" s="15">
        <f t="shared" si="137"/>
        <v>2</v>
      </c>
      <c r="I821" s="15">
        <f t="shared" si="138"/>
        <v>4</v>
      </c>
      <c r="J821" s="32">
        <f t="shared" si="139"/>
        <v>-1</v>
      </c>
    </row>
    <row r="822" spans="1:10">
      <c r="A822" t="s">
        <v>122</v>
      </c>
      <c r="B822" s="19">
        <f>FORECAST!A71</f>
        <v>44266</v>
      </c>
      <c r="C822" s="19">
        <f>OBSERVED!A71</f>
        <v>44266</v>
      </c>
      <c r="D822" s="32">
        <f>ANALYSIS!L74</f>
        <v>36</v>
      </c>
      <c r="E822" s="32">
        <f>ANALYSIS!K74</f>
        <v>37</v>
      </c>
      <c r="F822" s="36">
        <f t="shared" si="135"/>
        <v>36</v>
      </c>
      <c r="G822" s="37">
        <f t="shared" si="136"/>
        <v>37</v>
      </c>
      <c r="H822" s="15">
        <f t="shared" si="137"/>
        <v>1</v>
      </c>
      <c r="I822" s="15">
        <f t="shared" si="138"/>
        <v>1</v>
      </c>
      <c r="J822" s="32">
        <f t="shared" si="139"/>
        <v>-1</v>
      </c>
    </row>
    <row r="823" spans="1:10">
      <c r="A823" t="s">
        <v>106</v>
      </c>
      <c r="B823" s="19">
        <f>FORECAST!A72</f>
        <v>44267</v>
      </c>
      <c r="C823" s="19">
        <f>OBSERVED!A72</f>
        <v>44267</v>
      </c>
      <c r="D823" s="32">
        <f>ANALYSIS!L75</f>
        <v>35</v>
      </c>
      <c r="E823" s="32">
        <f>ANALYSIS!K75</f>
        <v>36</v>
      </c>
      <c r="F823" s="36">
        <f t="shared" si="135"/>
        <v>35</v>
      </c>
      <c r="G823" s="37">
        <f t="shared" si="136"/>
        <v>37</v>
      </c>
      <c r="H823" s="15">
        <f t="shared" si="137"/>
        <v>2</v>
      </c>
      <c r="I823" s="15">
        <f t="shared" si="138"/>
        <v>4</v>
      </c>
      <c r="J823" s="32">
        <f t="shared" si="139"/>
        <v>-1</v>
      </c>
    </row>
    <row r="824" spans="1:10">
      <c r="A824" t="s">
        <v>107</v>
      </c>
      <c r="B824" s="19">
        <f>FORECAST!A73</f>
        <v>44268</v>
      </c>
      <c r="C824" s="19">
        <f>OBSERVED!A73</f>
        <v>44268</v>
      </c>
      <c r="D824" s="32">
        <f>ANALYSIS!L76</f>
        <v>35.5</v>
      </c>
      <c r="E824" s="32">
        <f>ANALYSIS!K76</f>
        <v>36</v>
      </c>
      <c r="F824" s="36">
        <f t="shared" si="135"/>
        <v>35.5</v>
      </c>
      <c r="G824" s="37">
        <f t="shared" si="136"/>
        <v>36</v>
      </c>
      <c r="H824" s="15">
        <f t="shared" si="137"/>
        <v>0.5</v>
      </c>
      <c r="I824" s="15">
        <f t="shared" si="138"/>
        <v>0.25</v>
      </c>
      <c r="J824" s="32">
        <f t="shared" si="139"/>
        <v>-0.5</v>
      </c>
    </row>
    <row r="825" spans="1:10">
      <c r="A825" t="s">
        <v>110</v>
      </c>
      <c r="B825" s="19">
        <f>FORECAST!A74</f>
        <v>44269</v>
      </c>
      <c r="C825" s="19">
        <f>OBSERVED!A74</f>
        <v>44269</v>
      </c>
      <c r="D825" s="32">
        <f>ANALYSIS!L77</f>
        <v>36.5</v>
      </c>
      <c r="E825" s="32">
        <f>ANALYSIS!K77</f>
        <v>37</v>
      </c>
      <c r="F825" s="36">
        <f t="shared" si="135"/>
        <v>36.5</v>
      </c>
      <c r="G825" s="37">
        <f t="shared" si="136"/>
        <v>36</v>
      </c>
      <c r="H825" s="15">
        <f t="shared" si="137"/>
        <v>0.5</v>
      </c>
      <c r="I825" s="15">
        <f t="shared" si="138"/>
        <v>0.25</v>
      </c>
      <c r="J825" s="32">
        <f t="shared" si="139"/>
        <v>-0.5</v>
      </c>
    </row>
    <row r="826" spans="1:10">
      <c r="A826" t="s">
        <v>113</v>
      </c>
      <c r="B826" s="19">
        <f>FORECAST!A75</f>
        <v>44270</v>
      </c>
      <c r="C826" s="19">
        <f>OBSERVED!A75</f>
        <v>44270</v>
      </c>
      <c r="D826" s="32">
        <f>ANALYSIS!L78</f>
        <v>36.5</v>
      </c>
      <c r="E826" s="32">
        <f>ANALYSIS!K78</f>
        <v>38</v>
      </c>
      <c r="F826" s="36">
        <f t="shared" si="135"/>
        <v>36.5</v>
      </c>
      <c r="G826" s="37">
        <f t="shared" si="136"/>
        <v>37</v>
      </c>
      <c r="H826" s="15">
        <f t="shared" si="137"/>
        <v>0.5</v>
      </c>
      <c r="I826" s="15">
        <f t="shared" si="138"/>
        <v>0.25</v>
      </c>
      <c r="J826" s="32">
        <f t="shared" si="139"/>
        <v>-1.5</v>
      </c>
    </row>
    <row r="827" spans="1:10">
      <c r="A827" t="s">
        <v>116</v>
      </c>
      <c r="B827" s="19">
        <f>FORECAST!A76</f>
        <v>44271</v>
      </c>
      <c r="C827" s="19">
        <f>OBSERVED!A76</f>
        <v>44271</v>
      </c>
      <c r="D827" s="32">
        <f>ANALYSIS!L79</f>
        <v>36.5</v>
      </c>
      <c r="E827" s="32">
        <f>ANALYSIS!K79</f>
        <v>38</v>
      </c>
      <c r="F827" s="36">
        <f t="shared" si="135"/>
        <v>36.5</v>
      </c>
      <c r="G827" s="37">
        <f t="shared" si="136"/>
        <v>38</v>
      </c>
      <c r="H827" s="15">
        <f t="shared" si="137"/>
        <v>1.5</v>
      </c>
      <c r="I827" s="15">
        <f t="shared" si="138"/>
        <v>2.25</v>
      </c>
      <c r="J827" s="32">
        <f t="shared" si="139"/>
        <v>-1.5</v>
      </c>
    </row>
    <row r="828" spans="1:10">
      <c r="A828" t="s">
        <v>119</v>
      </c>
      <c r="B828" s="19">
        <f>FORECAST!A77</f>
        <v>44272</v>
      </c>
      <c r="C828" s="19">
        <f>OBSERVED!A77</f>
        <v>44272</v>
      </c>
      <c r="D828" s="32">
        <f>ANALYSIS!L80</f>
        <v>37</v>
      </c>
      <c r="E828" s="32">
        <f>ANALYSIS!K80</f>
        <v>36</v>
      </c>
      <c r="F828" s="36">
        <f t="shared" si="135"/>
        <v>37</v>
      </c>
      <c r="G828" s="37">
        <f t="shared" si="136"/>
        <v>38</v>
      </c>
      <c r="H828" s="15">
        <f t="shared" si="137"/>
        <v>1</v>
      </c>
      <c r="I828" s="15">
        <f t="shared" si="138"/>
        <v>1</v>
      </c>
      <c r="J828" s="32">
        <f t="shared" si="139"/>
        <v>1</v>
      </c>
    </row>
    <row r="829" spans="1:10">
      <c r="A829" t="s">
        <v>122</v>
      </c>
      <c r="B829" s="19">
        <f>FORECAST!A78</f>
        <v>44273</v>
      </c>
      <c r="C829" s="19">
        <f>OBSERVED!A78</f>
        <v>44273</v>
      </c>
      <c r="D829" s="32">
        <f>ANALYSIS!L81</f>
        <v>37.5</v>
      </c>
      <c r="E829" s="32">
        <f>ANALYSIS!K81</f>
        <v>37</v>
      </c>
      <c r="F829" s="36">
        <f t="shared" si="135"/>
        <v>37.5</v>
      </c>
      <c r="G829" s="37">
        <f t="shared" si="136"/>
        <v>36</v>
      </c>
      <c r="H829" s="15">
        <f t="shared" si="137"/>
        <v>1.5</v>
      </c>
      <c r="I829" s="15">
        <f t="shared" si="138"/>
        <v>2.25</v>
      </c>
      <c r="J829" s="32">
        <f t="shared" si="139"/>
        <v>0.5</v>
      </c>
    </row>
    <row r="830" spans="1:10">
      <c r="A830" t="s">
        <v>106</v>
      </c>
      <c r="B830" s="19">
        <f>FORECAST!A79</f>
        <v>44274</v>
      </c>
      <c r="C830" s="19">
        <f>OBSERVED!A79</f>
        <v>44274</v>
      </c>
      <c r="D830" s="32">
        <f>ANALYSIS!L82</f>
        <v>36</v>
      </c>
      <c r="E830" s="32">
        <f>ANALYSIS!K82</f>
        <v>37</v>
      </c>
      <c r="F830" s="36">
        <f t="shared" si="135"/>
        <v>36</v>
      </c>
      <c r="G830" s="37">
        <f t="shared" si="136"/>
        <v>37</v>
      </c>
      <c r="H830" s="15">
        <f t="shared" si="137"/>
        <v>1</v>
      </c>
      <c r="I830" s="15">
        <f t="shared" si="138"/>
        <v>1</v>
      </c>
      <c r="J830" s="32">
        <f t="shared" si="139"/>
        <v>-1</v>
      </c>
    </row>
    <row r="831" spans="1:10">
      <c r="A831" t="s">
        <v>107</v>
      </c>
      <c r="B831" s="19">
        <f>FORECAST!A80</f>
        <v>44275</v>
      </c>
      <c r="C831" s="19">
        <f>OBSERVED!A80</f>
        <v>44275</v>
      </c>
      <c r="D831" s="32">
        <f>ANALYSIS!L83</f>
        <v>36</v>
      </c>
      <c r="E831" s="32">
        <f>ANALYSIS!K83</f>
        <v>37</v>
      </c>
      <c r="F831" s="36">
        <f t="shared" si="135"/>
        <v>36</v>
      </c>
      <c r="G831" s="37">
        <f t="shared" si="136"/>
        <v>37</v>
      </c>
      <c r="H831" s="15">
        <f t="shared" si="137"/>
        <v>1</v>
      </c>
      <c r="I831" s="15">
        <f t="shared" si="138"/>
        <v>1</v>
      </c>
      <c r="J831" s="32">
        <f t="shared" si="139"/>
        <v>-1</v>
      </c>
    </row>
    <row r="832" spans="1:10">
      <c r="A832" t="s">
        <v>110</v>
      </c>
      <c r="B832" s="19">
        <f>FORECAST!A81</f>
        <v>44276</v>
      </c>
      <c r="C832" s="19">
        <f>OBSERVED!A81</f>
        <v>44276</v>
      </c>
      <c r="D832" s="32">
        <f>ANALYSIS!L84</f>
        <v>36</v>
      </c>
      <c r="E832" s="32">
        <f>ANALYSIS!K84</f>
        <v>37</v>
      </c>
      <c r="F832" s="36">
        <f t="shared" si="135"/>
        <v>36</v>
      </c>
      <c r="G832" s="37">
        <f t="shared" si="136"/>
        <v>37</v>
      </c>
      <c r="H832" s="15">
        <f t="shared" si="137"/>
        <v>1</v>
      </c>
      <c r="I832" s="15">
        <f t="shared" si="138"/>
        <v>1</v>
      </c>
      <c r="J832" s="32">
        <f t="shared" si="139"/>
        <v>-1</v>
      </c>
    </row>
    <row r="833" spans="1:10">
      <c r="A833" t="s">
        <v>113</v>
      </c>
      <c r="B833" s="19">
        <f>FORECAST!A82</f>
        <v>44277</v>
      </c>
      <c r="C833" s="19">
        <f>OBSERVED!A82</f>
        <v>44277</v>
      </c>
      <c r="D833" s="32">
        <f>ANALYSIS!L85</f>
        <v>36.5</v>
      </c>
      <c r="E833" s="32">
        <f>ANALYSIS!K85</f>
        <v>38</v>
      </c>
      <c r="F833" s="36">
        <f t="shared" si="135"/>
        <v>36.5</v>
      </c>
      <c r="G833" s="37">
        <f t="shared" si="136"/>
        <v>37</v>
      </c>
      <c r="H833" s="15">
        <f t="shared" si="137"/>
        <v>0.5</v>
      </c>
      <c r="I833" s="15">
        <f t="shared" si="138"/>
        <v>0.25</v>
      </c>
      <c r="J833" s="32">
        <f t="shared" si="139"/>
        <v>-1.5</v>
      </c>
    </row>
    <row r="834" spans="1:10">
      <c r="A834" t="s">
        <v>116</v>
      </c>
      <c r="B834" s="19">
        <f>FORECAST!A83</f>
        <v>44278</v>
      </c>
      <c r="C834" s="19">
        <f>OBSERVED!A83</f>
        <v>44278</v>
      </c>
      <c r="D834" s="32">
        <f>ANALYSIS!L86</f>
        <v>37.5</v>
      </c>
      <c r="E834" s="32">
        <f>ANALYSIS!K86</f>
        <v>38</v>
      </c>
      <c r="F834" s="36">
        <f t="shared" si="135"/>
        <v>37.5</v>
      </c>
      <c r="G834" s="37">
        <f t="shared" si="136"/>
        <v>38</v>
      </c>
      <c r="H834" s="15">
        <f t="shared" si="137"/>
        <v>0.5</v>
      </c>
      <c r="I834" s="15">
        <f t="shared" si="138"/>
        <v>0.25</v>
      </c>
      <c r="J834" s="32">
        <f t="shared" si="139"/>
        <v>-0.5</v>
      </c>
    </row>
    <row r="835" spans="1:10">
      <c r="A835" t="s">
        <v>119</v>
      </c>
      <c r="B835" s="19">
        <f>FORECAST!A84</f>
        <v>44279</v>
      </c>
      <c r="C835" s="19">
        <f>OBSERVED!A84</f>
        <v>44279</v>
      </c>
      <c r="D835" s="32">
        <f>ANALYSIS!L87</f>
        <v>36.5</v>
      </c>
      <c r="E835" s="32">
        <f>ANALYSIS!K87</f>
        <v>38</v>
      </c>
      <c r="F835" s="36">
        <f t="shared" si="135"/>
        <v>36.5</v>
      </c>
      <c r="G835" s="37">
        <f t="shared" si="136"/>
        <v>38</v>
      </c>
      <c r="H835" s="15">
        <f t="shared" si="137"/>
        <v>1.5</v>
      </c>
      <c r="I835" s="15">
        <f t="shared" si="138"/>
        <v>2.25</v>
      </c>
      <c r="J835" s="32">
        <f t="shared" si="139"/>
        <v>-1.5</v>
      </c>
    </row>
    <row r="836" spans="1:10">
      <c r="A836" t="s">
        <v>122</v>
      </c>
      <c r="B836" s="19">
        <f>FORECAST!A85</f>
        <v>44280</v>
      </c>
      <c r="C836" s="19">
        <f>OBSERVED!A85</f>
        <v>44280</v>
      </c>
      <c r="D836" s="32">
        <f>ANALYSIS!L88</f>
        <v>37</v>
      </c>
      <c r="E836" s="32">
        <f>ANALYSIS!K88</f>
        <v>39</v>
      </c>
      <c r="F836" s="36">
        <f t="shared" si="135"/>
        <v>37</v>
      </c>
      <c r="G836" s="37">
        <f t="shared" si="136"/>
        <v>38</v>
      </c>
      <c r="H836" s="15">
        <f t="shared" si="137"/>
        <v>1</v>
      </c>
      <c r="I836" s="15">
        <f t="shared" si="138"/>
        <v>1</v>
      </c>
      <c r="J836" s="32">
        <f t="shared" si="139"/>
        <v>-2</v>
      </c>
    </row>
    <row r="837" spans="1:10">
      <c r="A837" t="s">
        <v>106</v>
      </c>
      <c r="B837" s="19">
        <f>FORECAST!A86</f>
        <v>44281</v>
      </c>
      <c r="C837" s="19">
        <f>OBSERVED!A86</f>
        <v>44281</v>
      </c>
      <c r="D837" s="32">
        <f>ANALYSIS!L89</f>
        <v>36.5</v>
      </c>
      <c r="E837" s="32">
        <f>ANALYSIS!K89</f>
        <v>39</v>
      </c>
      <c r="F837" s="36">
        <f t="shared" si="135"/>
        <v>36.5</v>
      </c>
      <c r="G837" s="37">
        <f t="shared" si="136"/>
        <v>39</v>
      </c>
      <c r="H837" s="15">
        <f t="shared" si="137"/>
        <v>2.5</v>
      </c>
      <c r="I837" s="15">
        <f t="shared" si="138"/>
        <v>6.25</v>
      </c>
      <c r="J837" s="32">
        <f t="shared" si="139"/>
        <v>-2.5</v>
      </c>
    </row>
    <row r="838" spans="1:10">
      <c r="A838" t="s">
        <v>107</v>
      </c>
      <c r="B838" s="19">
        <f>FORECAST!A87</f>
        <v>44282</v>
      </c>
      <c r="C838" s="19">
        <f>OBSERVED!A87</f>
        <v>44282</v>
      </c>
      <c r="D838" s="32">
        <f>ANALYSIS!L90</f>
        <v>37.5</v>
      </c>
      <c r="E838" s="32">
        <f>ANALYSIS!K90</f>
        <v>39</v>
      </c>
      <c r="F838" s="36">
        <f t="shared" si="135"/>
        <v>37.5</v>
      </c>
      <c r="G838" s="37">
        <f t="shared" si="136"/>
        <v>39</v>
      </c>
      <c r="H838" s="15">
        <f t="shared" si="137"/>
        <v>1.5</v>
      </c>
      <c r="I838" s="15">
        <f t="shared" si="138"/>
        <v>2.25</v>
      </c>
      <c r="J838" s="32">
        <f t="shared" si="139"/>
        <v>-1.5</v>
      </c>
    </row>
    <row r="839" spans="1:10">
      <c r="A839" t="s">
        <v>110</v>
      </c>
      <c r="B839" s="19">
        <f>FORECAST!A88</f>
        <v>44283</v>
      </c>
      <c r="C839" s="19">
        <f>OBSERVED!A88</f>
        <v>44283</v>
      </c>
      <c r="D839" s="32">
        <f>ANALYSIS!L91</f>
        <v>39</v>
      </c>
      <c r="E839" s="32">
        <f>ANALYSIS!K91</f>
        <v>40</v>
      </c>
      <c r="F839" s="36">
        <f t="shared" si="135"/>
        <v>39</v>
      </c>
      <c r="G839" s="37">
        <f t="shared" si="136"/>
        <v>39</v>
      </c>
      <c r="H839" s="15">
        <f t="shared" si="137"/>
        <v>0</v>
      </c>
      <c r="I839" s="15">
        <f t="shared" si="138"/>
        <v>0</v>
      </c>
      <c r="J839" s="32">
        <f t="shared" si="139"/>
        <v>-1</v>
      </c>
    </row>
    <row r="840" spans="1:10">
      <c r="A840" t="s">
        <v>113</v>
      </c>
      <c r="B840" s="19">
        <f>FORECAST!A89</f>
        <v>44284</v>
      </c>
      <c r="C840" s="19">
        <f>OBSERVED!A89</f>
        <v>44284</v>
      </c>
      <c r="D840" s="32">
        <f>ANALYSIS!L92</f>
        <v>40</v>
      </c>
      <c r="E840" s="32">
        <f>ANALYSIS!K92</f>
        <v>41</v>
      </c>
      <c r="F840" s="36">
        <f t="shared" si="135"/>
        <v>40</v>
      </c>
      <c r="G840" s="37">
        <f t="shared" si="136"/>
        <v>40</v>
      </c>
      <c r="H840" s="15">
        <f t="shared" si="137"/>
        <v>0</v>
      </c>
      <c r="I840" s="15">
        <f t="shared" si="138"/>
        <v>0</v>
      </c>
      <c r="J840" s="32">
        <f t="shared" si="139"/>
        <v>-1</v>
      </c>
    </row>
    <row r="841" spans="1:10">
      <c r="A841" t="s">
        <v>116</v>
      </c>
      <c r="B841" s="19">
        <f>FORECAST!A90</f>
        <v>44285</v>
      </c>
      <c r="C841" s="19">
        <f>OBSERVED!A90</f>
        <v>44285</v>
      </c>
      <c r="D841" s="32">
        <f>ANALYSIS!L93</f>
        <v>39</v>
      </c>
      <c r="E841" s="32">
        <f>ANALYSIS!K93</f>
        <v>41</v>
      </c>
      <c r="F841" s="36">
        <f t="shared" si="135"/>
        <v>39</v>
      </c>
      <c r="G841" s="37">
        <f t="shared" si="136"/>
        <v>41</v>
      </c>
      <c r="H841" s="15">
        <f t="shared" si="137"/>
        <v>2</v>
      </c>
      <c r="I841" s="15">
        <f t="shared" si="138"/>
        <v>4</v>
      </c>
      <c r="J841" s="32">
        <f t="shared" si="139"/>
        <v>-2</v>
      </c>
    </row>
    <row r="842" spans="1:10">
      <c r="A842" t="s">
        <v>119</v>
      </c>
      <c r="B842" s="19">
        <f>FORECAST!A91</f>
        <v>44286</v>
      </c>
      <c r="C842" s="19">
        <f>OBSERVED!A91</f>
        <v>44286</v>
      </c>
      <c r="D842" s="32">
        <f>ANALYSIS!L94</f>
        <v>37</v>
      </c>
      <c r="E842" s="32">
        <f>ANALYSIS!K94</f>
        <v>40</v>
      </c>
      <c r="F842" s="36">
        <f t="shared" si="135"/>
        <v>37</v>
      </c>
      <c r="G842" s="37">
        <f t="shared" si="136"/>
        <v>41</v>
      </c>
      <c r="H842" s="15">
        <f t="shared" si="137"/>
        <v>4</v>
      </c>
      <c r="I842" s="15">
        <f t="shared" si="138"/>
        <v>16</v>
      </c>
      <c r="J842" s="32">
        <f t="shared" si="139"/>
        <v>-3</v>
      </c>
    </row>
    <row r="843" spans="1:10">
      <c r="A843" t="s">
        <v>122</v>
      </c>
      <c r="B843" s="19">
        <f>FORECAST!A92</f>
        <v>44287</v>
      </c>
      <c r="C843" s="19">
        <f>OBSERVED!A92</f>
        <v>44287</v>
      </c>
      <c r="D843" s="32">
        <f>ANALYSIS!L95</f>
        <v>38</v>
      </c>
      <c r="E843" s="32">
        <f>ANALYSIS!K95</f>
        <v>40</v>
      </c>
      <c r="F843" s="36">
        <f t="shared" si="135"/>
        <v>38</v>
      </c>
      <c r="G843" s="37">
        <f t="shared" si="136"/>
        <v>40</v>
      </c>
      <c r="H843" s="15">
        <f t="shared" si="137"/>
        <v>2</v>
      </c>
      <c r="I843" s="15">
        <f t="shared" si="138"/>
        <v>4</v>
      </c>
      <c r="J843" s="32">
        <f t="shared" si="139"/>
        <v>-2</v>
      </c>
    </row>
    <row r="844" spans="1:10">
      <c r="A844" t="s">
        <v>106</v>
      </c>
      <c r="B844" s="19">
        <f>FORECAST!A93</f>
        <v>44288</v>
      </c>
      <c r="C844" s="19">
        <f>OBSERVED!A93</f>
        <v>44288</v>
      </c>
      <c r="D844" s="32">
        <f>ANALYSIS!L96</f>
        <v>38</v>
      </c>
      <c r="E844" s="32">
        <f>ANALYSIS!K96</f>
        <v>40</v>
      </c>
      <c r="F844" s="36">
        <f t="shared" si="135"/>
        <v>38</v>
      </c>
      <c r="G844" s="37">
        <f t="shared" si="136"/>
        <v>40</v>
      </c>
      <c r="H844" s="15">
        <f t="shared" si="137"/>
        <v>2</v>
      </c>
      <c r="I844" s="15">
        <f t="shared" si="138"/>
        <v>4</v>
      </c>
      <c r="J844" s="32">
        <f t="shared" si="139"/>
        <v>-2</v>
      </c>
    </row>
    <row r="845" spans="1:10">
      <c r="A845" t="s">
        <v>107</v>
      </c>
      <c r="B845" s="19">
        <f>FORECAST!A94</f>
        <v>44289</v>
      </c>
      <c r="C845" s="19">
        <f>OBSERVED!A94</f>
        <v>44289</v>
      </c>
      <c r="D845" s="32">
        <f>ANALYSIS!L97</f>
        <v>38</v>
      </c>
      <c r="E845" s="32">
        <f>ANALYSIS!K97</f>
        <v>40</v>
      </c>
      <c r="F845" s="36">
        <f t="shared" si="135"/>
        <v>38</v>
      </c>
      <c r="G845" s="37">
        <f t="shared" si="136"/>
        <v>40</v>
      </c>
      <c r="H845" s="15">
        <f t="shared" si="137"/>
        <v>2</v>
      </c>
      <c r="I845" s="15">
        <f t="shared" si="138"/>
        <v>4</v>
      </c>
      <c r="J845" s="32">
        <f t="shared" si="139"/>
        <v>-2</v>
      </c>
    </row>
    <row r="846" spans="1:10">
      <c r="A846" t="s">
        <v>110</v>
      </c>
      <c r="B846" s="19">
        <f>FORECAST!A95</f>
        <v>44290</v>
      </c>
      <c r="C846" s="19">
        <f>OBSERVED!A95</f>
        <v>44290</v>
      </c>
      <c r="D846" s="32">
        <f>ANALYSIS!L98</f>
        <v>37.5</v>
      </c>
      <c r="E846" s="32">
        <f>ANALYSIS!K98</f>
        <v>37</v>
      </c>
      <c r="F846" s="36">
        <f t="shared" si="135"/>
        <v>37.5</v>
      </c>
      <c r="G846" s="37">
        <f t="shared" si="136"/>
        <v>40</v>
      </c>
      <c r="H846" s="15">
        <f t="shared" si="137"/>
        <v>2.5</v>
      </c>
      <c r="I846" s="15">
        <f t="shared" si="138"/>
        <v>6.25</v>
      </c>
      <c r="J846" s="32">
        <f t="shared" si="139"/>
        <v>0.5</v>
      </c>
    </row>
    <row r="847" spans="1:10">
      <c r="A847" t="s">
        <v>113</v>
      </c>
      <c r="B847" s="19">
        <f>FORECAST!A96</f>
        <v>44291</v>
      </c>
      <c r="C847" s="19">
        <f>OBSERVED!A96</f>
        <v>44291</v>
      </c>
      <c r="D847" s="32">
        <f>ANALYSIS!L99</f>
        <v>37.5</v>
      </c>
      <c r="E847" s="32">
        <f>ANALYSIS!K99</f>
        <v>38</v>
      </c>
      <c r="F847" s="36">
        <f t="shared" si="135"/>
        <v>37.5</v>
      </c>
      <c r="G847" s="37">
        <f t="shared" si="136"/>
        <v>37</v>
      </c>
      <c r="H847" s="15">
        <f t="shared" si="137"/>
        <v>0.5</v>
      </c>
      <c r="I847" s="15">
        <f t="shared" si="138"/>
        <v>0.25</v>
      </c>
      <c r="J847" s="32">
        <f t="shared" si="139"/>
        <v>-0.5</v>
      </c>
    </row>
    <row r="848" spans="1:10">
      <c r="A848" t="s">
        <v>116</v>
      </c>
      <c r="B848" s="19">
        <f>FORECAST!A97</f>
        <v>44292</v>
      </c>
      <c r="C848" s="19">
        <f>OBSERVED!A97</f>
        <v>44292</v>
      </c>
      <c r="D848" s="32">
        <f>ANALYSIS!L100</f>
        <v>38.5</v>
      </c>
      <c r="E848" s="32">
        <f>ANALYSIS!K100</f>
        <v>38</v>
      </c>
      <c r="F848" s="36">
        <f t="shared" si="135"/>
        <v>38.5</v>
      </c>
      <c r="G848" s="37">
        <f t="shared" si="136"/>
        <v>38</v>
      </c>
      <c r="H848" s="15">
        <f t="shared" si="137"/>
        <v>0.5</v>
      </c>
      <c r="I848" s="15">
        <f t="shared" si="138"/>
        <v>0.25</v>
      </c>
      <c r="J848" s="32">
        <f t="shared" si="139"/>
        <v>0.5</v>
      </c>
    </row>
    <row r="849" spans="1:10">
      <c r="A849" t="s">
        <v>119</v>
      </c>
      <c r="B849" s="19">
        <f>FORECAST!A98</f>
        <v>44293</v>
      </c>
      <c r="C849" s="19">
        <f>OBSERVED!A98</f>
        <v>44293</v>
      </c>
      <c r="D849" s="32">
        <f>ANALYSIS!L101</f>
        <v>39.5</v>
      </c>
      <c r="E849" s="32">
        <f>ANALYSIS!K101</f>
        <v>40</v>
      </c>
      <c r="F849" s="36">
        <f t="shared" si="135"/>
        <v>39.5</v>
      </c>
      <c r="G849" s="37">
        <f t="shared" si="136"/>
        <v>38</v>
      </c>
      <c r="H849" s="15">
        <f t="shared" si="137"/>
        <v>1.5</v>
      </c>
      <c r="I849" s="15">
        <f t="shared" si="138"/>
        <v>2.25</v>
      </c>
      <c r="J849" s="32">
        <f t="shared" si="139"/>
        <v>-0.5</v>
      </c>
    </row>
    <row r="850" spans="1:10">
      <c r="A850" t="s">
        <v>122</v>
      </c>
      <c r="B850" s="19">
        <f>FORECAST!A99</f>
        <v>44294</v>
      </c>
      <c r="C850" s="19">
        <f>OBSERVED!A99</f>
        <v>44294</v>
      </c>
      <c r="D850" s="32">
        <f>ANALYSIS!L102</f>
        <v>39</v>
      </c>
      <c r="E850" s="32">
        <f>ANALYSIS!K102</f>
        <v>40</v>
      </c>
      <c r="F850" s="36">
        <f t="shared" si="135"/>
        <v>39</v>
      </c>
      <c r="G850" s="37">
        <f t="shared" si="136"/>
        <v>40</v>
      </c>
      <c r="H850" s="15">
        <f t="shared" si="137"/>
        <v>1</v>
      </c>
      <c r="I850" s="15">
        <f t="shared" si="138"/>
        <v>1</v>
      </c>
      <c r="J850" s="32">
        <f t="shared" si="139"/>
        <v>-1</v>
      </c>
    </row>
    <row r="851" spans="1:10">
      <c r="A851" t="s">
        <v>106</v>
      </c>
      <c r="B851" s="19">
        <f>FORECAST!A100</f>
        <v>44295</v>
      </c>
      <c r="C851" s="19">
        <f>OBSERVED!A100</f>
        <v>44295</v>
      </c>
      <c r="D851" s="32">
        <f>ANALYSIS!L103</f>
        <v>39</v>
      </c>
      <c r="E851" s="32">
        <f>ANALYSIS!K103</f>
        <v>40</v>
      </c>
      <c r="F851" s="36">
        <f t="shared" si="135"/>
        <v>39</v>
      </c>
      <c r="G851" s="37">
        <f t="shared" si="136"/>
        <v>40</v>
      </c>
      <c r="H851" s="15">
        <f t="shared" si="137"/>
        <v>1</v>
      </c>
      <c r="I851" s="15">
        <f t="shared" si="138"/>
        <v>1</v>
      </c>
      <c r="J851" s="32">
        <f t="shared" si="139"/>
        <v>-1</v>
      </c>
    </row>
    <row r="852" spans="1:10">
      <c r="A852" t="s">
        <v>107</v>
      </c>
      <c r="B852" s="19">
        <f>FORECAST!A101</f>
        <v>44296</v>
      </c>
      <c r="C852" s="19">
        <f>OBSERVED!A101</f>
        <v>44296</v>
      </c>
      <c r="D852" s="32">
        <f>ANALYSIS!L104</f>
        <v>39.5</v>
      </c>
      <c r="E852" s="32">
        <f>ANALYSIS!K104</f>
        <v>40</v>
      </c>
      <c r="F852" s="36">
        <f t="shared" si="135"/>
        <v>39.5</v>
      </c>
      <c r="G852" s="37">
        <f t="shared" si="136"/>
        <v>40</v>
      </c>
      <c r="H852" s="15">
        <f t="shared" si="137"/>
        <v>0.5</v>
      </c>
      <c r="I852" s="15">
        <f t="shared" si="138"/>
        <v>0.25</v>
      </c>
      <c r="J852" s="32">
        <f t="shared" si="139"/>
        <v>-0.5</v>
      </c>
    </row>
    <row r="853" spans="1:10">
      <c r="A853" t="s">
        <v>110</v>
      </c>
      <c r="B853" s="19">
        <f>FORECAST!A102</f>
        <v>44297</v>
      </c>
      <c r="C853" s="19">
        <f>OBSERVED!A102</f>
        <v>44297</v>
      </c>
      <c r="D853" s="32">
        <f>ANALYSIS!L105</f>
        <v>39</v>
      </c>
      <c r="E853" s="32">
        <f>ANALYSIS!K105</f>
        <v>41</v>
      </c>
      <c r="F853" s="36">
        <f t="shared" si="135"/>
        <v>39</v>
      </c>
      <c r="G853" s="37">
        <f t="shared" si="136"/>
        <v>40</v>
      </c>
      <c r="H853" s="15">
        <f t="shared" si="137"/>
        <v>1</v>
      </c>
      <c r="I853" s="15">
        <f t="shared" si="138"/>
        <v>1</v>
      </c>
      <c r="J853" s="32">
        <f t="shared" si="139"/>
        <v>-2</v>
      </c>
    </row>
    <row r="854" spans="1:10">
      <c r="A854" t="s">
        <v>113</v>
      </c>
      <c r="B854" s="19">
        <f>FORECAST!A103</f>
        <v>44298</v>
      </c>
      <c r="C854" s="19">
        <f>OBSERVED!A103</f>
        <v>44298</v>
      </c>
      <c r="D854" s="32">
        <f>ANALYSIS!L106</f>
        <v>40</v>
      </c>
      <c r="E854" s="32">
        <f>ANALYSIS!K106</f>
        <v>41</v>
      </c>
      <c r="F854" s="36">
        <f t="shared" si="135"/>
        <v>40</v>
      </c>
      <c r="G854" s="37">
        <f t="shared" si="136"/>
        <v>41</v>
      </c>
      <c r="H854" s="15">
        <f t="shared" si="137"/>
        <v>1</v>
      </c>
      <c r="I854" s="15">
        <f t="shared" si="138"/>
        <v>1</v>
      </c>
      <c r="J854" s="32">
        <f t="shared" si="139"/>
        <v>-1</v>
      </c>
    </row>
    <row r="855" spans="1:10">
      <c r="A855" t="s">
        <v>116</v>
      </c>
      <c r="B855" s="19">
        <f>FORECAST!A104</f>
        <v>44299</v>
      </c>
      <c r="C855" s="19">
        <f>OBSERVED!A104</f>
        <v>44299</v>
      </c>
      <c r="D855" s="32">
        <f>ANALYSIS!L107</f>
        <v>39.5</v>
      </c>
      <c r="E855" s="32">
        <f>ANALYSIS!K107</f>
        <v>41</v>
      </c>
      <c r="F855" s="36">
        <f t="shared" si="135"/>
        <v>39.5</v>
      </c>
      <c r="G855" s="37">
        <f t="shared" si="136"/>
        <v>41</v>
      </c>
      <c r="H855" s="15">
        <f t="shared" si="137"/>
        <v>1.5</v>
      </c>
      <c r="I855" s="15">
        <f t="shared" si="138"/>
        <v>2.25</v>
      </c>
      <c r="J855" s="32">
        <f t="shared" si="139"/>
        <v>-1.5</v>
      </c>
    </row>
    <row r="856" spans="1:10">
      <c r="A856" t="s">
        <v>119</v>
      </c>
      <c r="B856" s="19">
        <f>FORECAST!A105</f>
        <v>44300</v>
      </c>
      <c r="C856" s="19">
        <f>OBSERVED!A105</f>
        <v>44300</v>
      </c>
      <c r="D856" s="32">
        <f>ANALYSIS!L108</f>
        <v>39.5</v>
      </c>
      <c r="E856" s="32">
        <f>ANALYSIS!K108</f>
        <v>41</v>
      </c>
      <c r="F856" s="36">
        <f t="shared" si="135"/>
        <v>39.5</v>
      </c>
      <c r="G856" s="37">
        <f t="shared" si="136"/>
        <v>41</v>
      </c>
      <c r="H856" s="15">
        <f t="shared" si="137"/>
        <v>1.5</v>
      </c>
      <c r="I856" s="15">
        <f t="shared" si="138"/>
        <v>2.25</v>
      </c>
      <c r="J856" s="32">
        <f t="shared" si="139"/>
        <v>-1.5</v>
      </c>
    </row>
    <row r="857" spans="1:10">
      <c r="A857" t="s">
        <v>122</v>
      </c>
      <c r="B857" s="19">
        <f>FORECAST!A106</f>
        <v>44301</v>
      </c>
      <c r="C857" s="19">
        <f>OBSERVED!A106</f>
        <v>44301</v>
      </c>
      <c r="D857" s="32">
        <f>ANALYSIS!L109</f>
        <v>39</v>
      </c>
      <c r="E857" s="32">
        <f>ANALYSIS!K109</f>
        <v>40</v>
      </c>
      <c r="F857" s="36">
        <f t="shared" si="135"/>
        <v>39</v>
      </c>
      <c r="G857" s="37">
        <f t="shared" si="136"/>
        <v>41</v>
      </c>
      <c r="H857" s="15">
        <f t="shared" si="137"/>
        <v>2</v>
      </c>
      <c r="I857" s="15">
        <f t="shared" si="138"/>
        <v>4</v>
      </c>
      <c r="J857" s="32">
        <f t="shared" si="139"/>
        <v>-1</v>
      </c>
    </row>
    <row r="858" spans="1:10">
      <c r="A858" t="s">
        <v>106</v>
      </c>
      <c r="B858" s="19">
        <f>FORECAST!A107</f>
        <v>44302</v>
      </c>
      <c r="C858" s="19">
        <f>OBSERVED!A107</f>
        <v>44302</v>
      </c>
      <c r="D858" s="32">
        <f>ANALYSIS!L110</f>
        <v>38.5</v>
      </c>
      <c r="E858" s="32">
        <f>ANALYSIS!K110</f>
        <v>39</v>
      </c>
      <c r="F858" s="36">
        <f t="shared" si="135"/>
        <v>38.5</v>
      </c>
      <c r="G858" s="37">
        <f t="shared" si="136"/>
        <v>40</v>
      </c>
      <c r="H858" s="15">
        <f t="shared" si="137"/>
        <v>1.5</v>
      </c>
      <c r="I858" s="15">
        <f t="shared" si="138"/>
        <v>2.25</v>
      </c>
      <c r="J858" s="32">
        <f t="shared" si="139"/>
        <v>-0.5</v>
      </c>
    </row>
    <row r="859" spans="1:10">
      <c r="A859" t="s">
        <v>107</v>
      </c>
      <c r="B859" s="19">
        <f>FORECAST!A108</f>
        <v>44303</v>
      </c>
      <c r="C859" s="19">
        <f>OBSERVED!A108</f>
        <v>44303</v>
      </c>
      <c r="D859" s="32">
        <f>ANALYSIS!L111</f>
        <v>38</v>
      </c>
      <c r="E859" s="32">
        <f>ANALYSIS!K111</f>
        <v>40</v>
      </c>
      <c r="F859" s="36">
        <f t="shared" si="135"/>
        <v>38</v>
      </c>
      <c r="G859" s="37">
        <f t="shared" si="136"/>
        <v>39</v>
      </c>
      <c r="H859" s="15">
        <f t="shared" si="137"/>
        <v>1</v>
      </c>
      <c r="I859" s="15">
        <f t="shared" si="138"/>
        <v>1</v>
      </c>
      <c r="J859" s="32">
        <f t="shared" si="139"/>
        <v>-2</v>
      </c>
    </row>
    <row r="860" spans="1:10">
      <c r="A860" t="s">
        <v>110</v>
      </c>
      <c r="B860" s="19">
        <f>FORECAST!A109</f>
        <v>44304</v>
      </c>
      <c r="C860" s="19">
        <f>OBSERVED!A109</f>
        <v>44304</v>
      </c>
      <c r="D860" s="32">
        <f>ANALYSIS!L112</f>
        <v>38.5</v>
      </c>
      <c r="E860" s="32">
        <f>ANALYSIS!K112</f>
        <v>40</v>
      </c>
      <c r="F860" s="36">
        <f t="shared" si="135"/>
        <v>38.5</v>
      </c>
      <c r="G860" s="37">
        <f t="shared" si="136"/>
        <v>40</v>
      </c>
      <c r="H860" s="15">
        <f t="shared" si="137"/>
        <v>1.5</v>
      </c>
      <c r="I860" s="15">
        <f t="shared" si="138"/>
        <v>2.25</v>
      </c>
      <c r="J860" s="32">
        <f t="shared" si="139"/>
        <v>-1.5</v>
      </c>
    </row>
    <row r="861" spans="1:10">
      <c r="A861" t="s">
        <v>113</v>
      </c>
      <c r="B861" s="19">
        <f>FORECAST!A110</f>
        <v>44305</v>
      </c>
      <c r="C861" s="19">
        <f>OBSERVED!A110</f>
        <v>44305</v>
      </c>
      <c r="D861" s="32">
        <f>ANALYSIS!L113</f>
        <v>40</v>
      </c>
      <c r="E861" s="32">
        <f>ANALYSIS!K113</f>
        <v>41</v>
      </c>
      <c r="F861" s="36">
        <f t="shared" si="135"/>
        <v>40</v>
      </c>
      <c r="G861" s="37">
        <f t="shared" si="136"/>
        <v>40</v>
      </c>
      <c r="H861" s="15">
        <f t="shared" si="137"/>
        <v>0</v>
      </c>
      <c r="I861" s="15">
        <f t="shared" si="138"/>
        <v>0</v>
      </c>
      <c r="J861" s="32">
        <f t="shared" si="139"/>
        <v>-1</v>
      </c>
    </row>
    <row r="862" spans="1:10">
      <c r="A862" t="s">
        <v>116</v>
      </c>
      <c r="B862" s="19">
        <f>FORECAST!A111</f>
        <v>44306</v>
      </c>
      <c r="C862" s="19">
        <f>OBSERVED!A111</f>
        <v>44306</v>
      </c>
      <c r="D862" s="32">
        <f>ANALYSIS!L114</f>
        <v>40</v>
      </c>
      <c r="E862" s="32">
        <f>ANALYSIS!K114</f>
        <v>41</v>
      </c>
      <c r="F862" s="36">
        <f t="shared" si="135"/>
        <v>40</v>
      </c>
      <c r="G862" s="37">
        <f t="shared" si="136"/>
        <v>41</v>
      </c>
      <c r="H862" s="15">
        <f t="shared" si="137"/>
        <v>1</v>
      </c>
      <c r="I862" s="15">
        <f t="shared" si="138"/>
        <v>1</v>
      </c>
      <c r="J862" s="32">
        <f t="shared" si="139"/>
        <v>-1</v>
      </c>
    </row>
    <row r="863" spans="1:10">
      <c r="A863" t="s">
        <v>119</v>
      </c>
      <c r="B863" s="19">
        <f>FORECAST!A112</f>
        <v>44307</v>
      </c>
      <c r="C863" s="19">
        <f>OBSERVED!A112</f>
        <v>44307</v>
      </c>
      <c r="D863" s="32">
        <f>ANALYSIS!L115</f>
        <v>36.5</v>
      </c>
      <c r="E863" s="32">
        <f>ANALYSIS!K115</f>
        <v>41</v>
      </c>
      <c r="F863" s="36">
        <f t="shared" si="135"/>
        <v>36.5</v>
      </c>
      <c r="G863" s="37">
        <f t="shared" si="136"/>
        <v>41</v>
      </c>
      <c r="H863" s="15">
        <f t="shared" si="137"/>
        <v>4.5</v>
      </c>
      <c r="I863" s="15">
        <f t="shared" si="138"/>
        <v>20.25</v>
      </c>
      <c r="J863" s="32">
        <f t="shared" si="139"/>
        <v>-4.5</v>
      </c>
    </row>
    <row r="864" spans="1:10">
      <c r="A864" t="s">
        <v>122</v>
      </c>
      <c r="B864" s="19">
        <f>FORECAST!A113</f>
        <v>44308</v>
      </c>
      <c r="C864" s="19">
        <f>OBSERVED!A113</f>
        <v>44308</v>
      </c>
      <c r="D864" s="32">
        <f>ANALYSIS!L116</f>
        <v>38</v>
      </c>
      <c r="E864" s="32">
        <f>ANALYSIS!K116</f>
        <v>40</v>
      </c>
      <c r="F864" s="36">
        <f t="shared" si="135"/>
        <v>38</v>
      </c>
      <c r="G864" s="37">
        <f t="shared" si="136"/>
        <v>41</v>
      </c>
      <c r="H864" s="15">
        <f t="shared" si="137"/>
        <v>3</v>
      </c>
      <c r="I864" s="15">
        <f t="shared" si="138"/>
        <v>9</v>
      </c>
      <c r="J864" s="32">
        <f t="shared" si="139"/>
        <v>-2</v>
      </c>
    </row>
    <row r="865" spans="1:10">
      <c r="A865" t="s">
        <v>106</v>
      </c>
      <c r="B865" s="19">
        <f>FORECAST!A114</f>
        <v>44309</v>
      </c>
      <c r="C865" s="19">
        <f>OBSERVED!A114</f>
        <v>44309</v>
      </c>
      <c r="D865" s="32">
        <f>ANALYSIS!L117</f>
        <v>38.5</v>
      </c>
      <c r="E865" s="32">
        <f>ANALYSIS!K117</f>
        <v>41</v>
      </c>
      <c r="F865" s="36">
        <f t="shared" si="135"/>
        <v>38.5</v>
      </c>
      <c r="G865" s="37">
        <f t="shared" si="136"/>
        <v>40</v>
      </c>
      <c r="H865" s="15">
        <f t="shared" si="137"/>
        <v>1.5</v>
      </c>
      <c r="I865" s="15">
        <f t="shared" si="138"/>
        <v>2.25</v>
      </c>
      <c r="J865" s="32">
        <f t="shared" si="139"/>
        <v>-2.5</v>
      </c>
    </row>
    <row r="866" spans="1:10">
      <c r="A866" t="s">
        <v>107</v>
      </c>
      <c r="B866" s="19">
        <f>FORECAST!A115</f>
        <v>44310</v>
      </c>
      <c r="C866" s="19">
        <f>OBSERVED!A115</f>
        <v>44310</v>
      </c>
      <c r="D866" s="32">
        <f>ANALYSIS!L118</f>
        <v>38.5</v>
      </c>
      <c r="E866" s="32">
        <f>ANALYSIS!K118</f>
        <v>40</v>
      </c>
      <c r="F866" s="36">
        <f t="shared" si="135"/>
        <v>38.5</v>
      </c>
      <c r="G866" s="37">
        <f t="shared" si="136"/>
        <v>41</v>
      </c>
      <c r="H866" s="15">
        <f t="shared" si="137"/>
        <v>2.5</v>
      </c>
      <c r="I866" s="15">
        <f t="shared" si="138"/>
        <v>6.25</v>
      </c>
      <c r="J866" s="32">
        <f t="shared" si="139"/>
        <v>-1.5</v>
      </c>
    </row>
    <row r="867" spans="1:10">
      <c r="A867" t="s">
        <v>110</v>
      </c>
      <c r="B867" s="19">
        <f>FORECAST!A116</f>
        <v>44311</v>
      </c>
      <c r="C867" s="19">
        <f>OBSERVED!A116</f>
        <v>44311</v>
      </c>
      <c r="D867" s="32">
        <f>ANALYSIS!L119</f>
        <v>37.5</v>
      </c>
      <c r="E867" s="32">
        <f>ANALYSIS!K119</f>
        <v>40</v>
      </c>
      <c r="F867" s="36">
        <f t="shared" si="135"/>
        <v>37.5</v>
      </c>
      <c r="G867" s="37">
        <f t="shared" si="136"/>
        <v>40</v>
      </c>
      <c r="H867" s="15">
        <f t="shared" si="137"/>
        <v>2.5</v>
      </c>
      <c r="I867" s="15">
        <f t="shared" si="138"/>
        <v>6.25</v>
      </c>
      <c r="J867" s="32">
        <f t="shared" si="139"/>
        <v>-2.5</v>
      </c>
    </row>
    <row r="868" spans="1:10">
      <c r="A868" t="s">
        <v>113</v>
      </c>
      <c r="B868" s="19">
        <f>FORECAST!A117</f>
        <v>44312</v>
      </c>
      <c r="C868" s="19">
        <f>OBSERVED!A117</f>
        <v>44312</v>
      </c>
      <c r="D868" s="32">
        <f>ANALYSIS!L120</f>
        <v>40</v>
      </c>
      <c r="E868" s="32">
        <f>ANALYSIS!K120</f>
        <v>41</v>
      </c>
      <c r="F868" s="36">
        <f t="shared" si="135"/>
        <v>40</v>
      </c>
      <c r="G868" s="37">
        <f t="shared" si="136"/>
        <v>40</v>
      </c>
      <c r="H868" s="15">
        <f t="shared" si="137"/>
        <v>0</v>
      </c>
      <c r="I868" s="15">
        <f t="shared" si="138"/>
        <v>0</v>
      </c>
      <c r="J868" s="32">
        <f t="shared" si="139"/>
        <v>-1</v>
      </c>
    </row>
    <row r="869" spans="1:10">
      <c r="A869" t="s">
        <v>116</v>
      </c>
      <c r="B869" s="19">
        <f>FORECAST!A118</f>
        <v>44313</v>
      </c>
      <c r="C869" s="19">
        <f>OBSERVED!A118</f>
        <v>44313</v>
      </c>
      <c r="D869" s="32">
        <f>ANALYSIS!L121</f>
        <v>41</v>
      </c>
      <c r="E869" s="32">
        <f>ANALYSIS!K121</f>
        <v>41</v>
      </c>
      <c r="F869" s="36">
        <f t="shared" si="135"/>
        <v>41</v>
      </c>
      <c r="G869" s="37">
        <f t="shared" si="136"/>
        <v>41</v>
      </c>
      <c r="H869" s="15">
        <f t="shared" si="137"/>
        <v>0</v>
      </c>
      <c r="I869" s="15">
        <f t="shared" si="138"/>
        <v>0</v>
      </c>
      <c r="J869" s="32">
        <f t="shared" si="139"/>
        <v>0</v>
      </c>
    </row>
    <row r="870" spans="1:10">
      <c r="A870" t="s">
        <v>119</v>
      </c>
      <c r="B870" s="19">
        <f>FORECAST!A119</f>
        <v>44314</v>
      </c>
      <c r="C870" s="19">
        <f>OBSERVED!A119</f>
        <v>44314</v>
      </c>
      <c r="D870" s="32">
        <f>ANALYSIS!L122</f>
        <v>40</v>
      </c>
      <c r="E870" s="32">
        <f>ANALYSIS!K122</f>
        <v>42</v>
      </c>
      <c r="F870" s="36">
        <f t="shared" si="135"/>
        <v>40</v>
      </c>
      <c r="G870" s="37">
        <f t="shared" si="136"/>
        <v>41</v>
      </c>
      <c r="H870" s="15">
        <f t="shared" si="137"/>
        <v>1</v>
      </c>
      <c r="I870" s="15">
        <f t="shared" si="138"/>
        <v>1</v>
      </c>
      <c r="J870" s="32">
        <f t="shared" si="139"/>
        <v>-2</v>
      </c>
    </row>
    <row r="871" spans="1:10">
      <c r="A871" t="s">
        <v>122</v>
      </c>
      <c r="B871" s="19">
        <f>FORECAST!A120</f>
        <v>44315</v>
      </c>
      <c r="C871" s="19">
        <f>OBSERVED!A120</f>
        <v>44315</v>
      </c>
      <c r="D871" s="32">
        <f>ANALYSIS!L123</f>
        <v>39.5</v>
      </c>
      <c r="E871" s="32">
        <f>ANALYSIS!K123</f>
        <v>41</v>
      </c>
      <c r="F871" s="36">
        <f t="shared" si="135"/>
        <v>39.5</v>
      </c>
      <c r="G871" s="37">
        <f t="shared" si="136"/>
        <v>42</v>
      </c>
      <c r="H871" s="15">
        <f t="shared" si="137"/>
        <v>2.5</v>
      </c>
      <c r="I871" s="15">
        <f t="shared" si="138"/>
        <v>6.25</v>
      </c>
      <c r="J871" s="32">
        <f t="shared" si="139"/>
        <v>-1.5</v>
      </c>
    </row>
    <row r="872" spans="1:10">
      <c r="A872" t="s">
        <v>106</v>
      </c>
      <c r="B872" s="19">
        <f>FORECAST!A121</f>
        <v>44316</v>
      </c>
      <c r="C872" s="19">
        <f>OBSERVED!A121</f>
        <v>44316</v>
      </c>
      <c r="D872" s="32">
        <f>ANALYSIS!L124</f>
        <v>40</v>
      </c>
      <c r="E872" s="32">
        <f>ANALYSIS!K124</f>
        <v>40</v>
      </c>
      <c r="F872" s="36">
        <f t="shared" si="135"/>
        <v>40</v>
      </c>
      <c r="G872" s="37">
        <f t="shared" si="136"/>
        <v>41</v>
      </c>
      <c r="H872" s="15">
        <f t="shared" si="137"/>
        <v>1</v>
      </c>
      <c r="I872" s="15">
        <f t="shared" si="138"/>
        <v>1</v>
      </c>
      <c r="J872" s="32">
        <f t="shared" si="139"/>
        <v>0</v>
      </c>
    </row>
    <row r="873" spans="1:10">
      <c r="A873" t="s">
        <v>107</v>
      </c>
      <c r="B873" s="19">
        <f>FORECAST!A122</f>
        <v>44317</v>
      </c>
      <c r="C873" s="19">
        <f>OBSERVED!A122</f>
        <v>44317</v>
      </c>
      <c r="D873" s="32">
        <f>ANALYSIS!L125</f>
        <v>40</v>
      </c>
      <c r="E873" s="32">
        <f>ANALYSIS!K125</f>
        <v>41</v>
      </c>
      <c r="F873" s="36">
        <f t="shared" si="135"/>
        <v>40</v>
      </c>
      <c r="G873" s="37">
        <f t="shared" si="136"/>
        <v>40</v>
      </c>
      <c r="H873" s="15">
        <f t="shared" si="137"/>
        <v>0</v>
      </c>
      <c r="I873" s="15">
        <f t="shared" si="138"/>
        <v>0</v>
      </c>
      <c r="J873" s="32">
        <f t="shared" si="139"/>
        <v>-1</v>
      </c>
    </row>
    <row r="874" spans="1:10">
      <c r="A874" t="s">
        <v>110</v>
      </c>
      <c r="B874" s="19">
        <f>FORECAST!A123</f>
        <v>44318</v>
      </c>
      <c r="C874" s="19">
        <f>OBSERVED!A123</f>
        <v>44318</v>
      </c>
      <c r="D874" s="32">
        <f>ANALYSIS!L126</f>
        <v>36.5</v>
      </c>
      <c r="E874" s="32">
        <f>ANALYSIS!K126</f>
        <v>38</v>
      </c>
      <c r="F874" s="36">
        <f t="shared" si="135"/>
        <v>36.5</v>
      </c>
      <c r="G874" s="37">
        <f t="shared" si="136"/>
        <v>41</v>
      </c>
      <c r="H874" s="15">
        <f t="shared" si="137"/>
        <v>4.5</v>
      </c>
      <c r="I874" s="15">
        <f t="shared" si="138"/>
        <v>20.25</v>
      </c>
      <c r="J874" s="32">
        <f t="shared" si="139"/>
        <v>-1.5</v>
      </c>
    </row>
    <row r="875" spans="1:10">
      <c r="A875" t="s">
        <v>113</v>
      </c>
      <c r="B875" s="19">
        <f>FORECAST!A124</f>
        <v>44319</v>
      </c>
      <c r="C875" s="19">
        <f>OBSERVED!A124</f>
        <v>44319</v>
      </c>
      <c r="D875" s="32">
        <f>ANALYSIS!L127</f>
        <v>39.5</v>
      </c>
      <c r="E875" s="32">
        <f>ANALYSIS!K127</f>
        <v>40</v>
      </c>
      <c r="F875" s="36">
        <f t="shared" si="135"/>
        <v>39.5</v>
      </c>
      <c r="G875" s="37">
        <f t="shared" si="136"/>
        <v>38</v>
      </c>
      <c r="H875" s="15">
        <f t="shared" si="137"/>
        <v>1.5</v>
      </c>
      <c r="I875" s="15">
        <f t="shared" si="138"/>
        <v>2.25</v>
      </c>
      <c r="J875" s="32">
        <f t="shared" si="139"/>
        <v>-0.5</v>
      </c>
    </row>
    <row r="876" spans="1:10">
      <c r="A876" t="s">
        <v>116</v>
      </c>
      <c r="B876" s="19">
        <f>FORECAST!A125</f>
        <v>44320</v>
      </c>
      <c r="C876" s="19">
        <f>OBSERVED!A125</f>
        <v>44320</v>
      </c>
      <c r="D876" s="32">
        <f>ANALYSIS!L128</f>
        <v>40</v>
      </c>
      <c r="E876" s="32">
        <f>ANALYSIS!K128</f>
        <v>40</v>
      </c>
      <c r="F876" s="36">
        <f t="shared" si="135"/>
        <v>40</v>
      </c>
      <c r="G876" s="37">
        <f t="shared" si="136"/>
        <v>40</v>
      </c>
      <c r="H876" s="15">
        <f t="shared" si="137"/>
        <v>0</v>
      </c>
      <c r="I876" s="15">
        <f t="shared" si="138"/>
        <v>0</v>
      </c>
      <c r="J876" s="32">
        <f t="shared" si="139"/>
        <v>0</v>
      </c>
    </row>
    <row r="877" spans="1:10">
      <c r="A877" t="s">
        <v>119</v>
      </c>
      <c r="B877" s="19">
        <f>FORECAST!A126</f>
        <v>44321</v>
      </c>
      <c r="C877" s="19">
        <f>OBSERVED!A126</f>
        <v>44321</v>
      </c>
      <c r="D877" s="32">
        <f>ANALYSIS!L129</f>
        <v>39.5</v>
      </c>
      <c r="E877" s="32">
        <f>ANALYSIS!K129</f>
        <v>41</v>
      </c>
      <c r="F877" s="36">
        <f t="shared" si="135"/>
        <v>39.5</v>
      </c>
      <c r="G877" s="37">
        <f t="shared" si="136"/>
        <v>40</v>
      </c>
      <c r="H877" s="15">
        <f t="shared" si="137"/>
        <v>0.5</v>
      </c>
      <c r="I877" s="15">
        <f t="shared" si="138"/>
        <v>0.25</v>
      </c>
      <c r="J877" s="32">
        <f t="shared" si="139"/>
        <v>-1.5</v>
      </c>
    </row>
    <row r="878" spans="1:10">
      <c r="A878" t="s">
        <v>122</v>
      </c>
      <c r="B878" s="19">
        <f>FORECAST!A127</f>
        <v>44322</v>
      </c>
      <c r="C878" s="19">
        <f>OBSERVED!A127</f>
        <v>44322</v>
      </c>
      <c r="D878" s="32">
        <f>ANALYSIS!L130</f>
        <v>40</v>
      </c>
      <c r="E878" s="32">
        <f>ANALYSIS!K130</f>
        <v>41</v>
      </c>
      <c r="F878" s="36">
        <f t="shared" si="135"/>
        <v>40</v>
      </c>
      <c r="G878" s="37">
        <f t="shared" si="136"/>
        <v>41</v>
      </c>
      <c r="H878" s="15">
        <f t="shared" si="137"/>
        <v>1</v>
      </c>
      <c r="I878" s="15">
        <f t="shared" si="138"/>
        <v>1</v>
      </c>
      <c r="J878" s="32">
        <f t="shared" si="139"/>
        <v>-1</v>
      </c>
    </row>
    <row r="879" spans="1:10">
      <c r="A879" t="s">
        <v>106</v>
      </c>
      <c r="B879" s="19">
        <f>FORECAST!A128</f>
        <v>44323</v>
      </c>
      <c r="C879" s="19">
        <f>OBSERVED!A128</f>
        <v>44323</v>
      </c>
      <c r="D879" s="32">
        <f>ANALYSIS!L131</f>
        <v>40.5</v>
      </c>
      <c r="E879" s="32">
        <f>ANALYSIS!K131</f>
        <v>41</v>
      </c>
      <c r="F879" s="36">
        <f t="shared" si="135"/>
        <v>40.5</v>
      </c>
      <c r="G879" s="37">
        <f t="shared" si="136"/>
        <v>41</v>
      </c>
      <c r="H879" s="15">
        <f t="shared" si="137"/>
        <v>0.5</v>
      </c>
      <c r="I879" s="15">
        <f t="shared" si="138"/>
        <v>0.25</v>
      </c>
      <c r="J879" s="32">
        <f t="shared" si="139"/>
        <v>-0.5</v>
      </c>
    </row>
    <row r="880" spans="1:10">
      <c r="A880" t="s">
        <v>107</v>
      </c>
      <c r="B880" s="19">
        <f>FORECAST!A129</f>
        <v>44324</v>
      </c>
      <c r="C880" s="19">
        <f>OBSERVED!A129</f>
        <v>44324</v>
      </c>
      <c r="D880" s="32">
        <f>ANALYSIS!L132</f>
        <v>40.5</v>
      </c>
      <c r="E880" s="32">
        <f>ANALYSIS!K132</f>
        <v>41</v>
      </c>
      <c r="F880" s="36">
        <f t="shared" si="135"/>
        <v>40.5</v>
      </c>
      <c r="G880" s="37">
        <f t="shared" si="136"/>
        <v>41</v>
      </c>
      <c r="H880" s="15">
        <f t="shared" si="137"/>
        <v>0.5</v>
      </c>
      <c r="I880" s="15">
        <f t="shared" si="138"/>
        <v>0.25</v>
      </c>
      <c r="J880" s="32">
        <f t="shared" si="139"/>
        <v>-0.5</v>
      </c>
    </row>
    <row r="881" spans="1:10">
      <c r="A881" t="s">
        <v>110</v>
      </c>
      <c r="B881" s="19">
        <f>FORECAST!A130</f>
        <v>44325</v>
      </c>
      <c r="C881" s="19">
        <f>OBSERVED!A130</f>
        <v>44325</v>
      </c>
      <c r="D881" s="32">
        <f>ANALYSIS!L133</f>
        <v>40</v>
      </c>
      <c r="E881" s="32">
        <f>ANALYSIS!K133</f>
        <v>41</v>
      </c>
      <c r="F881" s="36">
        <f t="shared" si="135"/>
        <v>40</v>
      </c>
      <c r="G881" s="37">
        <f t="shared" si="136"/>
        <v>41</v>
      </c>
      <c r="H881" s="15">
        <f t="shared" si="137"/>
        <v>1</v>
      </c>
      <c r="I881" s="15">
        <f t="shared" si="138"/>
        <v>1</v>
      </c>
      <c r="J881" s="32">
        <f t="shared" si="139"/>
        <v>-1</v>
      </c>
    </row>
    <row r="882" spans="1:10">
      <c r="A882" t="s">
        <v>113</v>
      </c>
      <c r="B882" s="19">
        <f>FORECAST!A131</f>
        <v>44326</v>
      </c>
      <c r="C882" s="19">
        <f>OBSERVED!A131</f>
        <v>44326</v>
      </c>
      <c r="D882" s="32">
        <f>ANALYSIS!L134</f>
        <v>40.5</v>
      </c>
      <c r="E882" s="32">
        <f>ANALYSIS!K134</f>
        <v>40</v>
      </c>
      <c r="F882" s="36">
        <f t="shared" ref="F882:F945" si="140">D882</f>
        <v>40.5</v>
      </c>
      <c r="G882" s="37">
        <f t="shared" ref="G882:G945" si="141">E881</f>
        <v>41</v>
      </c>
      <c r="H882" s="15">
        <f t="shared" ref="H882:H945" si="142">IF(OR(D882=99.9,E881=99.9),"",ABS(D882-E881))</f>
        <v>0.5</v>
      </c>
      <c r="I882" s="15">
        <f t="shared" ref="I882:I945" si="143">IF(OR(D882=99.9,E881=99.9),"",POWER(ABS(D882-E881),2))</f>
        <v>0.25</v>
      </c>
      <c r="J882" s="32">
        <f t="shared" ref="J882:J945" si="144">D882-E882</f>
        <v>0.5</v>
      </c>
    </row>
    <row r="883" spans="1:10">
      <c r="A883" t="s">
        <v>116</v>
      </c>
      <c r="B883" s="19">
        <f>FORECAST!A132</f>
        <v>44327</v>
      </c>
      <c r="C883" s="19">
        <f>OBSERVED!A132</f>
        <v>44327</v>
      </c>
      <c r="D883" s="32">
        <f>ANALYSIS!L135</f>
        <v>39</v>
      </c>
      <c r="E883" s="32">
        <f>ANALYSIS!K135</f>
        <v>40</v>
      </c>
      <c r="F883" s="36">
        <f t="shared" si="140"/>
        <v>39</v>
      </c>
      <c r="G883" s="37">
        <f t="shared" si="141"/>
        <v>40</v>
      </c>
      <c r="H883" s="15">
        <f t="shared" si="142"/>
        <v>1</v>
      </c>
      <c r="I883" s="15">
        <f t="shared" si="143"/>
        <v>1</v>
      </c>
      <c r="J883" s="32">
        <f t="shared" si="144"/>
        <v>-1</v>
      </c>
    </row>
    <row r="884" spans="1:10">
      <c r="A884" t="s">
        <v>119</v>
      </c>
      <c r="B884" s="19">
        <f>FORECAST!A133</f>
        <v>44328</v>
      </c>
      <c r="C884" s="19">
        <f>OBSERVED!A133</f>
        <v>44328</v>
      </c>
      <c r="D884" s="32">
        <f>ANALYSIS!L136</f>
        <v>38.5</v>
      </c>
      <c r="E884" s="32">
        <f>ANALYSIS!K136</f>
        <v>40</v>
      </c>
      <c r="F884" s="36">
        <f t="shared" si="140"/>
        <v>38.5</v>
      </c>
      <c r="G884" s="37">
        <f t="shared" si="141"/>
        <v>40</v>
      </c>
      <c r="H884" s="15">
        <f t="shared" si="142"/>
        <v>1.5</v>
      </c>
      <c r="I884" s="15">
        <f t="shared" si="143"/>
        <v>2.25</v>
      </c>
      <c r="J884" s="32">
        <f t="shared" si="144"/>
        <v>-1.5</v>
      </c>
    </row>
    <row r="885" spans="1:10">
      <c r="A885" t="s">
        <v>122</v>
      </c>
      <c r="B885" s="19">
        <f>FORECAST!A134</f>
        <v>44329</v>
      </c>
      <c r="C885" s="19">
        <f>OBSERVED!A134</f>
        <v>44329</v>
      </c>
      <c r="D885" s="32">
        <f>ANALYSIS!L137</f>
        <v>38</v>
      </c>
      <c r="E885" s="32">
        <f>ANALYSIS!K137</f>
        <v>40</v>
      </c>
      <c r="F885" s="36">
        <f t="shared" si="140"/>
        <v>38</v>
      </c>
      <c r="G885" s="37">
        <f t="shared" si="141"/>
        <v>40</v>
      </c>
      <c r="H885" s="15">
        <f t="shared" si="142"/>
        <v>2</v>
      </c>
      <c r="I885" s="15">
        <f t="shared" si="143"/>
        <v>4</v>
      </c>
      <c r="J885" s="32">
        <f t="shared" si="144"/>
        <v>-2</v>
      </c>
    </row>
    <row r="886" spans="1:10">
      <c r="A886" t="s">
        <v>106</v>
      </c>
      <c r="B886" s="19">
        <f>FORECAST!A135</f>
        <v>44330</v>
      </c>
      <c r="C886" s="19">
        <f>OBSERVED!A135</f>
        <v>44330</v>
      </c>
      <c r="D886" s="32">
        <f>ANALYSIS!L138</f>
        <v>38</v>
      </c>
      <c r="E886" s="32">
        <f>ANALYSIS!K138</f>
        <v>39</v>
      </c>
      <c r="F886" s="36">
        <f t="shared" si="140"/>
        <v>38</v>
      </c>
      <c r="G886" s="37">
        <f t="shared" si="141"/>
        <v>40</v>
      </c>
      <c r="H886" s="15">
        <f t="shared" si="142"/>
        <v>2</v>
      </c>
      <c r="I886" s="15">
        <f t="shared" si="143"/>
        <v>4</v>
      </c>
      <c r="J886" s="32">
        <f t="shared" si="144"/>
        <v>-1</v>
      </c>
    </row>
    <row r="887" spans="1:10">
      <c r="A887" t="s">
        <v>107</v>
      </c>
      <c r="B887" s="19">
        <f>FORECAST!A136</f>
        <v>44331</v>
      </c>
      <c r="C887" s="19">
        <f>OBSERVED!A136</f>
        <v>44331</v>
      </c>
      <c r="D887" s="32">
        <f>ANALYSIS!L139</f>
        <v>39</v>
      </c>
      <c r="E887" s="32">
        <f>ANALYSIS!K139</f>
        <v>40</v>
      </c>
      <c r="F887" s="36">
        <f t="shared" si="140"/>
        <v>39</v>
      </c>
      <c r="G887" s="37">
        <f t="shared" si="141"/>
        <v>39</v>
      </c>
      <c r="H887" s="15">
        <f t="shared" si="142"/>
        <v>0</v>
      </c>
      <c r="I887" s="15">
        <f t="shared" si="143"/>
        <v>0</v>
      </c>
      <c r="J887" s="32">
        <f t="shared" si="144"/>
        <v>-1</v>
      </c>
    </row>
    <row r="888" spans="1:10">
      <c r="A888" t="s">
        <v>110</v>
      </c>
      <c r="B888" s="19">
        <f>FORECAST!A137</f>
        <v>44332</v>
      </c>
      <c r="C888" s="19">
        <f>OBSERVED!A137</f>
        <v>44332</v>
      </c>
      <c r="D888" s="32">
        <f>ANALYSIS!L140</f>
        <v>40</v>
      </c>
      <c r="E888" s="32">
        <f>ANALYSIS!K140</f>
        <v>41</v>
      </c>
      <c r="F888" s="36">
        <f t="shared" si="140"/>
        <v>40</v>
      </c>
      <c r="G888" s="37">
        <f t="shared" si="141"/>
        <v>40</v>
      </c>
      <c r="H888" s="15">
        <f t="shared" si="142"/>
        <v>0</v>
      </c>
      <c r="I888" s="15">
        <f t="shared" si="143"/>
        <v>0</v>
      </c>
      <c r="J888" s="32">
        <f t="shared" si="144"/>
        <v>-1</v>
      </c>
    </row>
    <row r="889" spans="1:10">
      <c r="A889" t="s">
        <v>113</v>
      </c>
      <c r="B889" s="19">
        <f>FORECAST!A138</f>
        <v>44333</v>
      </c>
      <c r="C889" s="19">
        <f>OBSERVED!A138</f>
        <v>44333</v>
      </c>
      <c r="D889" s="32">
        <f>ANALYSIS!L141</f>
        <v>42</v>
      </c>
      <c r="E889" s="32">
        <f>ANALYSIS!K141</f>
        <v>42</v>
      </c>
      <c r="F889" s="36">
        <f t="shared" si="140"/>
        <v>42</v>
      </c>
      <c r="G889" s="37">
        <f t="shared" si="141"/>
        <v>41</v>
      </c>
      <c r="H889" s="15">
        <f t="shared" si="142"/>
        <v>1</v>
      </c>
      <c r="I889" s="15">
        <f t="shared" si="143"/>
        <v>1</v>
      </c>
      <c r="J889" s="32">
        <f t="shared" si="144"/>
        <v>0</v>
      </c>
    </row>
    <row r="890" spans="1:10">
      <c r="A890" t="s">
        <v>116</v>
      </c>
      <c r="B890" s="19">
        <f>FORECAST!A139</f>
        <v>44334</v>
      </c>
      <c r="C890" s="19">
        <f>OBSERVED!A139</f>
        <v>44334</v>
      </c>
      <c r="D890" s="32">
        <f>ANALYSIS!L142</f>
        <v>35.5</v>
      </c>
      <c r="E890" s="32">
        <f>ANALYSIS!K142</f>
        <v>38</v>
      </c>
      <c r="F890" s="36">
        <f t="shared" si="140"/>
        <v>35.5</v>
      </c>
      <c r="G890" s="37">
        <f t="shared" si="141"/>
        <v>42</v>
      </c>
      <c r="H890" s="15">
        <f t="shared" si="142"/>
        <v>6.5</v>
      </c>
      <c r="I890" s="15">
        <f t="shared" si="143"/>
        <v>42.25</v>
      </c>
      <c r="J890" s="32">
        <f t="shared" si="144"/>
        <v>-2.5</v>
      </c>
    </row>
    <row r="891" spans="1:10">
      <c r="A891" t="s">
        <v>119</v>
      </c>
      <c r="B891" s="19">
        <f>FORECAST!A140</f>
        <v>44335</v>
      </c>
      <c r="C891" s="19">
        <f>OBSERVED!A140</f>
        <v>44335</v>
      </c>
      <c r="D891" s="32">
        <f>ANALYSIS!L143</f>
        <v>25</v>
      </c>
      <c r="E891" s="32">
        <f>ANALYSIS!K143</f>
        <v>25</v>
      </c>
      <c r="F891" s="36">
        <f t="shared" si="140"/>
        <v>25</v>
      </c>
      <c r="G891" s="37">
        <f t="shared" si="141"/>
        <v>38</v>
      </c>
      <c r="H891" s="15">
        <f t="shared" si="142"/>
        <v>13</v>
      </c>
      <c r="I891" s="15">
        <f t="shared" si="143"/>
        <v>169</v>
      </c>
      <c r="J891" s="32">
        <f t="shared" si="144"/>
        <v>0</v>
      </c>
    </row>
    <row r="892" spans="1:10">
      <c r="A892" t="s">
        <v>122</v>
      </c>
      <c r="B892" s="19">
        <f>FORECAST!A141</f>
        <v>44336</v>
      </c>
      <c r="C892" s="19">
        <f>OBSERVED!A141</f>
        <v>44336</v>
      </c>
      <c r="D892" s="32">
        <f>ANALYSIS!L144</f>
        <v>30</v>
      </c>
      <c r="E892" s="32">
        <f>ANALYSIS!K144</f>
        <v>36.8</v>
      </c>
      <c r="F892" s="36">
        <f t="shared" si="140"/>
        <v>30</v>
      </c>
      <c r="G892" s="37">
        <f t="shared" si="141"/>
        <v>25</v>
      </c>
      <c r="H892" s="15">
        <f t="shared" si="142"/>
        <v>5</v>
      </c>
      <c r="I892" s="15">
        <f t="shared" si="143"/>
        <v>25</v>
      </c>
      <c r="J892" s="32">
        <f t="shared" si="144"/>
        <v>-6.8</v>
      </c>
    </row>
    <row r="893" spans="1:10">
      <c r="A893" t="s">
        <v>106</v>
      </c>
      <c r="B893" s="19">
        <f>FORECAST!A142</f>
        <v>44337</v>
      </c>
      <c r="C893" s="19">
        <f>OBSERVED!A142</f>
        <v>44337</v>
      </c>
      <c r="D893" s="32">
        <f>ANALYSIS!L145</f>
        <v>34.5</v>
      </c>
      <c r="E893" s="32">
        <f>ANALYSIS!K145</f>
        <v>38.7</v>
      </c>
      <c r="F893" s="36">
        <f t="shared" si="140"/>
        <v>34.5</v>
      </c>
      <c r="G893" s="37">
        <f t="shared" si="141"/>
        <v>36.8</v>
      </c>
      <c r="H893" s="15">
        <f t="shared" si="142"/>
        <v>2.3</v>
      </c>
      <c r="I893" s="15">
        <f t="shared" si="143"/>
        <v>5.28999999999999</v>
      </c>
      <c r="J893" s="32">
        <f t="shared" si="144"/>
        <v>-4.2</v>
      </c>
    </row>
    <row r="894" spans="1:10">
      <c r="A894" t="s">
        <v>107</v>
      </c>
      <c r="B894" s="19">
        <f>FORECAST!A143</f>
        <v>44338</v>
      </c>
      <c r="C894" s="19">
        <f>OBSERVED!A143</f>
        <v>44338</v>
      </c>
      <c r="D894" s="32">
        <f>ANALYSIS!L146</f>
        <v>34</v>
      </c>
      <c r="E894" s="32">
        <f>ANALYSIS!K146</f>
        <v>38</v>
      </c>
      <c r="F894" s="36">
        <f t="shared" si="140"/>
        <v>34</v>
      </c>
      <c r="G894" s="37">
        <f t="shared" si="141"/>
        <v>38.7</v>
      </c>
      <c r="H894" s="15">
        <f t="shared" si="142"/>
        <v>4.7</v>
      </c>
      <c r="I894" s="15">
        <f t="shared" si="143"/>
        <v>22.09</v>
      </c>
      <c r="J894" s="32">
        <f t="shared" si="144"/>
        <v>-4</v>
      </c>
    </row>
    <row r="895" spans="1:10">
      <c r="A895" t="s">
        <v>110</v>
      </c>
      <c r="B895" s="19">
        <f>FORECAST!A144</f>
        <v>44339</v>
      </c>
      <c r="C895" s="19">
        <f>OBSERVED!A144</f>
        <v>44339</v>
      </c>
      <c r="D895" s="32">
        <f>ANALYSIS!L147</f>
        <v>34.5</v>
      </c>
      <c r="E895" s="32">
        <f>ANALYSIS!K147</f>
        <v>36</v>
      </c>
      <c r="F895" s="36">
        <f t="shared" si="140"/>
        <v>34.5</v>
      </c>
      <c r="G895" s="37">
        <f t="shared" si="141"/>
        <v>38</v>
      </c>
      <c r="H895" s="15">
        <f t="shared" si="142"/>
        <v>3.5</v>
      </c>
      <c r="I895" s="15">
        <f t="shared" si="143"/>
        <v>12.25</v>
      </c>
      <c r="J895" s="32">
        <f t="shared" si="144"/>
        <v>-1.5</v>
      </c>
    </row>
    <row r="896" spans="1:10">
      <c r="A896" t="s">
        <v>113</v>
      </c>
      <c r="B896" s="19">
        <f>FORECAST!A145</f>
        <v>44340</v>
      </c>
      <c r="C896" s="19">
        <f>OBSERVED!A145</f>
        <v>44340</v>
      </c>
      <c r="D896" s="32">
        <f>ANALYSIS!L148</f>
        <v>35.5</v>
      </c>
      <c r="E896" s="32">
        <f>ANALYSIS!K148</f>
        <v>37</v>
      </c>
      <c r="F896" s="36">
        <f t="shared" si="140"/>
        <v>35.5</v>
      </c>
      <c r="G896" s="37">
        <f t="shared" si="141"/>
        <v>36</v>
      </c>
      <c r="H896" s="15">
        <f t="shared" si="142"/>
        <v>0.5</v>
      </c>
      <c r="I896" s="15">
        <f t="shared" si="143"/>
        <v>0.25</v>
      </c>
      <c r="J896" s="32">
        <f t="shared" si="144"/>
        <v>-1.5</v>
      </c>
    </row>
    <row r="897" spans="1:10">
      <c r="A897" t="s">
        <v>116</v>
      </c>
      <c r="B897" s="19">
        <f>FORECAST!A146</f>
        <v>44341</v>
      </c>
      <c r="C897" s="19">
        <f>OBSERVED!A146</f>
        <v>44341</v>
      </c>
      <c r="D897" s="32">
        <f>ANALYSIS!L149</f>
        <v>37</v>
      </c>
      <c r="E897" s="32">
        <f>ANALYSIS!K149</f>
        <v>37</v>
      </c>
      <c r="F897" s="36">
        <f t="shared" si="140"/>
        <v>37</v>
      </c>
      <c r="G897" s="37">
        <f t="shared" si="141"/>
        <v>37</v>
      </c>
      <c r="H897" s="15">
        <f t="shared" si="142"/>
        <v>0</v>
      </c>
      <c r="I897" s="15">
        <f t="shared" si="143"/>
        <v>0</v>
      </c>
      <c r="J897" s="32">
        <f t="shared" si="144"/>
        <v>0</v>
      </c>
    </row>
    <row r="898" spans="1:10">
      <c r="A898" t="s">
        <v>119</v>
      </c>
      <c r="B898" s="19">
        <f>FORECAST!A147</f>
        <v>44342</v>
      </c>
      <c r="C898" s="19">
        <f>OBSERVED!A147</f>
        <v>44342</v>
      </c>
      <c r="D898" s="32">
        <f>ANALYSIS!L150</f>
        <v>38.5</v>
      </c>
      <c r="E898" s="32">
        <f>ANALYSIS!K150</f>
        <v>37</v>
      </c>
      <c r="F898" s="36">
        <f t="shared" si="140"/>
        <v>38.5</v>
      </c>
      <c r="G898" s="37">
        <f t="shared" si="141"/>
        <v>37</v>
      </c>
      <c r="H898" s="15">
        <f t="shared" si="142"/>
        <v>1.5</v>
      </c>
      <c r="I898" s="15">
        <f t="shared" si="143"/>
        <v>2.25</v>
      </c>
      <c r="J898" s="32">
        <f t="shared" si="144"/>
        <v>1.5</v>
      </c>
    </row>
    <row r="899" spans="1:10">
      <c r="A899" t="s">
        <v>122</v>
      </c>
      <c r="B899" s="19">
        <f>FORECAST!A148</f>
        <v>44343</v>
      </c>
      <c r="C899" s="19">
        <f>OBSERVED!A148</f>
        <v>44343</v>
      </c>
      <c r="D899" s="32">
        <f>ANALYSIS!L151</f>
        <v>35.8</v>
      </c>
      <c r="E899" s="32">
        <f>ANALYSIS!K151</f>
        <v>37</v>
      </c>
      <c r="F899" s="36">
        <f t="shared" si="140"/>
        <v>35.8</v>
      </c>
      <c r="G899" s="37">
        <f t="shared" si="141"/>
        <v>37</v>
      </c>
      <c r="H899" s="15">
        <f t="shared" si="142"/>
        <v>1.2</v>
      </c>
      <c r="I899" s="15">
        <f t="shared" si="143"/>
        <v>1.44000000000001</v>
      </c>
      <c r="J899" s="32">
        <f t="shared" si="144"/>
        <v>-1.2</v>
      </c>
    </row>
    <row r="900" spans="1:10">
      <c r="A900" t="s">
        <v>106</v>
      </c>
      <c r="B900" s="19">
        <f>FORECAST!A149</f>
        <v>44344</v>
      </c>
      <c r="C900" s="19">
        <f>OBSERVED!A149</f>
        <v>44344</v>
      </c>
      <c r="D900" s="32">
        <f>ANALYSIS!L152</f>
        <v>36</v>
      </c>
      <c r="E900" s="32">
        <f>ANALYSIS!K152</f>
        <v>35</v>
      </c>
      <c r="F900" s="36">
        <f t="shared" si="140"/>
        <v>36</v>
      </c>
      <c r="G900" s="37">
        <f t="shared" si="141"/>
        <v>37</v>
      </c>
      <c r="H900" s="15">
        <f t="shared" si="142"/>
        <v>1</v>
      </c>
      <c r="I900" s="15">
        <f t="shared" si="143"/>
        <v>1</v>
      </c>
      <c r="J900" s="32">
        <f t="shared" si="144"/>
        <v>1</v>
      </c>
    </row>
    <row r="901" spans="1:10">
      <c r="A901" t="s">
        <v>107</v>
      </c>
      <c r="B901" s="19">
        <f>FORECAST!A150</f>
        <v>44345</v>
      </c>
      <c r="C901" s="19">
        <f>OBSERVED!A150</f>
        <v>44345</v>
      </c>
      <c r="D901" s="32">
        <f>ANALYSIS!L153</f>
        <v>36</v>
      </c>
      <c r="E901" s="32">
        <f>ANALYSIS!K153</f>
        <v>37</v>
      </c>
      <c r="F901" s="36">
        <f t="shared" si="140"/>
        <v>36</v>
      </c>
      <c r="G901" s="37">
        <f t="shared" si="141"/>
        <v>35</v>
      </c>
      <c r="H901" s="15">
        <f t="shared" si="142"/>
        <v>1</v>
      </c>
      <c r="I901" s="15">
        <f t="shared" si="143"/>
        <v>1</v>
      </c>
      <c r="J901" s="32">
        <f t="shared" si="144"/>
        <v>-1</v>
      </c>
    </row>
    <row r="902" spans="1:10">
      <c r="A902" t="s">
        <v>110</v>
      </c>
      <c r="B902" s="19">
        <f>FORECAST!A151</f>
        <v>44346</v>
      </c>
      <c r="C902" s="19">
        <f>OBSERVED!A151</f>
        <v>44346</v>
      </c>
      <c r="D902" s="32">
        <f>ANALYSIS!L154</f>
        <v>36</v>
      </c>
      <c r="E902" s="32">
        <f>ANALYSIS!K154</f>
        <v>37</v>
      </c>
      <c r="F902" s="36">
        <f t="shared" si="140"/>
        <v>36</v>
      </c>
      <c r="G902" s="37">
        <f t="shared" si="141"/>
        <v>37</v>
      </c>
      <c r="H902" s="15">
        <f t="shared" si="142"/>
        <v>1</v>
      </c>
      <c r="I902" s="15">
        <f t="shared" si="143"/>
        <v>1</v>
      </c>
      <c r="J902" s="32">
        <f t="shared" si="144"/>
        <v>-1</v>
      </c>
    </row>
    <row r="903" spans="1:10">
      <c r="A903" t="s">
        <v>113</v>
      </c>
      <c r="B903" s="19">
        <f>FORECAST!A152</f>
        <v>44347</v>
      </c>
      <c r="C903" s="19">
        <f>OBSERVED!A152</f>
        <v>44347</v>
      </c>
      <c r="D903" s="32">
        <f>ANALYSIS!L155</f>
        <v>36.8</v>
      </c>
      <c r="E903" s="32">
        <f>ANALYSIS!K155</f>
        <v>37</v>
      </c>
      <c r="F903" s="36">
        <f t="shared" si="140"/>
        <v>36.8</v>
      </c>
      <c r="G903" s="37">
        <f t="shared" si="141"/>
        <v>37</v>
      </c>
      <c r="H903" s="15">
        <f t="shared" si="142"/>
        <v>0.200000000000003</v>
      </c>
      <c r="I903" s="15">
        <f t="shared" si="143"/>
        <v>0.0400000000000011</v>
      </c>
      <c r="J903" s="32">
        <f t="shared" si="144"/>
        <v>-0.200000000000003</v>
      </c>
    </row>
    <row r="904" spans="1:10">
      <c r="A904" t="s">
        <v>116</v>
      </c>
      <c r="B904" s="19">
        <f>FORECAST!A153</f>
        <v>44348</v>
      </c>
      <c r="C904" s="19">
        <f>OBSERVED!A153</f>
        <v>44348</v>
      </c>
      <c r="D904" s="32">
        <f>ANALYSIS!L156</f>
        <v>36</v>
      </c>
      <c r="E904" s="32">
        <f>ANALYSIS!K156</f>
        <v>36</v>
      </c>
      <c r="F904" s="36">
        <f t="shared" si="140"/>
        <v>36</v>
      </c>
      <c r="G904" s="37">
        <f t="shared" si="141"/>
        <v>37</v>
      </c>
      <c r="H904" s="15">
        <f t="shared" si="142"/>
        <v>1</v>
      </c>
      <c r="I904" s="15">
        <f t="shared" si="143"/>
        <v>1</v>
      </c>
      <c r="J904" s="32">
        <f t="shared" si="144"/>
        <v>0</v>
      </c>
    </row>
    <row r="905" spans="1:10">
      <c r="A905" t="s">
        <v>119</v>
      </c>
      <c r="B905" s="19">
        <f>FORECAST!A154</f>
        <v>44349</v>
      </c>
      <c r="C905" s="19">
        <f>OBSERVED!A154</f>
        <v>44349</v>
      </c>
      <c r="D905" s="32">
        <f>ANALYSIS!L157</f>
        <v>36.7</v>
      </c>
      <c r="E905" s="32">
        <f>ANALYSIS!K157</f>
        <v>38</v>
      </c>
      <c r="F905" s="36">
        <f t="shared" si="140"/>
        <v>36.7</v>
      </c>
      <c r="G905" s="37">
        <f t="shared" si="141"/>
        <v>36</v>
      </c>
      <c r="H905" s="15">
        <f t="shared" si="142"/>
        <v>0.700000000000003</v>
      </c>
      <c r="I905" s="15">
        <f t="shared" si="143"/>
        <v>0.490000000000004</v>
      </c>
      <c r="J905" s="32">
        <f t="shared" si="144"/>
        <v>-1.3</v>
      </c>
    </row>
    <row r="906" spans="1:10">
      <c r="A906" t="s">
        <v>122</v>
      </c>
      <c r="B906" s="19">
        <f>FORECAST!A155</f>
        <v>44350</v>
      </c>
      <c r="C906" s="19">
        <f>OBSERVED!A155</f>
        <v>44350</v>
      </c>
      <c r="D906" s="32">
        <f>ANALYSIS!L158</f>
        <v>36.5</v>
      </c>
      <c r="E906" s="32">
        <f>ANALYSIS!K158</f>
        <v>39</v>
      </c>
      <c r="F906" s="36">
        <f t="shared" si="140"/>
        <v>36.5</v>
      </c>
      <c r="G906" s="37">
        <f t="shared" si="141"/>
        <v>38</v>
      </c>
      <c r="H906" s="15">
        <f t="shared" si="142"/>
        <v>1.5</v>
      </c>
      <c r="I906" s="15">
        <f t="shared" si="143"/>
        <v>2.25</v>
      </c>
      <c r="J906" s="32">
        <f t="shared" si="144"/>
        <v>-2.5</v>
      </c>
    </row>
    <row r="907" spans="1:10">
      <c r="A907" t="s">
        <v>106</v>
      </c>
      <c r="B907" s="19">
        <f>FORECAST!A156</f>
        <v>44351</v>
      </c>
      <c r="C907" s="19">
        <f>OBSERVED!A156</f>
        <v>44351</v>
      </c>
      <c r="D907" s="32">
        <f>ANALYSIS!L159</f>
        <v>37</v>
      </c>
      <c r="E907" s="32">
        <f>ANALYSIS!K159</f>
        <v>37</v>
      </c>
      <c r="F907" s="36">
        <f t="shared" si="140"/>
        <v>37</v>
      </c>
      <c r="G907" s="37">
        <f t="shared" si="141"/>
        <v>39</v>
      </c>
      <c r="H907" s="15">
        <f t="shared" si="142"/>
        <v>2</v>
      </c>
      <c r="I907" s="15">
        <f t="shared" si="143"/>
        <v>4</v>
      </c>
      <c r="J907" s="32">
        <f t="shared" si="144"/>
        <v>0</v>
      </c>
    </row>
    <row r="908" spans="1:10">
      <c r="A908" t="s">
        <v>107</v>
      </c>
      <c r="B908" s="19">
        <f>FORECAST!A157</f>
        <v>44352</v>
      </c>
      <c r="C908" s="19">
        <f>OBSERVED!A157</f>
        <v>44352</v>
      </c>
      <c r="D908" s="32">
        <f>ANALYSIS!L160</f>
        <v>37</v>
      </c>
      <c r="E908" s="32">
        <f>ANALYSIS!K160</f>
        <v>37</v>
      </c>
      <c r="F908" s="36">
        <f t="shared" si="140"/>
        <v>37</v>
      </c>
      <c r="G908" s="37">
        <f t="shared" si="141"/>
        <v>37</v>
      </c>
      <c r="H908" s="15">
        <f t="shared" si="142"/>
        <v>0</v>
      </c>
      <c r="I908" s="15">
        <f t="shared" si="143"/>
        <v>0</v>
      </c>
      <c r="J908" s="32">
        <f t="shared" si="144"/>
        <v>0</v>
      </c>
    </row>
    <row r="909" spans="1:10">
      <c r="A909" t="s">
        <v>110</v>
      </c>
      <c r="B909" s="19">
        <f>FORECAST!A158</f>
        <v>44353</v>
      </c>
      <c r="C909" s="19">
        <f>OBSERVED!A158</f>
        <v>44353</v>
      </c>
      <c r="D909" s="32">
        <f>ANALYSIS!L161</f>
        <v>35</v>
      </c>
      <c r="E909" s="32">
        <f>ANALYSIS!K161</f>
        <v>39</v>
      </c>
      <c r="F909" s="36">
        <f t="shared" si="140"/>
        <v>35</v>
      </c>
      <c r="G909" s="37">
        <f t="shared" si="141"/>
        <v>37</v>
      </c>
      <c r="H909" s="15">
        <f t="shared" si="142"/>
        <v>2</v>
      </c>
      <c r="I909" s="15">
        <f t="shared" si="143"/>
        <v>4</v>
      </c>
      <c r="J909" s="32">
        <f t="shared" si="144"/>
        <v>-4</v>
      </c>
    </row>
    <row r="910" spans="1:10">
      <c r="A910" t="s">
        <v>113</v>
      </c>
      <c r="B910" s="19">
        <f>FORECAST!A159</f>
        <v>44354</v>
      </c>
      <c r="C910" s="19">
        <f>OBSERVED!A159</f>
        <v>44354</v>
      </c>
      <c r="D910" s="32">
        <f>ANALYSIS!L162</f>
        <v>36</v>
      </c>
      <c r="E910" s="32">
        <f>ANALYSIS!K162</f>
        <v>39</v>
      </c>
      <c r="F910" s="36">
        <f t="shared" si="140"/>
        <v>36</v>
      </c>
      <c r="G910" s="37">
        <f t="shared" si="141"/>
        <v>39</v>
      </c>
      <c r="H910" s="15">
        <f t="shared" si="142"/>
        <v>3</v>
      </c>
      <c r="I910" s="15">
        <f t="shared" si="143"/>
        <v>9</v>
      </c>
      <c r="J910" s="32">
        <f t="shared" si="144"/>
        <v>-3</v>
      </c>
    </row>
    <row r="911" spans="1:10">
      <c r="A911" t="s">
        <v>116</v>
      </c>
      <c r="B911" s="19">
        <f>FORECAST!A160</f>
        <v>44355</v>
      </c>
      <c r="C911" s="19">
        <f>OBSERVED!A160</f>
        <v>44355</v>
      </c>
      <c r="D911" s="32">
        <f>ANALYSIS!L163</f>
        <v>36.2</v>
      </c>
      <c r="E911" s="32">
        <f>ANALYSIS!K163</f>
        <v>39</v>
      </c>
      <c r="F911" s="36">
        <f t="shared" si="140"/>
        <v>36.2</v>
      </c>
      <c r="G911" s="37">
        <f t="shared" si="141"/>
        <v>39</v>
      </c>
      <c r="H911" s="15">
        <f t="shared" si="142"/>
        <v>2.8</v>
      </c>
      <c r="I911" s="15">
        <f t="shared" si="143"/>
        <v>7.83999999999998</v>
      </c>
      <c r="J911" s="32">
        <f t="shared" si="144"/>
        <v>-2.8</v>
      </c>
    </row>
    <row r="912" spans="1:10">
      <c r="A912" t="s">
        <v>119</v>
      </c>
      <c r="B912" s="19">
        <f>FORECAST!A161</f>
        <v>44356</v>
      </c>
      <c r="C912" s="19">
        <f>OBSERVED!A161</f>
        <v>44356</v>
      </c>
      <c r="D912" s="32">
        <f>ANALYSIS!L164</f>
        <v>37</v>
      </c>
      <c r="E912" s="32">
        <f>ANALYSIS!K164</f>
        <v>38</v>
      </c>
      <c r="F912" s="36">
        <f t="shared" si="140"/>
        <v>37</v>
      </c>
      <c r="G912" s="37">
        <f t="shared" si="141"/>
        <v>39</v>
      </c>
      <c r="H912" s="15">
        <f t="shared" si="142"/>
        <v>2</v>
      </c>
      <c r="I912" s="15">
        <f t="shared" si="143"/>
        <v>4</v>
      </c>
      <c r="J912" s="32">
        <f t="shared" si="144"/>
        <v>-1</v>
      </c>
    </row>
    <row r="913" spans="1:10">
      <c r="A913" t="s">
        <v>122</v>
      </c>
      <c r="B913" s="19">
        <f>FORECAST!A162</f>
        <v>44357</v>
      </c>
      <c r="C913" s="19">
        <f>OBSERVED!A162</f>
        <v>44357</v>
      </c>
      <c r="D913" s="32">
        <f>ANALYSIS!L165</f>
        <v>36.7</v>
      </c>
      <c r="E913" s="32">
        <f>ANALYSIS!K165</f>
        <v>38</v>
      </c>
      <c r="F913" s="36">
        <f t="shared" si="140"/>
        <v>36.7</v>
      </c>
      <c r="G913" s="37">
        <f t="shared" si="141"/>
        <v>38</v>
      </c>
      <c r="H913" s="15">
        <f t="shared" si="142"/>
        <v>1.3</v>
      </c>
      <c r="I913" s="15">
        <f t="shared" si="143"/>
        <v>1.68999999999999</v>
      </c>
      <c r="J913" s="32">
        <f t="shared" si="144"/>
        <v>-1.3</v>
      </c>
    </row>
    <row r="914" spans="1:10">
      <c r="A914" t="s">
        <v>106</v>
      </c>
      <c r="B914" s="19">
        <f>FORECAST!A163</f>
        <v>44358</v>
      </c>
      <c r="C914" s="19">
        <f>OBSERVED!A163</f>
        <v>44358</v>
      </c>
      <c r="D914" s="32">
        <f>ANALYSIS!L166</f>
        <v>37</v>
      </c>
      <c r="E914" s="32">
        <f>ANALYSIS!K166</f>
        <v>36</v>
      </c>
      <c r="F914" s="36">
        <f t="shared" si="140"/>
        <v>37</v>
      </c>
      <c r="G914" s="37">
        <f t="shared" si="141"/>
        <v>38</v>
      </c>
      <c r="H914" s="15">
        <f t="shared" si="142"/>
        <v>1</v>
      </c>
      <c r="I914" s="15">
        <f t="shared" si="143"/>
        <v>1</v>
      </c>
      <c r="J914" s="32">
        <f t="shared" si="144"/>
        <v>1</v>
      </c>
    </row>
    <row r="915" spans="1:10">
      <c r="A915" t="s">
        <v>107</v>
      </c>
      <c r="B915" s="19">
        <f>FORECAST!A164</f>
        <v>44359</v>
      </c>
      <c r="C915" s="19">
        <f>OBSERVED!A164</f>
        <v>44359</v>
      </c>
      <c r="D915" s="32">
        <f>ANALYSIS!L167</f>
        <v>37</v>
      </c>
      <c r="E915" s="32">
        <f>ANALYSIS!K167</f>
        <v>37</v>
      </c>
      <c r="F915" s="36">
        <f t="shared" si="140"/>
        <v>37</v>
      </c>
      <c r="G915" s="37">
        <f t="shared" si="141"/>
        <v>36</v>
      </c>
      <c r="H915" s="15">
        <f t="shared" si="142"/>
        <v>1</v>
      </c>
      <c r="I915" s="15">
        <f t="shared" si="143"/>
        <v>1</v>
      </c>
      <c r="J915" s="32">
        <f t="shared" si="144"/>
        <v>0</v>
      </c>
    </row>
    <row r="916" spans="1:10">
      <c r="A916" t="s">
        <v>110</v>
      </c>
      <c r="B916" s="19">
        <f>FORECAST!A165</f>
        <v>44360</v>
      </c>
      <c r="C916" s="19">
        <f>OBSERVED!A165</f>
        <v>44360</v>
      </c>
      <c r="D916" s="32">
        <f>ANALYSIS!L168</f>
        <v>37.8</v>
      </c>
      <c r="E916" s="32">
        <f>ANALYSIS!K168</f>
        <v>36</v>
      </c>
      <c r="F916" s="36">
        <f t="shared" si="140"/>
        <v>37.8</v>
      </c>
      <c r="G916" s="37">
        <f t="shared" si="141"/>
        <v>37</v>
      </c>
      <c r="H916" s="15">
        <f t="shared" si="142"/>
        <v>0.799999999999997</v>
      </c>
      <c r="I916" s="15">
        <f t="shared" si="143"/>
        <v>0.639999999999995</v>
      </c>
      <c r="J916" s="32">
        <f t="shared" si="144"/>
        <v>1.8</v>
      </c>
    </row>
    <row r="917" spans="1:10">
      <c r="A917" t="s">
        <v>113</v>
      </c>
      <c r="B917" s="19">
        <f>FORECAST!A166</f>
        <v>44361</v>
      </c>
      <c r="C917" s="19">
        <f>OBSERVED!A166</f>
        <v>44361</v>
      </c>
      <c r="D917" s="32">
        <f>ANALYSIS!L169</f>
        <v>37</v>
      </c>
      <c r="E917" s="32">
        <f>ANALYSIS!K169</f>
        <v>35</v>
      </c>
      <c r="F917" s="36">
        <f t="shared" si="140"/>
        <v>37</v>
      </c>
      <c r="G917" s="37">
        <f t="shared" si="141"/>
        <v>36</v>
      </c>
      <c r="H917" s="15">
        <f t="shared" si="142"/>
        <v>1</v>
      </c>
      <c r="I917" s="15">
        <f t="shared" si="143"/>
        <v>1</v>
      </c>
      <c r="J917" s="32">
        <f t="shared" si="144"/>
        <v>2</v>
      </c>
    </row>
    <row r="918" spans="1:10">
      <c r="A918" t="s">
        <v>116</v>
      </c>
      <c r="B918" s="19">
        <f>FORECAST!A167</f>
        <v>44362</v>
      </c>
      <c r="C918" s="19">
        <f>OBSERVED!A167</f>
        <v>44362</v>
      </c>
      <c r="D918" s="32">
        <f>ANALYSIS!L170</f>
        <v>37.5</v>
      </c>
      <c r="E918" s="32">
        <f>ANALYSIS!K170</f>
        <v>35</v>
      </c>
      <c r="F918" s="36">
        <f t="shared" si="140"/>
        <v>37.5</v>
      </c>
      <c r="G918" s="37">
        <f t="shared" si="141"/>
        <v>35</v>
      </c>
      <c r="H918" s="15">
        <f t="shared" si="142"/>
        <v>2.5</v>
      </c>
      <c r="I918" s="15">
        <f t="shared" si="143"/>
        <v>6.25</v>
      </c>
      <c r="J918" s="32">
        <f t="shared" si="144"/>
        <v>2.5</v>
      </c>
    </row>
    <row r="919" spans="1:10">
      <c r="A919" t="s">
        <v>119</v>
      </c>
      <c r="B919" s="19">
        <f>FORECAST!A168</f>
        <v>44363</v>
      </c>
      <c r="C919" s="19">
        <f>OBSERVED!A168</f>
        <v>44363</v>
      </c>
      <c r="D919" s="32">
        <f>ANALYSIS!L171</f>
        <v>37.5</v>
      </c>
      <c r="E919" s="32">
        <f>ANALYSIS!K171</f>
        <v>38</v>
      </c>
      <c r="F919" s="36">
        <f t="shared" si="140"/>
        <v>37.5</v>
      </c>
      <c r="G919" s="37">
        <f t="shared" si="141"/>
        <v>35</v>
      </c>
      <c r="H919" s="15">
        <f t="shared" si="142"/>
        <v>2.5</v>
      </c>
      <c r="I919" s="15">
        <f t="shared" si="143"/>
        <v>6.25</v>
      </c>
      <c r="J919" s="32">
        <f t="shared" si="144"/>
        <v>-0.5</v>
      </c>
    </row>
    <row r="920" spans="1:10">
      <c r="A920" t="s">
        <v>122</v>
      </c>
      <c r="B920" s="19">
        <f>FORECAST!A169</f>
        <v>44364</v>
      </c>
      <c r="C920" s="19">
        <f>OBSERVED!A169</f>
        <v>44364</v>
      </c>
      <c r="D920" s="32">
        <f>ANALYSIS!L172</f>
        <v>37.2</v>
      </c>
      <c r="E920" s="32">
        <f>ANALYSIS!K172</f>
        <v>38</v>
      </c>
      <c r="F920" s="36">
        <f t="shared" si="140"/>
        <v>37.2</v>
      </c>
      <c r="G920" s="37">
        <f t="shared" si="141"/>
        <v>38</v>
      </c>
      <c r="H920" s="15">
        <f t="shared" si="142"/>
        <v>0.799999999999997</v>
      </c>
      <c r="I920" s="15">
        <f t="shared" si="143"/>
        <v>0.639999999999995</v>
      </c>
      <c r="J920" s="32">
        <f t="shared" si="144"/>
        <v>-0.799999999999997</v>
      </c>
    </row>
    <row r="921" spans="1:10">
      <c r="A921" t="s">
        <v>106</v>
      </c>
      <c r="B921" s="19">
        <f>FORECAST!A170</f>
        <v>44365</v>
      </c>
      <c r="C921" s="19">
        <f>OBSERVED!A170</f>
        <v>44365</v>
      </c>
      <c r="D921" s="32">
        <f>ANALYSIS!L173</f>
        <v>33.2</v>
      </c>
      <c r="E921" s="32">
        <f>ANALYSIS!K173</f>
        <v>37</v>
      </c>
      <c r="F921" s="36">
        <f t="shared" si="140"/>
        <v>33.2</v>
      </c>
      <c r="G921" s="37">
        <f t="shared" si="141"/>
        <v>38</v>
      </c>
      <c r="H921" s="15">
        <f t="shared" si="142"/>
        <v>4.8</v>
      </c>
      <c r="I921" s="15">
        <f t="shared" si="143"/>
        <v>23.04</v>
      </c>
      <c r="J921" s="32">
        <f t="shared" si="144"/>
        <v>-3.8</v>
      </c>
    </row>
    <row r="922" spans="1:10">
      <c r="A922" t="s">
        <v>107</v>
      </c>
      <c r="B922" s="19">
        <f>FORECAST!A171</f>
        <v>44366</v>
      </c>
      <c r="C922" s="19">
        <f>OBSERVED!A171</f>
        <v>44366</v>
      </c>
      <c r="D922" s="32">
        <f>ANALYSIS!L174</f>
        <v>27</v>
      </c>
      <c r="E922" s="32">
        <f>ANALYSIS!K174</f>
        <v>34</v>
      </c>
      <c r="F922" s="36">
        <f t="shared" si="140"/>
        <v>27</v>
      </c>
      <c r="G922" s="37">
        <f t="shared" si="141"/>
        <v>37</v>
      </c>
      <c r="H922" s="15">
        <f t="shared" si="142"/>
        <v>10</v>
      </c>
      <c r="I922" s="15">
        <f t="shared" si="143"/>
        <v>100</v>
      </c>
      <c r="J922" s="32">
        <f t="shared" si="144"/>
        <v>-7</v>
      </c>
    </row>
    <row r="923" spans="1:10">
      <c r="A923" t="s">
        <v>110</v>
      </c>
      <c r="B923" s="19">
        <f>FORECAST!A172</f>
        <v>44367</v>
      </c>
      <c r="C923" s="19">
        <f>OBSERVED!A172</f>
        <v>44367</v>
      </c>
      <c r="D923" s="32">
        <f>ANALYSIS!L175</f>
        <v>29</v>
      </c>
      <c r="E923" s="32">
        <f>ANALYSIS!K175</f>
        <v>35</v>
      </c>
      <c r="F923" s="36">
        <f t="shared" si="140"/>
        <v>29</v>
      </c>
      <c r="G923" s="37">
        <f t="shared" si="141"/>
        <v>34</v>
      </c>
      <c r="H923" s="15">
        <f t="shared" si="142"/>
        <v>5</v>
      </c>
      <c r="I923" s="15">
        <f t="shared" si="143"/>
        <v>25</v>
      </c>
      <c r="J923" s="32">
        <f t="shared" si="144"/>
        <v>-6</v>
      </c>
    </row>
    <row r="924" spans="1:10">
      <c r="A924" t="s">
        <v>113</v>
      </c>
      <c r="B924" s="19">
        <f>FORECAST!A173</f>
        <v>44368</v>
      </c>
      <c r="C924" s="19">
        <f>OBSERVED!A173</f>
        <v>44368</v>
      </c>
      <c r="D924" s="32">
        <f>ANALYSIS!L176</f>
        <v>30</v>
      </c>
      <c r="E924" s="32">
        <f>ANALYSIS!K176</f>
        <v>35</v>
      </c>
      <c r="F924" s="36">
        <f t="shared" si="140"/>
        <v>30</v>
      </c>
      <c r="G924" s="37">
        <f t="shared" si="141"/>
        <v>35</v>
      </c>
      <c r="H924" s="15">
        <f t="shared" si="142"/>
        <v>5</v>
      </c>
      <c r="I924" s="15">
        <f t="shared" si="143"/>
        <v>25</v>
      </c>
      <c r="J924" s="32">
        <f t="shared" si="144"/>
        <v>-5</v>
      </c>
    </row>
    <row r="925" spans="1:10">
      <c r="A925" t="s">
        <v>116</v>
      </c>
      <c r="B925" s="19">
        <f>FORECAST!A174</f>
        <v>44369</v>
      </c>
      <c r="C925" s="19">
        <f>OBSERVED!A174</f>
        <v>44369</v>
      </c>
      <c r="D925" s="32">
        <f>ANALYSIS!L177</f>
        <v>32</v>
      </c>
      <c r="E925" s="32">
        <f>ANALYSIS!K177</f>
        <v>35</v>
      </c>
      <c r="F925" s="36">
        <f t="shared" si="140"/>
        <v>32</v>
      </c>
      <c r="G925" s="37">
        <f t="shared" si="141"/>
        <v>35</v>
      </c>
      <c r="H925" s="15">
        <f t="shared" si="142"/>
        <v>3</v>
      </c>
      <c r="I925" s="15">
        <f t="shared" si="143"/>
        <v>9</v>
      </c>
      <c r="J925" s="32">
        <f t="shared" si="144"/>
        <v>-3</v>
      </c>
    </row>
    <row r="926" spans="1:10">
      <c r="A926" t="s">
        <v>119</v>
      </c>
      <c r="B926" s="19">
        <f>FORECAST!A175</f>
        <v>44370</v>
      </c>
      <c r="C926" s="19">
        <f>OBSERVED!A175</f>
        <v>44370</v>
      </c>
      <c r="D926" s="32">
        <f>ANALYSIS!L178</f>
        <v>32</v>
      </c>
      <c r="E926" s="32">
        <f>ANALYSIS!K178</f>
        <v>32</v>
      </c>
      <c r="F926" s="36">
        <f t="shared" si="140"/>
        <v>32</v>
      </c>
      <c r="G926" s="37">
        <f t="shared" si="141"/>
        <v>35</v>
      </c>
      <c r="H926" s="15">
        <f t="shared" si="142"/>
        <v>3</v>
      </c>
      <c r="I926" s="15">
        <f t="shared" si="143"/>
        <v>9</v>
      </c>
      <c r="J926" s="32">
        <f t="shared" si="144"/>
        <v>0</v>
      </c>
    </row>
    <row r="927" spans="1:10">
      <c r="A927" t="s">
        <v>122</v>
      </c>
      <c r="B927" s="19">
        <f>FORECAST!A176</f>
        <v>44371</v>
      </c>
      <c r="C927" s="19">
        <f>OBSERVED!A176</f>
        <v>44371</v>
      </c>
      <c r="D927" s="32">
        <f>ANALYSIS!L179</f>
        <v>33.5</v>
      </c>
      <c r="E927" s="32">
        <f>ANALYSIS!K179</f>
        <v>33</v>
      </c>
      <c r="F927" s="36">
        <f t="shared" si="140"/>
        <v>33.5</v>
      </c>
      <c r="G927" s="37">
        <f t="shared" si="141"/>
        <v>32</v>
      </c>
      <c r="H927" s="15">
        <f t="shared" si="142"/>
        <v>1.5</v>
      </c>
      <c r="I927" s="15">
        <f t="shared" si="143"/>
        <v>2.25</v>
      </c>
      <c r="J927" s="32">
        <f t="shared" si="144"/>
        <v>0.5</v>
      </c>
    </row>
    <row r="928" spans="1:10">
      <c r="A928" t="s">
        <v>106</v>
      </c>
      <c r="B928" s="19">
        <f>FORECAST!A177</f>
        <v>44372</v>
      </c>
      <c r="C928" s="19">
        <f>OBSERVED!A177</f>
        <v>44372</v>
      </c>
      <c r="D928" s="32">
        <f>ANALYSIS!L180</f>
        <v>33</v>
      </c>
      <c r="E928" s="32">
        <f>ANALYSIS!K180</f>
        <v>34</v>
      </c>
      <c r="F928" s="36">
        <f t="shared" si="140"/>
        <v>33</v>
      </c>
      <c r="G928" s="37">
        <f t="shared" si="141"/>
        <v>33</v>
      </c>
      <c r="H928" s="15">
        <f t="shared" si="142"/>
        <v>0</v>
      </c>
      <c r="I928" s="15">
        <f t="shared" si="143"/>
        <v>0</v>
      </c>
      <c r="J928" s="32">
        <f t="shared" si="144"/>
        <v>-1</v>
      </c>
    </row>
    <row r="929" spans="1:10">
      <c r="A929" t="s">
        <v>107</v>
      </c>
      <c r="B929" s="19">
        <f>FORECAST!A178</f>
        <v>44373</v>
      </c>
      <c r="C929" s="19">
        <f>OBSERVED!A178</f>
        <v>44373</v>
      </c>
      <c r="D929" s="32">
        <f>ANALYSIS!L181</f>
        <v>34.6</v>
      </c>
      <c r="E929" s="32">
        <f>ANALYSIS!K181</f>
        <v>34</v>
      </c>
      <c r="F929" s="36">
        <f t="shared" si="140"/>
        <v>34.6</v>
      </c>
      <c r="G929" s="37">
        <f t="shared" si="141"/>
        <v>34</v>
      </c>
      <c r="H929" s="15">
        <f t="shared" si="142"/>
        <v>0.600000000000001</v>
      </c>
      <c r="I929" s="15">
        <f t="shared" si="143"/>
        <v>0.360000000000002</v>
      </c>
      <c r="J929" s="32">
        <f t="shared" si="144"/>
        <v>0.600000000000001</v>
      </c>
    </row>
    <row r="930" spans="1:10">
      <c r="A930" t="s">
        <v>110</v>
      </c>
      <c r="B930" s="19">
        <f>FORECAST!A179</f>
        <v>44374</v>
      </c>
      <c r="C930" s="19">
        <f>OBSERVED!A179</f>
        <v>44374</v>
      </c>
      <c r="D930" s="32">
        <f>ANALYSIS!L182</f>
        <v>34</v>
      </c>
      <c r="E930" s="32">
        <f>ANALYSIS!K182</f>
        <v>35</v>
      </c>
      <c r="F930" s="36">
        <f t="shared" si="140"/>
        <v>34</v>
      </c>
      <c r="G930" s="37">
        <f t="shared" si="141"/>
        <v>34</v>
      </c>
      <c r="H930" s="15">
        <f t="shared" si="142"/>
        <v>0</v>
      </c>
      <c r="I930" s="15">
        <f t="shared" si="143"/>
        <v>0</v>
      </c>
      <c r="J930" s="32">
        <f t="shared" si="144"/>
        <v>-1</v>
      </c>
    </row>
    <row r="931" spans="1:10">
      <c r="A931" t="s">
        <v>113</v>
      </c>
      <c r="B931" s="19">
        <f>FORECAST!A180</f>
        <v>44375</v>
      </c>
      <c r="C931" s="19">
        <f>OBSERVED!A180</f>
        <v>44375</v>
      </c>
      <c r="D931" s="32">
        <f>ANALYSIS!L183</f>
        <v>35</v>
      </c>
      <c r="E931" s="32">
        <f>ANALYSIS!K183</f>
        <v>36</v>
      </c>
      <c r="F931" s="36">
        <f t="shared" si="140"/>
        <v>35</v>
      </c>
      <c r="G931" s="37">
        <f t="shared" si="141"/>
        <v>35</v>
      </c>
      <c r="H931" s="15">
        <f t="shared" si="142"/>
        <v>0</v>
      </c>
      <c r="I931" s="15">
        <f t="shared" si="143"/>
        <v>0</v>
      </c>
      <c r="J931" s="32">
        <f t="shared" si="144"/>
        <v>-1</v>
      </c>
    </row>
    <row r="932" spans="1:10">
      <c r="A932" t="s">
        <v>116</v>
      </c>
      <c r="B932" s="19">
        <f>FORECAST!A181</f>
        <v>44376</v>
      </c>
      <c r="C932" s="19">
        <f>OBSERVED!A181</f>
        <v>44376</v>
      </c>
      <c r="D932" s="32">
        <f>ANALYSIS!L184</f>
        <v>32.5</v>
      </c>
      <c r="E932" s="32">
        <f>ANALYSIS!K184</f>
        <v>36</v>
      </c>
      <c r="F932" s="36">
        <f t="shared" si="140"/>
        <v>32.5</v>
      </c>
      <c r="G932" s="37">
        <f t="shared" si="141"/>
        <v>36</v>
      </c>
      <c r="H932" s="15">
        <f t="shared" si="142"/>
        <v>3.5</v>
      </c>
      <c r="I932" s="15">
        <f t="shared" si="143"/>
        <v>12.25</v>
      </c>
      <c r="J932" s="32">
        <f t="shared" si="144"/>
        <v>-3.5</v>
      </c>
    </row>
    <row r="933" spans="1:10">
      <c r="A933" t="s">
        <v>119</v>
      </c>
      <c r="B933" s="19">
        <f>FORECAST!A182</f>
        <v>44377</v>
      </c>
      <c r="C933" s="19">
        <f>OBSERVED!A182</f>
        <v>44377</v>
      </c>
      <c r="D933" s="32">
        <f>ANALYSIS!L185</f>
        <v>34</v>
      </c>
      <c r="E933" s="32">
        <f>ANALYSIS!K185</f>
        <v>35</v>
      </c>
      <c r="F933" s="36">
        <f t="shared" si="140"/>
        <v>34</v>
      </c>
      <c r="G933" s="37">
        <f t="shared" si="141"/>
        <v>36</v>
      </c>
      <c r="H933" s="15">
        <f t="shared" si="142"/>
        <v>2</v>
      </c>
      <c r="I933" s="15">
        <f t="shared" si="143"/>
        <v>4</v>
      </c>
      <c r="J933" s="32">
        <f t="shared" si="144"/>
        <v>-1</v>
      </c>
    </row>
    <row r="934" spans="1:10">
      <c r="A934" t="s">
        <v>122</v>
      </c>
      <c r="B934" s="19">
        <f>FORECAST!A183</f>
        <v>44378</v>
      </c>
      <c r="C934" s="19">
        <f>OBSERVED!A183</f>
        <v>44378</v>
      </c>
      <c r="D934" s="32">
        <f>ANALYSIS!L186</f>
        <v>34.5</v>
      </c>
      <c r="E934" s="32">
        <f>ANALYSIS!K186</f>
        <v>35</v>
      </c>
      <c r="F934" s="36">
        <f t="shared" si="140"/>
        <v>34.5</v>
      </c>
      <c r="G934" s="37">
        <f t="shared" si="141"/>
        <v>35</v>
      </c>
      <c r="H934" s="15">
        <f t="shared" si="142"/>
        <v>0.5</v>
      </c>
      <c r="I934" s="15">
        <f t="shared" si="143"/>
        <v>0.25</v>
      </c>
      <c r="J934" s="32">
        <f t="shared" si="144"/>
        <v>-0.5</v>
      </c>
    </row>
    <row r="935" spans="1:10">
      <c r="A935" t="s">
        <v>106</v>
      </c>
      <c r="B935" s="19">
        <f>FORECAST!A184</f>
        <v>44379</v>
      </c>
      <c r="C935" s="19">
        <f>OBSERVED!A184</f>
        <v>44379</v>
      </c>
      <c r="D935" s="32">
        <f>ANALYSIS!L187</f>
        <v>34.5</v>
      </c>
      <c r="E935" s="32">
        <f>ANALYSIS!K187</f>
        <v>33</v>
      </c>
      <c r="F935" s="36">
        <f t="shared" si="140"/>
        <v>34.5</v>
      </c>
      <c r="G935" s="37">
        <f t="shared" si="141"/>
        <v>35</v>
      </c>
      <c r="H935" s="15">
        <f t="shared" si="142"/>
        <v>0.5</v>
      </c>
      <c r="I935" s="15">
        <f t="shared" si="143"/>
        <v>0.25</v>
      </c>
      <c r="J935" s="32">
        <f t="shared" si="144"/>
        <v>1.5</v>
      </c>
    </row>
    <row r="936" spans="1:10">
      <c r="A936" t="s">
        <v>107</v>
      </c>
      <c r="B936" s="19">
        <f>FORECAST!A185</f>
        <v>44380</v>
      </c>
      <c r="C936" s="19">
        <f>OBSERVED!A185</f>
        <v>44380</v>
      </c>
      <c r="D936" s="32">
        <f>ANALYSIS!L188</f>
        <v>35</v>
      </c>
      <c r="E936" s="32">
        <f>ANALYSIS!K188</f>
        <v>33</v>
      </c>
      <c r="F936" s="36">
        <f t="shared" si="140"/>
        <v>35</v>
      </c>
      <c r="G936" s="37">
        <f t="shared" si="141"/>
        <v>33</v>
      </c>
      <c r="H936" s="15">
        <f t="shared" si="142"/>
        <v>2</v>
      </c>
      <c r="I936" s="15">
        <f t="shared" si="143"/>
        <v>4</v>
      </c>
      <c r="J936" s="32">
        <f t="shared" si="144"/>
        <v>2</v>
      </c>
    </row>
    <row r="937" spans="1:10">
      <c r="A937" t="s">
        <v>110</v>
      </c>
      <c r="B937" s="19">
        <f>FORECAST!A186</f>
        <v>44381</v>
      </c>
      <c r="C937" s="19">
        <f>OBSERVED!A186</f>
        <v>44381</v>
      </c>
      <c r="D937" s="32">
        <f>ANALYSIS!L189</f>
        <v>35.2</v>
      </c>
      <c r="E937" s="32">
        <f>ANALYSIS!K189</f>
        <v>35</v>
      </c>
      <c r="F937" s="36">
        <f t="shared" si="140"/>
        <v>35.2</v>
      </c>
      <c r="G937" s="37">
        <f t="shared" si="141"/>
        <v>33</v>
      </c>
      <c r="H937" s="15">
        <f t="shared" si="142"/>
        <v>2.2</v>
      </c>
      <c r="I937" s="15">
        <f t="shared" si="143"/>
        <v>4.84000000000001</v>
      </c>
      <c r="J937" s="32">
        <f t="shared" si="144"/>
        <v>0.200000000000003</v>
      </c>
    </row>
    <row r="938" spans="1:10">
      <c r="A938" t="s">
        <v>113</v>
      </c>
      <c r="B938" s="19">
        <f>FORECAST!A187</f>
        <v>44382</v>
      </c>
      <c r="C938" s="19">
        <f>OBSERVED!A187</f>
        <v>44382</v>
      </c>
      <c r="D938" s="32">
        <f>ANALYSIS!L190</f>
        <v>36</v>
      </c>
      <c r="E938" s="32">
        <f>ANALYSIS!K190</f>
        <v>36</v>
      </c>
      <c r="F938" s="36">
        <f t="shared" si="140"/>
        <v>36</v>
      </c>
      <c r="G938" s="37">
        <f t="shared" si="141"/>
        <v>35</v>
      </c>
      <c r="H938" s="15">
        <f t="shared" si="142"/>
        <v>1</v>
      </c>
      <c r="I938" s="15">
        <f t="shared" si="143"/>
        <v>1</v>
      </c>
      <c r="J938" s="32">
        <f t="shared" si="144"/>
        <v>0</v>
      </c>
    </row>
    <row r="939" spans="1:10">
      <c r="A939" t="s">
        <v>116</v>
      </c>
      <c r="B939" s="19">
        <f>FORECAST!A188</f>
        <v>44383</v>
      </c>
      <c r="C939" s="19">
        <f>OBSERVED!A188</f>
        <v>44383</v>
      </c>
      <c r="D939" s="32">
        <f>ANALYSIS!L191</f>
        <v>36.5</v>
      </c>
      <c r="E939" s="32">
        <f>ANALYSIS!K191</f>
        <v>36</v>
      </c>
      <c r="F939" s="36">
        <f t="shared" si="140"/>
        <v>36.5</v>
      </c>
      <c r="G939" s="37">
        <f t="shared" si="141"/>
        <v>36</v>
      </c>
      <c r="H939" s="15">
        <f t="shared" si="142"/>
        <v>0.5</v>
      </c>
      <c r="I939" s="15">
        <f t="shared" si="143"/>
        <v>0.25</v>
      </c>
      <c r="J939" s="32">
        <f t="shared" si="144"/>
        <v>0.5</v>
      </c>
    </row>
    <row r="940" spans="1:10">
      <c r="A940" t="s">
        <v>119</v>
      </c>
      <c r="B940" s="19">
        <f>FORECAST!A189</f>
        <v>44384</v>
      </c>
      <c r="C940" s="19">
        <f>OBSERVED!A189</f>
        <v>44384</v>
      </c>
      <c r="D940" s="32">
        <f>ANALYSIS!L192</f>
        <v>36.7</v>
      </c>
      <c r="E940" s="32">
        <f>ANALYSIS!K192</f>
        <v>37</v>
      </c>
      <c r="F940" s="36">
        <f t="shared" si="140"/>
        <v>36.7</v>
      </c>
      <c r="G940" s="37">
        <f t="shared" si="141"/>
        <v>36</v>
      </c>
      <c r="H940" s="15">
        <f t="shared" si="142"/>
        <v>0.700000000000003</v>
      </c>
      <c r="I940" s="15">
        <f t="shared" si="143"/>
        <v>0.490000000000004</v>
      </c>
      <c r="J940" s="32">
        <f t="shared" si="144"/>
        <v>-0.299999999999997</v>
      </c>
    </row>
    <row r="941" spans="1:10">
      <c r="A941" t="s">
        <v>122</v>
      </c>
      <c r="B941" s="19">
        <f>FORECAST!A190</f>
        <v>44385</v>
      </c>
      <c r="C941" s="19">
        <f>OBSERVED!A190</f>
        <v>44385</v>
      </c>
      <c r="D941" s="32">
        <f>ANALYSIS!L193</f>
        <v>36.8</v>
      </c>
      <c r="E941" s="32">
        <f>ANALYSIS!K193</f>
        <v>38</v>
      </c>
      <c r="F941" s="36">
        <f t="shared" si="140"/>
        <v>36.8</v>
      </c>
      <c r="G941" s="37">
        <f t="shared" si="141"/>
        <v>37</v>
      </c>
      <c r="H941" s="15">
        <f t="shared" si="142"/>
        <v>0.200000000000003</v>
      </c>
      <c r="I941" s="15">
        <f t="shared" si="143"/>
        <v>0.0400000000000011</v>
      </c>
      <c r="J941" s="32">
        <f t="shared" si="144"/>
        <v>-1.2</v>
      </c>
    </row>
    <row r="942" spans="1:10">
      <c r="A942" t="s">
        <v>106</v>
      </c>
      <c r="B942" s="19">
        <f>FORECAST!A191</f>
        <v>44386</v>
      </c>
      <c r="C942" s="19">
        <f>OBSERVED!A191</f>
        <v>44386</v>
      </c>
      <c r="D942" s="32">
        <f>ANALYSIS!L194</f>
        <v>36.5</v>
      </c>
      <c r="E942" s="32">
        <f>ANALYSIS!K194</f>
        <v>37</v>
      </c>
      <c r="F942" s="36">
        <f t="shared" si="140"/>
        <v>36.5</v>
      </c>
      <c r="G942" s="37">
        <f t="shared" si="141"/>
        <v>38</v>
      </c>
      <c r="H942" s="15">
        <f t="shared" si="142"/>
        <v>1.5</v>
      </c>
      <c r="I942" s="15">
        <f t="shared" si="143"/>
        <v>2.25</v>
      </c>
      <c r="J942" s="32">
        <f t="shared" si="144"/>
        <v>-0.5</v>
      </c>
    </row>
    <row r="943" spans="1:10">
      <c r="A943" t="s">
        <v>107</v>
      </c>
      <c r="B943" s="19">
        <f>FORECAST!A192</f>
        <v>44387</v>
      </c>
      <c r="C943" s="19">
        <f>OBSERVED!A192</f>
        <v>44387</v>
      </c>
      <c r="D943" s="32">
        <f>ANALYSIS!L195</f>
        <v>36.5</v>
      </c>
      <c r="E943" s="32">
        <f>ANALYSIS!K195</f>
        <v>37</v>
      </c>
      <c r="F943" s="36">
        <f t="shared" si="140"/>
        <v>36.5</v>
      </c>
      <c r="G943" s="37">
        <f t="shared" si="141"/>
        <v>37</v>
      </c>
      <c r="H943" s="15">
        <f t="shared" si="142"/>
        <v>0.5</v>
      </c>
      <c r="I943" s="15">
        <f t="shared" si="143"/>
        <v>0.25</v>
      </c>
      <c r="J943" s="32">
        <f t="shared" si="144"/>
        <v>-0.5</v>
      </c>
    </row>
    <row r="944" spans="1:10">
      <c r="A944" t="s">
        <v>110</v>
      </c>
      <c r="B944" s="19">
        <f>FORECAST!A193</f>
        <v>44388</v>
      </c>
      <c r="C944" s="19">
        <f>OBSERVED!A193</f>
        <v>44388</v>
      </c>
      <c r="D944" s="32">
        <f>ANALYSIS!L196</f>
        <v>37</v>
      </c>
      <c r="E944" s="32">
        <f>ANALYSIS!K196</f>
        <v>37</v>
      </c>
      <c r="F944" s="36">
        <f t="shared" si="140"/>
        <v>37</v>
      </c>
      <c r="G944" s="37">
        <f t="shared" si="141"/>
        <v>37</v>
      </c>
      <c r="H944" s="15">
        <f t="shared" si="142"/>
        <v>0</v>
      </c>
      <c r="I944" s="15">
        <f t="shared" si="143"/>
        <v>0</v>
      </c>
      <c r="J944" s="32">
        <f t="shared" si="144"/>
        <v>0</v>
      </c>
    </row>
    <row r="945" spans="1:10">
      <c r="A945" t="s">
        <v>113</v>
      </c>
      <c r="B945" s="19">
        <f>FORECAST!A194</f>
        <v>44389</v>
      </c>
      <c r="C945" s="19">
        <f>OBSERVED!A194</f>
        <v>44389</v>
      </c>
      <c r="D945" s="32">
        <f>ANALYSIS!L197</f>
        <v>35.5</v>
      </c>
      <c r="E945" s="32">
        <f>ANALYSIS!K197</f>
        <v>32</v>
      </c>
      <c r="F945" s="36">
        <f t="shared" si="140"/>
        <v>35.5</v>
      </c>
      <c r="G945" s="37">
        <f t="shared" si="141"/>
        <v>37</v>
      </c>
      <c r="H945" s="15">
        <f t="shared" si="142"/>
        <v>1.5</v>
      </c>
      <c r="I945" s="15">
        <f t="shared" si="143"/>
        <v>2.25</v>
      </c>
      <c r="J945" s="32">
        <f t="shared" si="144"/>
        <v>3.5</v>
      </c>
    </row>
    <row r="946" spans="1:10">
      <c r="A946" t="s">
        <v>116</v>
      </c>
      <c r="B946" s="19">
        <f>FORECAST!A195</f>
        <v>44390</v>
      </c>
      <c r="C946" s="19">
        <f>OBSERVED!A195</f>
        <v>44390</v>
      </c>
      <c r="D946" s="32">
        <f>ANALYSIS!L198</f>
        <v>35.5</v>
      </c>
      <c r="E946" s="32">
        <f>ANALYSIS!K198</f>
        <v>34</v>
      </c>
      <c r="F946" s="36">
        <f t="shared" ref="F946:F1009" si="145">D946</f>
        <v>35.5</v>
      </c>
      <c r="G946" s="37">
        <f t="shared" ref="G946:G1009" si="146">E945</f>
        <v>32</v>
      </c>
      <c r="H946" s="15">
        <f t="shared" ref="H946:H1009" si="147">IF(OR(D946=99.9,E945=99.9),"",ABS(D946-E945))</f>
        <v>3.5</v>
      </c>
      <c r="I946" s="15">
        <f t="shared" ref="I946:I1009" si="148">IF(OR(D946=99.9,E945=99.9),"",POWER(ABS(D946-E945),2))</f>
        <v>12.25</v>
      </c>
      <c r="J946" s="32">
        <f t="shared" ref="J946:J1009" si="149">D946-E946</f>
        <v>1.5</v>
      </c>
    </row>
    <row r="947" spans="1:10">
      <c r="A947" t="s">
        <v>119</v>
      </c>
      <c r="B947" s="19">
        <f>FORECAST!A196</f>
        <v>44391</v>
      </c>
      <c r="C947" s="19">
        <f>OBSERVED!A196</f>
        <v>44391</v>
      </c>
      <c r="D947" s="32">
        <f>ANALYSIS!L199</f>
        <v>35</v>
      </c>
      <c r="E947" s="32">
        <f>ANALYSIS!K199</f>
        <v>35</v>
      </c>
      <c r="F947" s="36">
        <f t="shared" si="145"/>
        <v>35</v>
      </c>
      <c r="G947" s="37">
        <f t="shared" si="146"/>
        <v>34</v>
      </c>
      <c r="H947" s="15">
        <f t="shared" si="147"/>
        <v>1</v>
      </c>
      <c r="I947" s="15">
        <f t="shared" si="148"/>
        <v>1</v>
      </c>
      <c r="J947" s="32">
        <f t="shared" si="149"/>
        <v>0</v>
      </c>
    </row>
    <row r="948" spans="1:10">
      <c r="A948" t="s">
        <v>122</v>
      </c>
      <c r="B948" s="19">
        <f>FORECAST!A197</f>
        <v>44392</v>
      </c>
      <c r="C948" s="19">
        <f>OBSERVED!A197</f>
        <v>44392</v>
      </c>
      <c r="D948" s="32">
        <f>ANALYSIS!L200</f>
        <v>35</v>
      </c>
      <c r="E948" s="32">
        <f>ANALYSIS!K200</f>
        <v>34</v>
      </c>
      <c r="F948" s="36">
        <f t="shared" si="145"/>
        <v>35</v>
      </c>
      <c r="G948" s="37">
        <f t="shared" si="146"/>
        <v>35</v>
      </c>
      <c r="H948" s="15">
        <f t="shared" si="147"/>
        <v>0</v>
      </c>
      <c r="I948" s="15">
        <f t="shared" si="148"/>
        <v>0</v>
      </c>
      <c r="J948" s="32">
        <f t="shared" si="149"/>
        <v>1</v>
      </c>
    </row>
    <row r="949" spans="1:10">
      <c r="A949" t="s">
        <v>106</v>
      </c>
      <c r="B949" s="19">
        <f>FORECAST!A198</f>
        <v>44393</v>
      </c>
      <c r="C949" s="19">
        <f>OBSERVED!A198</f>
        <v>44393</v>
      </c>
      <c r="D949" s="32">
        <f>ANALYSIS!L201</f>
        <v>35</v>
      </c>
      <c r="E949" s="32">
        <f>ANALYSIS!K201</f>
        <v>35</v>
      </c>
      <c r="F949" s="36">
        <f t="shared" si="145"/>
        <v>35</v>
      </c>
      <c r="G949" s="37">
        <f t="shared" si="146"/>
        <v>34</v>
      </c>
      <c r="H949" s="15">
        <f t="shared" si="147"/>
        <v>1</v>
      </c>
      <c r="I949" s="15">
        <f t="shared" si="148"/>
        <v>1</v>
      </c>
      <c r="J949" s="32">
        <f t="shared" si="149"/>
        <v>0</v>
      </c>
    </row>
    <row r="950" spans="1:10">
      <c r="A950" t="s">
        <v>107</v>
      </c>
      <c r="B950" s="19">
        <f>FORECAST!A199</f>
        <v>44394</v>
      </c>
      <c r="C950" s="19">
        <f>OBSERVED!A199</f>
        <v>44394</v>
      </c>
      <c r="D950" s="32">
        <f>ANALYSIS!L202</f>
        <v>35.2</v>
      </c>
      <c r="E950" s="32">
        <f>ANALYSIS!K202</f>
        <v>34</v>
      </c>
      <c r="F950" s="36">
        <f t="shared" si="145"/>
        <v>35.2</v>
      </c>
      <c r="G950" s="37">
        <f t="shared" si="146"/>
        <v>35</v>
      </c>
      <c r="H950" s="15">
        <f t="shared" si="147"/>
        <v>0.200000000000003</v>
      </c>
      <c r="I950" s="15">
        <f t="shared" si="148"/>
        <v>0.0400000000000011</v>
      </c>
      <c r="J950" s="32">
        <f t="shared" si="149"/>
        <v>1.2</v>
      </c>
    </row>
    <row r="951" spans="1:10">
      <c r="A951" t="s">
        <v>110</v>
      </c>
      <c r="B951" s="19">
        <f>FORECAST!A200</f>
        <v>44395</v>
      </c>
      <c r="C951" s="19">
        <f>OBSERVED!A200</f>
        <v>44395</v>
      </c>
      <c r="D951" s="32">
        <f>ANALYSIS!L203</f>
        <v>35</v>
      </c>
      <c r="E951" s="32">
        <f>ANALYSIS!K203</f>
        <v>35</v>
      </c>
      <c r="F951" s="36">
        <f t="shared" si="145"/>
        <v>35</v>
      </c>
      <c r="G951" s="37">
        <f t="shared" si="146"/>
        <v>34</v>
      </c>
      <c r="H951" s="15">
        <f t="shared" si="147"/>
        <v>1</v>
      </c>
      <c r="I951" s="15">
        <f t="shared" si="148"/>
        <v>1</v>
      </c>
      <c r="J951" s="32">
        <f t="shared" si="149"/>
        <v>0</v>
      </c>
    </row>
    <row r="952" spans="1:10">
      <c r="A952" t="s">
        <v>113</v>
      </c>
      <c r="B952" s="19">
        <f>FORECAST!A201</f>
        <v>44396</v>
      </c>
      <c r="C952" s="19">
        <f>OBSERVED!A201</f>
        <v>44396</v>
      </c>
      <c r="D952" s="32">
        <f>ANALYSIS!L204</f>
        <v>34.5</v>
      </c>
      <c r="E952" s="32">
        <f>ANALYSIS!K204</f>
        <v>34</v>
      </c>
      <c r="F952" s="36">
        <f t="shared" si="145"/>
        <v>34.5</v>
      </c>
      <c r="G952" s="37">
        <f t="shared" si="146"/>
        <v>35</v>
      </c>
      <c r="H952" s="15">
        <f t="shared" si="147"/>
        <v>0.5</v>
      </c>
      <c r="I952" s="15">
        <f t="shared" si="148"/>
        <v>0.25</v>
      </c>
      <c r="J952" s="32">
        <f t="shared" si="149"/>
        <v>0.5</v>
      </c>
    </row>
    <row r="953" spans="1:10">
      <c r="A953" t="s">
        <v>116</v>
      </c>
      <c r="B953" s="19">
        <f>FORECAST!A202</f>
        <v>44397</v>
      </c>
      <c r="C953" s="19">
        <f>OBSERVED!A202</f>
        <v>44397</v>
      </c>
      <c r="D953" s="32">
        <f>ANALYSIS!L205</f>
        <v>33</v>
      </c>
      <c r="E953" s="32">
        <f>ANALYSIS!K205</f>
        <v>33</v>
      </c>
      <c r="F953" s="36">
        <f t="shared" si="145"/>
        <v>33</v>
      </c>
      <c r="G953" s="37">
        <f t="shared" si="146"/>
        <v>34</v>
      </c>
      <c r="H953" s="15">
        <f t="shared" si="147"/>
        <v>1</v>
      </c>
      <c r="I953" s="15">
        <f t="shared" si="148"/>
        <v>1</v>
      </c>
      <c r="J953" s="32">
        <f t="shared" si="149"/>
        <v>0</v>
      </c>
    </row>
    <row r="954" spans="1:10">
      <c r="A954" t="s">
        <v>119</v>
      </c>
      <c r="B954" s="19">
        <f>FORECAST!A203</f>
        <v>44398</v>
      </c>
      <c r="C954" s="19">
        <f>OBSERVED!A203</f>
        <v>44398</v>
      </c>
      <c r="D954" s="32">
        <f>ANALYSIS!L206</f>
        <v>32.5</v>
      </c>
      <c r="E954" s="32">
        <f>ANALYSIS!K206</f>
        <v>34</v>
      </c>
      <c r="F954" s="36">
        <f t="shared" si="145"/>
        <v>32.5</v>
      </c>
      <c r="G954" s="37">
        <f t="shared" si="146"/>
        <v>33</v>
      </c>
      <c r="H954" s="15">
        <f t="shared" si="147"/>
        <v>0.5</v>
      </c>
      <c r="I954" s="15">
        <f t="shared" si="148"/>
        <v>0.25</v>
      </c>
      <c r="J954" s="32">
        <f t="shared" si="149"/>
        <v>-1.5</v>
      </c>
    </row>
    <row r="955" spans="1:10">
      <c r="A955" t="s">
        <v>122</v>
      </c>
      <c r="B955" s="19">
        <f>FORECAST!A204</f>
        <v>44399</v>
      </c>
      <c r="C955" s="19">
        <f>OBSERVED!A204</f>
        <v>44399</v>
      </c>
      <c r="D955" s="32">
        <f>ANALYSIS!L207</f>
        <v>32</v>
      </c>
      <c r="E955" s="32">
        <f>ANALYSIS!K207</f>
        <v>34</v>
      </c>
      <c r="F955" s="36">
        <f t="shared" si="145"/>
        <v>32</v>
      </c>
      <c r="G955" s="37">
        <f t="shared" si="146"/>
        <v>34</v>
      </c>
      <c r="H955" s="15">
        <f t="shared" si="147"/>
        <v>2</v>
      </c>
      <c r="I955" s="15">
        <f t="shared" si="148"/>
        <v>4</v>
      </c>
      <c r="J955" s="32">
        <f t="shared" si="149"/>
        <v>-2</v>
      </c>
    </row>
    <row r="956" spans="1:10">
      <c r="A956" t="s">
        <v>106</v>
      </c>
      <c r="B956" s="19">
        <f>FORECAST!A205</f>
        <v>44400</v>
      </c>
      <c r="C956" s="19">
        <f>OBSERVED!A205</f>
        <v>44400</v>
      </c>
      <c r="D956" s="32">
        <f>ANALYSIS!L208</f>
        <v>33.5</v>
      </c>
      <c r="E956" s="32">
        <f>ANALYSIS!K208</f>
        <v>34</v>
      </c>
      <c r="F956" s="36">
        <f t="shared" si="145"/>
        <v>33.5</v>
      </c>
      <c r="G956" s="37">
        <f t="shared" si="146"/>
        <v>34</v>
      </c>
      <c r="H956" s="15">
        <f t="shared" si="147"/>
        <v>0.5</v>
      </c>
      <c r="I956" s="15">
        <f t="shared" si="148"/>
        <v>0.25</v>
      </c>
      <c r="J956" s="32">
        <f t="shared" si="149"/>
        <v>-0.5</v>
      </c>
    </row>
    <row r="957" spans="1:10">
      <c r="A957" t="s">
        <v>107</v>
      </c>
      <c r="B957" s="19">
        <f>FORECAST!A206</f>
        <v>44401</v>
      </c>
      <c r="C957" s="19">
        <f>OBSERVED!A206</f>
        <v>44401</v>
      </c>
      <c r="D957" s="32">
        <f>ANALYSIS!L209</f>
        <v>32</v>
      </c>
      <c r="E957" s="32">
        <f>ANALYSIS!K209</f>
        <v>34</v>
      </c>
      <c r="F957" s="36">
        <f t="shared" si="145"/>
        <v>32</v>
      </c>
      <c r="G957" s="37">
        <f t="shared" si="146"/>
        <v>34</v>
      </c>
      <c r="H957" s="15">
        <f t="shared" si="147"/>
        <v>2</v>
      </c>
      <c r="I957" s="15">
        <f t="shared" si="148"/>
        <v>4</v>
      </c>
      <c r="J957" s="32">
        <f t="shared" si="149"/>
        <v>-2</v>
      </c>
    </row>
    <row r="958" spans="1:10">
      <c r="A958" t="s">
        <v>110</v>
      </c>
      <c r="B958" s="19">
        <f>FORECAST!A207</f>
        <v>44402</v>
      </c>
      <c r="C958" s="19">
        <f>OBSERVED!A207</f>
        <v>44402</v>
      </c>
      <c r="D958" s="32">
        <f>ANALYSIS!L210</f>
        <v>35</v>
      </c>
      <c r="E958" s="32">
        <f>ANALYSIS!K210</f>
        <v>35</v>
      </c>
      <c r="F958" s="36">
        <f t="shared" si="145"/>
        <v>35</v>
      </c>
      <c r="G958" s="37">
        <f t="shared" si="146"/>
        <v>34</v>
      </c>
      <c r="H958" s="15">
        <f t="shared" si="147"/>
        <v>1</v>
      </c>
      <c r="I958" s="15">
        <f t="shared" si="148"/>
        <v>1</v>
      </c>
      <c r="J958" s="32">
        <f t="shared" si="149"/>
        <v>0</v>
      </c>
    </row>
    <row r="959" spans="1:10">
      <c r="A959" t="s">
        <v>113</v>
      </c>
      <c r="B959" s="19">
        <f>FORECAST!A208</f>
        <v>44403</v>
      </c>
      <c r="C959" s="19">
        <f>OBSERVED!A208</f>
        <v>44403</v>
      </c>
      <c r="D959" s="32">
        <f>ANALYSIS!L211</f>
        <v>28</v>
      </c>
      <c r="E959" s="32">
        <f>ANALYSIS!K211</f>
        <v>35</v>
      </c>
      <c r="F959" s="36">
        <f t="shared" si="145"/>
        <v>28</v>
      </c>
      <c r="G959" s="37">
        <f t="shared" si="146"/>
        <v>35</v>
      </c>
      <c r="H959" s="15">
        <f t="shared" si="147"/>
        <v>7</v>
      </c>
      <c r="I959" s="15">
        <f t="shared" si="148"/>
        <v>49</v>
      </c>
      <c r="J959" s="32">
        <f t="shared" si="149"/>
        <v>-7</v>
      </c>
    </row>
    <row r="960" spans="1:10">
      <c r="A960" t="s">
        <v>116</v>
      </c>
      <c r="B960" s="19">
        <f>FORECAST!A209</f>
        <v>44404</v>
      </c>
      <c r="C960" s="19">
        <f>OBSERVED!A209</f>
        <v>44404</v>
      </c>
      <c r="D960" s="32">
        <f>ANALYSIS!L212</f>
        <v>29</v>
      </c>
      <c r="E960" s="32">
        <f>ANALYSIS!K212</f>
        <v>34</v>
      </c>
      <c r="F960" s="36">
        <f t="shared" si="145"/>
        <v>29</v>
      </c>
      <c r="G960" s="37">
        <f t="shared" si="146"/>
        <v>35</v>
      </c>
      <c r="H960" s="15">
        <f t="shared" si="147"/>
        <v>6</v>
      </c>
      <c r="I960" s="15">
        <f t="shared" si="148"/>
        <v>36</v>
      </c>
      <c r="J960" s="32">
        <f t="shared" si="149"/>
        <v>-5</v>
      </c>
    </row>
    <row r="961" spans="1:10">
      <c r="A961" t="s">
        <v>119</v>
      </c>
      <c r="B961" s="19">
        <f>FORECAST!A210</f>
        <v>44405</v>
      </c>
      <c r="C961" s="19">
        <f>OBSERVED!A210</f>
        <v>44405</v>
      </c>
      <c r="D961" s="32">
        <f>ANALYSIS!L213</f>
        <v>29</v>
      </c>
      <c r="E961" s="32">
        <f>ANALYSIS!K213</f>
        <v>32</v>
      </c>
      <c r="F961" s="36">
        <f t="shared" si="145"/>
        <v>29</v>
      </c>
      <c r="G961" s="37">
        <f t="shared" si="146"/>
        <v>34</v>
      </c>
      <c r="H961" s="15">
        <f t="shared" si="147"/>
        <v>5</v>
      </c>
      <c r="I961" s="15">
        <f t="shared" si="148"/>
        <v>25</v>
      </c>
      <c r="J961" s="32">
        <f t="shared" si="149"/>
        <v>-3</v>
      </c>
    </row>
    <row r="962" spans="1:10">
      <c r="A962" t="s">
        <v>122</v>
      </c>
      <c r="B962" s="19">
        <f>FORECAST!A211</f>
        <v>44406</v>
      </c>
      <c r="C962" s="19">
        <f>OBSERVED!A211</f>
        <v>44406</v>
      </c>
      <c r="D962" s="32">
        <f>ANALYSIS!L214</f>
        <v>30.5</v>
      </c>
      <c r="E962" s="32">
        <f>ANALYSIS!K214</f>
        <v>31</v>
      </c>
      <c r="F962" s="36">
        <f t="shared" si="145"/>
        <v>30.5</v>
      </c>
      <c r="G962" s="37">
        <f t="shared" si="146"/>
        <v>32</v>
      </c>
      <c r="H962" s="15">
        <f t="shared" si="147"/>
        <v>1.5</v>
      </c>
      <c r="I962" s="15">
        <f t="shared" si="148"/>
        <v>2.25</v>
      </c>
      <c r="J962" s="32">
        <f t="shared" si="149"/>
        <v>-0.5</v>
      </c>
    </row>
    <row r="963" spans="1:10">
      <c r="A963" t="s">
        <v>106</v>
      </c>
      <c r="B963" s="19">
        <f>FORECAST!A212</f>
        <v>44407</v>
      </c>
      <c r="C963" s="19">
        <f>OBSERVED!A212</f>
        <v>44407</v>
      </c>
      <c r="D963" s="32">
        <f>ANALYSIS!L215</f>
        <v>29.5</v>
      </c>
      <c r="E963" s="32">
        <f>ANALYSIS!K215</f>
        <v>31</v>
      </c>
      <c r="F963" s="36">
        <f t="shared" si="145"/>
        <v>29.5</v>
      </c>
      <c r="G963" s="37">
        <f t="shared" si="146"/>
        <v>31</v>
      </c>
      <c r="H963" s="15">
        <f t="shared" si="147"/>
        <v>1.5</v>
      </c>
      <c r="I963" s="15">
        <f t="shared" si="148"/>
        <v>2.25</v>
      </c>
      <c r="J963" s="32">
        <f t="shared" si="149"/>
        <v>-1.5</v>
      </c>
    </row>
    <row r="964" spans="1:10">
      <c r="A964" t="s">
        <v>107</v>
      </c>
      <c r="B964" s="19">
        <f>FORECAST!A213</f>
        <v>44408</v>
      </c>
      <c r="C964" s="19">
        <f>OBSERVED!A213</f>
        <v>44408</v>
      </c>
      <c r="D964" s="32">
        <f>ANALYSIS!L216</f>
        <v>31</v>
      </c>
      <c r="E964" s="32">
        <f>ANALYSIS!K216</f>
        <v>32</v>
      </c>
      <c r="F964" s="36">
        <f t="shared" si="145"/>
        <v>31</v>
      </c>
      <c r="G964" s="37">
        <f t="shared" si="146"/>
        <v>31</v>
      </c>
      <c r="H964" s="15">
        <f t="shared" si="147"/>
        <v>0</v>
      </c>
      <c r="I964" s="15">
        <f t="shared" si="148"/>
        <v>0</v>
      </c>
      <c r="J964" s="32">
        <f t="shared" si="149"/>
        <v>-1</v>
      </c>
    </row>
    <row r="965" spans="1:10">
      <c r="A965" t="s">
        <v>110</v>
      </c>
      <c r="B965" s="19">
        <f>FORECAST!A214</f>
        <v>44409</v>
      </c>
      <c r="C965" s="19">
        <f>OBSERVED!A214</f>
        <v>44409</v>
      </c>
      <c r="D965" s="32">
        <f>ANALYSIS!L217</f>
        <v>30.5</v>
      </c>
      <c r="E965" s="32">
        <f>ANALYSIS!K217</f>
        <v>30</v>
      </c>
      <c r="F965" s="36">
        <f t="shared" si="145"/>
        <v>30.5</v>
      </c>
      <c r="G965" s="37">
        <f t="shared" si="146"/>
        <v>32</v>
      </c>
      <c r="H965" s="15">
        <f t="shared" si="147"/>
        <v>1.5</v>
      </c>
      <c r="I965" s="15">
        <f t="shared" si="148"/>
        <v>2.25</v>
      </c>
      <c r="J965" s="32">
        <f t="shared" si="149"/>
        <v>0.5</v>
      </c>
    </row>
    <row r="966" spans="1:10">
      <c r="A966" t="s">
        <v>113</v>
      </c>
      <c r="B966" s="19">
        <f>FORECAST!A215</f>
        <v>44410</v>
      </c>
      <c r="C966" s="19">
        <f>OBSERVED!A215</f>
        <v>44410</v>
      </c>
      <c r="D966" s="32">
        <f>ANALYSIS!L218</f>
        <v>30.5</v>
      </c>
      <c r="E966" s="32">
        <f>ANALYSIS!K218</f>
        <v>30</v>
      </c>
      <c r="F966" s="36">
        <f t="shared" si="145"/>
        <v>30.5</v>
      </c>
      <c r="G966" s="37">
        <f t="shared" si="146"/>
        <v>30</v>
      </c>
      <c r="H966" s="15">
        <f t="shared" si="147"/>
        <v>0.5</v>
      </c>
      <c r="I966" s="15">
        <f t="shared" si="148"/>
        <v>0.25</v>
      </c>
      <c r="J966" s="32">
        <f t="shared" si="149"/>
        <v>0.5</v>
      </c>
    </row>
    <row r="967" spans="1:10">
      <c r="A967" t="s">
        <v>116</v>
      </c>
      <c r="B967" s="19">
        <f>FORECAST!A216</f>
        <v>44411</v>
      </c>
      <c r="C967" s="19">
        <f>OBSERVED!A216</f>
        <v>44411</v>
      </c>
      <c r="D967" s="32">
        <f>ANALYSIS!L219</f>
        <v>30</v>
      </c>
      <c r="E967" s="32">
        <f>ANALYSIS!K219</f>
        <v>31</v>
      </c>
      <c r="F967" s="36">
        <f t="shared" si="145"/>
        <v>30</v>
      </c>
      <c r="G967" s="37">
        <f t="shared" si="146"/>
        <v>30</v>
      </c>
      <c r="H967" s="15">
        <f t="shared" si="147"/>
        <v>0</v>
      </c>
      <c r="I967" s="15">
        <f t="shared" si="148"/>
        <v>0</v>
      </c>
      <c r="J967" s="32">
        <f t="shared" si="149"/>
        <v>-1</v>
      </c>
    </row>
    <row r="968" spans="1:10">
      <c r="A968" t="s">
        <v>119</v>
      </c>
      <c r="B968" s="19">
        <f>FORECAST!A217</f>
        <v>44412</v>
      </c>
      <c r="C968" s="19">
        <f>OBSERVED!A217</f>
        <v>44412</v>
      </c>
      <c r="D968" s="32">
        <f>ANALYSIS!L220</f>
        <v>30</v>
      </c>
      <c r="E968" s="32">
        <f>ANALYSIS!K220</f>
        <v>31</v>
      </c>
      <c r="F968" s="36">
        <f t="shared" si="145"/>
        <v>30</v>
      </c>
      <c r="G968" s="37">
        <f t="shared" si="146"/>
        <v>31</v>
      </c>
      <c r="H968" s="15">
        <f t="shared" si="147"/>
        <v>1</v>
      </c>
      <c r="I968" s="15">
        <f t="shared" si="148"/>
        <v>1</v>
      </c>
      <c r="J968" s="32">
        <f t="shared" si="149"/>
        <v>-1</v>
      </c>
    </row>
    <row r="969" spans="1:10">
      <c r="A969" t="s">
        <v>122</v>
      </c>
      <c r="B969" s="19">
        <f>FORECAST!A218</f>
        <v>44413</v>
      </c>
      <c r="C969" s="19">
        <f>OBSERVED!A218</f>
        <v>44413</v>
      </c>
      <c r="D969" s="32">
        <f>ANALYSIS!L221</f>
        <v>32</v>
      </c>
      <c r="E969" s="32">
        <f>ANALYSIS!K221</f>
        <v>33</v>
      </c>
      <c r="F969" s="36">
        <f t="shared" si="145"/>
        <v>32</v>
      </c>
      <c r="G969" s="37">
        <f t="shared" si="146"/>
        <v>31</v>
      </c>
      <c r="H969" s="15">
        <f t="shared" si="147"/>
        <v>1</v>
      </c>
      <c r="I969" s="15">
        <f t="shared" si="148"/>
        <v>1</v>
      </c>
      <c r="J969" s="32">
        <f t="shared" si="149"/>
        <v>-1</v>
      </c>
    </row>
    <row r="970" spans="1:10">
      <c r="A970" t="s">
        <v>106</v>
      </c>
      <c r="B970" s="19">
        <f>FORECAST!A219</f>
        <v>44414</v>
      </c>
      <c r="C970" s="19">
        <f>OBSERVED!A219</f>
        <v>44414</v>
      </c>
      <c r="D970" s="32">
        <f>ANALYSIS!L222</f>
        <v>32.5</v>
      </c>
      <c r="E970" s="32">
        <f>ANALYSIS!K222</f>
        <v>32</v>
      </c>
      <c r="F970" s="36">
        <f t="shared" si="145"/>
        <v>32.5</v>
      </c>
      <c r="G970" s="37">
        <f t="shared" si="146"/>
        <v>33</v>
      </c>
      <c r="H970" s="15">
        <f t="shared" si="147"/>
        <v>0.5</v>
      </c>
      <c r="I970" s="15">
        <f t="shared" si="148"/>
        <v>0.25</v>
      </c>
      <c r="J970" s="32">
        <f t="shared" si="149"/>
        <v>0.5</v>
      </c>
    </row>
    <row r="971" spans="1:10">
      <c r="A971" t="s">
        <v>107</v>
      </c>
      <c r="B971" s="19">
        <f>FORECAST!A220</f>
        <v>44415</v>
      </c>
      <c r="C971" s="19">
        <f>OBSERVED!A220</f>
        <v>44415</v>
      </c>
      <c r="D971" s="32">
        <f>ANALYSIS!L223</f>
        <v>32</v>
      </c>
      <c r="E971" s="32">
        <f>ANALYSIS!K223</f>
        <v>32</v>
      </c>
      <c r="F971" s="36">
        <f t="shared" si="145"/>
        <v>32</v>
      </c>
      <c r="G971" s="37">
        <f t="shared" si="146"/>
        <v>32</v>
      </c>
      <c r="H971" s="15">
        <f t="shared" si="147"/>
        <v>0</v>
      </c>
      <c r="I971" s="15">
        <f t="shared" si="148"/>
        <v>0</v>
      </c>
      <c r="J971" s="32">
        <f t="shared" si="149"/>
        <v>0</v>
      </c>
    </row>
    <row r="972" spans="1:10">
      <c r="A972" t="s">
        <v>110</v>
      </c>
      <c r="B972" s="19">
        <f>FORECAST!A221</f>
        <v>44416</v>
      </c>
      <c r="C972" s="19">
        <f>OBSERVED!A221</f>
        <v>44416</v>
      </c>
      <c r="D972" s="32">
        <f>ANALYSIS!L224</f>
        <v>33</v>
      </c>
      <c r="E972" s="32">
        <f>ANALYSIS!K224</f>
        <v>33</v>
      </c>
      <c r="F972" s="36">
        <f t="shared" si="145"/>
        <v>33</v>
      </c>
      <c r="G972" s="37">
        <f t="shared" si="146"/>
        <v>32</v>
      </c>
      <c r="H972" s="15">
        <f t="shared" si="147"/>
        <v>1</v>
      </c>
      <c r="I972" s="15">
        <f t="shared" si="148"/>
        <v>1</v>
      </c>
      <c r="J972" s="32">
        <f t="shared" si="149"/>
        <v>0</v>
      </c>
    </row>
    <row r="973" spans="1:10">
      <c r="A973" t="s">
        <v>113</v>
      </c>
      <c r="B973" s="19">
        <f>FORECAST!A222</f>
        <v>44417</v>
      </c>
      <c r="C973" s="19">
        <f>OBSERVED!A222</f>
        <v>44417</v>
      </c>
      <c r="D973" s="32">
        <f>ANALYSIS!L225</f>
        <v>33</v>
      </c>
      <c r="E973" s="32">
        <f>ANALYSIS!K225</f>
        <v>33</v>
      </c>
      <c r="F973" s="36">
        <f t="shared" si="145"/>
        <v>33</v>
      </c>
      <c r="G973" s="37">
        <f t="shared" si="146"/>
        <v>33</v>
      </c>
      <c r="H973" s="15">
        <f t="shared" si="147"/>
        <v>0</v>
      </c>
      <c r="I973" s="15">
        <f t="shared" si="148"/>
        <v>0</v>
      </c>
      <c r="J973" s="32">
        <f t="shared" si="149"/>
        <v>0</v>
      </c>
    </row>
    <row r="974" spans="1:10">
      <c r="A974" t="s">
        <v>116</v>
      </c>
      <c r="B974" s="19">
        <f>FORECAST!A223</f>
        <v>44418</v>
      </c>
      <c r="C974" s="19">
        <f>OBSERVED!A223</f>
        <v>44418</v>
      </c>
      <c r="D974" s="32">
        <f>ANALYSIS!L226</f>
        <v>34</v>
      </c>
      <c r="E974" s="32">
        <f>ANALYSIS!K226</f>
        <v>33</v>
      </c>
      <c r="F974" s="36">
        <f t="shared" si="145"/>
        <v>34</v>
      </c>
      <c r="G974" s="37">
        <f t="shared" si="146"/>
        <v>33</v>
      </c>
      <c r="H974" s="15">
        <f t="shared" si="147"/>
        <v>1</v>
      </c>
      <c r="I974" s="15">
        <f t="shared" si="148"/>
        <v>1</v>
      </c>
      <c r="J974" s="32">
        <f t="shared" si="149"/>
        <v>1</v>
      </c>
    </row>
    <row r="975" spans="1:10">
      <c r="A975" t="s">
        <v>119</v>
      </c>
      <c r="B975" s="19">
        <f>FORECAST!A224</f>
        <v>44419</v>
      </c>
      <c r="C975" s="19">
        <f>OBSERVED!A224</f>
        <v>44419</v>
      </c>
      <c r="D975" s="32">
        <f>ANALYSIS!L227</f>
        <v>34</v>
      </c>
      <c r="E975" s="32">
        <f>ANALYSIS!K227</f>
        <v>34</v>
      </c>
      <c r="F975" s="36">
        <f t="shared" si="145"/>
        <v>34</v>
      </c>
      <c r="G975" s="37">
        <f t="shared" si="146"/>
        <v>33</v>
      </c>
      <c r="H975" s="15">
        <f t="shared" si="147"/>
        <v>1</v>
      </c>
      <c r="I975" s="15">
        <f t="shared" si="148"/>
        <v>1</v>
      </c>
      <c r="J975" s="32">
        <f t="shared" si="149"/>
        <v>0</v>
      </c>
    </row>
    <row r="976" spans="1:10">
      <c r="A976" t="s">
        <v>122</v>
      </c>
      <c r="B976" s="19">
        <f>FORECAST!A225</f>
        <v>44420</v>
      </c>
      <c r="C976" s="19">
        <f>OBSERVED!A225</f>
        <v>44420</v>
      </c>
      <c r="D976" s="32">
        <f>ANALYSIS!L228</f>
        <v>32.5</v>
      </c>
      <c r="E976" s="32">
        <f>ANALYSIS!K228</f>
        <v>34</v>
      </c>
      <c r="F976" s="36">
        <f t="shared" si="145"/>
        <v>32.5</v>
      </c>
      <c r="G976" s="37">
        <f t="shared" si="146"/>
        <v>34</v>
      </c>
      <c r="H976" s="15">
        <f t="shared" si="147"/>
        <v>1.5</v>
      </c>
      <c r="I976" s="15">
        <f t="shared" si="148"/>
        <v>2.25</v>
      </c>
      <c r="J976" s="32">
        <f t="shared" si="149"/>
        <v>-1.5</v>
      </c>
    </row>
    <row r="977" spans="1:10">
      <c r="A977" t="s">
        <v>106</v>
      </c>
      <c r="B977" s="19">
        <f>FORECAST!A226</f>
        <v>44421</v>
      </c>
      <c r="C977" s="19">
        <f>OBSERVED!A226</f>
        <v>44421</v>
      </c>
      <c r="D977" s="32">
        <f>ANALYSIS!L229</f>
        <v>34</v>
      </c>
      <c r="E977" s="32">
        <f>ANALYSIS!K229</f>
        <v>33</v>
      </c>
      <c r="F977" s="36">
        <f t="shared" si="145"/>
        <v>34</v>
      </c>
      <c r="G977" s="37">
        <f t="shared" si="146"/>
        <v>34</v>
      </c>
      <c r="H977" s="15">
        <f t="shared" si="147"/>
        <v>0</v>
      </c>
      <c r="I977" s="15">
        <f t="shared" si="148"/>
        <v>0</v>
      </c>
      <c r="J977" s="32">
        <f t="shared" si="149"/>
        <v>1</v>
      </c>
    </row>
    <row r="978" spans="1:10">
      <c r="A978" t="s">
        <v>107</v>
      </c>
      <c r="B978" s="19">
        <f>FORECAST!A227</f>
        <v>44422</v>
      </c>
      <c r="C978" s="19">
        <f>OBSERVED!A227</f>
        <v>44422</v>
      </c>
      <c r="D978" s="32">
        <f>ANALYSIS!L230</f>
        <v>34</v>
      </c>
      <c r="E978" s="32">
        <f>ANALYSIS!K230</f>
        <v>34</v>
      </c>
      <c r="F978" s="36">
        <f t="shared" si="145"/>
        <v>34</v>
      </c>
      <c r="G978" s="37">
        <f t="shared" si="146"/>
        <v>33</v>
      </c>
      <c r="H978" s="15">
        <f t="shared" si="147"/>
        <v>1</v>
      </c>
      <c r="I978" s="15">
        <f t="shared" si="148"/>
        <v>1</v>
      </c>
      <c r="J978" s="32">
        <f t="shared" si="149"/>
        <v>0</v>
      </c>
    </row>
    <row r="979" spans="1:10">
      <c r="A979" t="s">
        <v>110</v>
      </c>
      <c r="B979" s="19">
        <f>FORECAST!A228</f>
        <v>44423</v>
      </c>
      <c r="C979" s="19">
        <f>OBSERVED!A228</f>
        <v>44423</v>
      </c>
      <c r="D979" s="32">
        <f>ANALYSIS!L231</f>
        <v>33.5</v>
      </c>
      <c r="E979" s="32">
        <f>ANALYSIS!K231</f>
        <v>34</v>
      </c>
      <c r="F979" s="36">
        <f t="shared" si="145"/>
        <v>33.5</v>
      </c>
      <c r="G979" s="37">
        <f t="shared" si="146"/>
        <v>34</v>
      </c>
      <c r="H979" s="15">
        <f t="shared" si="147"/>
        <v>0.5</v>
      </c>
      <c r="I979" s="15">
        <f t="shared" si="148"/>
        <v>0.25</v>
      </c>
      <c r="J979" s="32">
        <f t="shared" si="149"/>
        <v>-0.5</v>
      </c>
    </row>
    <row r="980" spans="1:10">
      <c r="A980" t="s">
        <v>113</v>
      </c>
      <c r="B980" s="19">
        <f>FORECAST!A229</f>
        <v>44424</v>
      </c>
      <c r="C980" s="19">
        <f>OBSERVED!A229</f>
        <v>44424</v>
      </c>
      <c r="D980" s="32">
        <f>ANALYSIS!L232</f>
        <v>34</v>
      </c>
      <c r="E980" s="32">
        <f>ANALYSIS!K232</f>
        <v>34</v>
      </c>
      <c r="F980" s="36">
        <f t="shared" si="145"/>
        <v>34</v>
      </c>
      <c r="G980" s="37">
        <f t="shared" si="146"/>
        <v>34</v>
      </c>
      <c r="H980" s="15">
        <f t="shared" si="147"/>
        <v>0</v>
      </c>
      <c r="I980" s="15">
        <f t="shared" si="148"/>
        <v>0</v>
      </c>
      <c r="J980" s="32">
        <f t="shared" si="149"/>
        <v>0</v>
      </c>
    </row>
    <row r="981" spans="1:10">
      <c r="A981" t="s">
        <v>116</v>
      </c>
      <c r="B981" s="19">
        <f>FORECAST!A230</f>
        <v>44425</v>
      </c>
      <c r="C981" s="19">
        <f>OBSERVED!A230</f>
        <v>44425</v>
      </c>
      <c r="D981" s="32">
        <f>ANALYSIS!L233</f>
        <v>34.5</v>
      </c>
      <c r="E981" s="32">
        <f>ANALYSIS!K233</f>
        <v>34</v>
      </c>
      <c r="F981" s="36">
        <f t="shared" si="145"/>
        <v>34.5</v>
      </c>
      <c r="G981" s="37">
        <f t="shared" si="146"/>
        <v>34</v>
      </c>
      <c r="H981" s="15">
        <f t="shared" si="147"/>
        <v>0.5</v>
      </c>
      <c r="I981" s="15">
        <f t="shared" si="148"/>
        <v>0.25</v>
      </c>
      <c r="J981" s="32">
        <f t="shared" si="149"/>
        <v>0.5</v>
      </c>
    </row>
    <row r="982" spans="1:10">
      <c r="A982" t="s">
        <v>119</v>
      </c>
      <c r="B982" s="19">
        <f>FORECAST!A231</f>
        <v>44426</v>
      </c>
      <c r="C982" s="19">
        <f>OBSERVED!A231</f>
        <v>44426</v>
      </c>
      <c r="D982" s="32">
        <f>ANALYSIS!L234</f>
        <v>34.5</v>
      </c>
      <c r="E982" s="32">
        <f>ANALYSIS!K234</f>
        <v>34</v>
      </c>
      <c r="F982" s="36">
        <f t="shared" si="145"/>
        <v>34.5</v>
      </c>
      <c r="G982" s="37">
        <f t="shared" si="146"/>
        <v>34</v>
      </c>
      <c r="H982" s="15">
        <f t="shared" si="147"/>
        <v>0.5</v>
      </c>
      <c r="I982" s="15">
        <f t="shared" si="148"/>
        <v>0.25</v>
      </c>
      <c r="J982" s="32">
        <f t="shared" si="149"/>
        <v>0.5</v>
      </c>
    </row>
    <row r="983" spans="1:10">
      <c r="A983" t="s">
        <v>122</v>
      </c>
      <c r="B983" s="19">
        <f>FORECAST!A232</f>
        <v>44427</v>
      </c>
      <c r="C983" s="19">
        <f>OBSERVED!A232</f>
        <v>44427</v>
      </c>
      <c r="D983" s="32">
        <f>ANALYSIS!L235</f>
        <v>30</v>
      </c>
      <c r="E983" s="32">
        <f>ANALYSIS!K235</f>
        <v>32</v>
      </c>
      <c r="F983" s="36">
        <f t="shared" si="145"/>
        <v>30</v>
      </c>
      <c r="G983" s="37">
        <f t="shared" si="146"/>
        <v>34</v>
      </c>
      <c r="H983" s="15">
        <f t="shared" si="147"/>
        <v>4</v>
      </c>
      <c r="I983" s="15">
        <f t="shared" si="148"/>
        <v>16</v>
      </c>
      <c r="J983" s="32">
        <f t="shared" si="149"/>
        <v>-2</v>
      </c>
    </row>
    <row r="984" spans="1:10">
      <c r="A984" t="s">
        <v>106</v>
      </c>
      <c r="B984" s="19">
        <f>FORECAST!A233</f>
        <v>44428</v>
      </c>
      <c r="C984" s="19">
        <f>OBSERVED!A233</f>
        <v>44428</v>
      </c>
      <c r="D984" s="32">
        <f>ANALYSIS!L236</f>
        <v>29</v>
      </c>
      <c r="E984" s="32">
        <f>ANALYSIS!K236</f>
        <v>31</v>
      </c>
      <c r="F984" s="36">
        <f t="shared" si="145"/>
        <v>29</v>
      </c>
      <c r="G984" s="37">
        <f t="shared" si="146"/>
        <v>32</v>
      </c>
      <c r="H984" s="15">
        <f t="shared" si="147"/>
        <v>3</v>
      </c>
      <c r="I984" s="15">
        <f t="shared" si="148"/>
        <v>9</v>
      </c>
      <c r="J984" s="32">
        <f t="shared" si="149"/>
        <v>-2</v>
      </c>
    </row>
    <row r="985" spans="1:10">
      <c r="A985" t="s">
        <v>107</v>
      </c>
      <c r="B985" s="19">
        <f>FORECAST!A234</f>
        <v>44429</v>
      </c>
      <c r="C985" s="19">
        <f>OBSERVED!A234</f>
        <v>44429</v>
      </c>
      <c r="D985" s="32">
        <f>ANALYSIS!L237</f>
        <v>29.5</v>
      </c>
      <c r="E985" s="32">
        <f>ANALYSIS!K237</f>
        <v>32</v>
      </c>
      <c r="F985" s="36">
        <f t="shared" si="145"/>
        <v>29.5</v>
      </c>
      <c r="G985" s="37">
        <f t="shared" si="146"/>
        <v>31</v>
      </c>
      <c r="H985" s="15">
        <f t="shared" si="147"/>
        <v>1.5</v>
      </c>
      <c r="I985" s="15">
        <f t="shared" si="148"/>
        <v>2.25</v>
      </c>
      <c r="J985" s="32">
        <f t="shared" si="149"/>
        <v>-2.5</v>
      </c>
    </row>
    <row r="986" spans="1:10">
      <c r="A986" t="s">
        <v>110</v>
      </c>
      <c r="B986" s="19">
        <f>FORECAST!A235</f>
        <v>44430</v>
      </c>
      <c r="C986" s="19">
        <f>OBSERVED!A235</f>
        <v>44430</v>
      </c>
      <c r="D986" s="32">
        <f>ANALYSIS!L238</f>
        <v>29.5</v>
      </c>
      <c r="E986" s="32">
        <f>ANALYSIS!K238</f>
        <v>32</v>
      </c>
      <c r="F986" s="36">
        <f t="shared" si="145"/>
        <v>29.5</v>
      </c>
      <c r="G986" s="37">
        <f t="shared" si="146"/>
        <v>32</v>
      </c>
      <c r="H986" s="15">
        <f t="shared" si="147"/>
        <v>2.5</v>
      </c>
      <c r="I986" s="15">
        <f t="shared" si="148"/>
        <v>6.25</v>
      </c>
      <c r="J986" s="32">
        <f t="shared" si="149"/>
        <v>-2.5</v>
      </c>
    </row>
    <row r="987" spans="1:10">
      <c r="A987" t="s">
        <v>113</v>
      </c>
      <c r="B987" s="19">
        <f>FORECAST!A236</f>
        <v>44431</v>
      </c>
      <c r="C987" s="19">
        <f>OBSERVED!A236</f>
        <v>44431</v>
      </c>
      <c r="D987" s="32">
        <f>ANALYSIS!L239</f>
        <v>31</v>
      </c>
      <c r="E987" s="32">
        <f>ANALYSIS!K239</f>
        <v>34</v>
      </c>
      <c r="F987" s="36">
        <f t="shared" si="145"/>
        <v>31</v>
      </c>
      <c r="G987" s="37">
        <f t="shared" si="146"/>
        <v>32</v>
      </c>
      <c r="H987" s="15">
        <f t="shared" si="147"/>
        <v>1</v>
      </c>
      <c r="I987" s="15">
        <f t="shared" si="148"/>
        <v>1</v>
      </c>
      <c r="J987" s="32">
        <f t="shared" si="149"/>
        <v>-3</v>
      </c>
    </row>
    <row r="988" spans="1:10">
      <c r="A988" t="s">
        <v>116</v>
      </c>
      <c r="B988" s="19">
        <f>FORECAST!A237</f>
        <v>44432</v>
      </c>
      <c r="C988" s="19">
        <f>OBSERVED!A237</f>
        <v>44432</v>
      </c>
      <c r="D988" s="32">
        <f>ANALYSIS!L240</f>
        <v>33.2</v>
      </c>
      <c r="E988" s="32">
        <f>ANALYSIS!K240</f>
        <v>33.2</v>
      </c>
      <c r="F988" s="36">
        <f t="shared" si="145"/>
        <v>33.2</v>
      </c>
      <c r="G988" s="37">
        <f t="shared" si="146"/>
        <v>34</v>
      </c>
      <c r="H988" s="15">
        <f t="shared" si="147"/>
        <v>0.799999999999997</v>
      </c>
      <c r="I988" s="15">
        <f t="shared" si="148"/>
        <v>0.639999999999995</v>
      </c>
      <c r="J988" s="32">
        <f t="shared" si="149"/>
        <v>0</v>
      </c>
    </row>
    <row r="989" spans="1:10">
      <c r="A989" t="s">
        <v>119</v>
      </c>
      <c r="B989" s="19">
        <f>FORECAST!A238</f>
        <v>44433</v>
      </c>
      <c r="C989" s="19">
        <f>OBSERVED!A238</f>
        <v>44433</v>
      </c>
      <c r="D989" s="32">
        <f>ANALYSIS!L241</f>
        <v>32.5</v>
      </c>
      <c r="E989" s="32">
        <f>ANALYSIS!K241</f>
        <v>33</v>
      </c>
      <c r="F989" s="36">
        <f t="shared" si="145"/>
        <v>32.5</v>
      </c>
      <c r="G989" s="37">
        <f t="shared" si="146"/>
        <v>33.2</v>
      </c>
      <c r="H989" s="15">
        <f t="shared" si="147"/>
        <v>0.700000000000003</v>
      </c>
      <c r="I989" s="15">
        <f t="shared" si="148"/>
        <v>0.490000000000004</v>
      </c>
      <c r="J989" s="32">
        <f t="shared" si="149"/>
        <v>-0.5</v>
      </c>
    </row>
    <row r="990" spans="1:10">
      <c r="A990" t="s">
        <v>122</v>
      </c>
      <c r="B990" s="19">
        <f>FORECAST!A239</f>
        <v>44434</v>
      </c>
      <c r="C990" s="19">
        <f>OBSERVED!A239</f>
        <v>44434</v>
      </c>
      <c r="D990" s="32">
        <f>ANALYSIS!L242</f>
        <v>33.5</v>
      </c>
      <c r="E990" s="32">
        <f>ANALYSIS!K242</f>
        <v>32</v>
      </c>
      <c r="F990" s="36">
        <f t="shared" si="145"/>
        <v>33.5</v>
      </c>
      <c r="G990" s="37">
        <f t="shared" si="146"/>
        <v>33</v>
      </c>
      <c r="H990" s="15">
        <f t="shared" si="147"/>
        <v>0.5</v>
      </c>
      <c r="I990" s="15">
        <f t="shared" si="148"/>
        <v>0.25</v>
      </c>
      <c r="J990" s="32">
        <f t="shared" si="149"/>
        <v>1.5</v>
      </c>
    </row>
    <row r="991" spans="1:10">
      <c r="A991" t="s">
        <v>106</v>
      </c>
      <c r="B991" s="19">
        <f>FORECAST!A240</f>
        <v>44435</v>
      </c>
      <c r="C991" s="19">
        <f>OBSERVED!A240</f>
        <v>44435</v>
      </c>
      <c r="D991" s="32">
        <f>ANALYSIS!L243</f>
        <v>34</v>
      </c>
      <c r="E991" s="32">
        <f>ANALYSIS!K243</f>
        <v>32</v>
      </c>
      <c r="F991" s="36">
        <f t="shared" si="145"/>
        <v>34</v>
      </c>
      <c r="G991" s="37">
        <f t="shared" si="146"/>
        <v>32</v>
      </c>
      <c r="H991" s="15">
        <f t="shared" si="147"/>
        <v>2</v>
      </c>
      <c r="I991" s="15">
        <f t="shared" si="148"/>
        <v>4</v>
      </c>
      <c r="J991" s="32">
        <f t="shared" si="149"/>
        <v>2</v>
      </c>
    </row>
    <row r="992" spans="1:10">
      <c r="A992" t="s">
        <v>107</v>
      </c>
      <c r="B992" s="19">
        <f>FORECAST!A241</f>
        <v>44436</v>
      </c>
      <c r="C992" s="19">
        <f>OBSERVED!A241</f>
        <v>44436</v>
      </c>
      <c r="D992" s="32">
        <f>ANALYSIS!L244</f>
        <v>34.2</v>
      </c>
      <c r="E992" s="32">
        <f>ANALYSIS!K244</f>
        <v>35</v>
      </c>
      <c r="F992" s="36">
        <f t="shared" si="145"/>
        <v>34.2</v>
      </c>
      <c r="G992" s="37">
        <f t="shared" si="146"/>
        <v>32</v>
      </c>
      <c r="H992" s="15">
        <f t="shared" si="147"/>
        <v>2.2</v>
      </c>
      <c r="I992" s="15">
        <f t="shared" si="148"/>
        <v>4.84000000000001</v>
      </c>
      <c r="J992" s="32">
        <f t="shared" si="149"/>
        <v>-0.799999999999997</v>
      </c>
    </row>
    <row r="993" spans="1:10">
      <c r="A993" t="s">
        <v>110</v>
      </c>
      <c r="B993" s="19">
        <f>FORECAST!A242</f>
        <v>44437</v>
      </c>
      <c r="C993" s="19">
        <f>OBSERVED!A242</f>
        <v>44437</v>
      </c>
      <c r="D993" s="32">
        <f>ANALYSIS!L245</f>
        <v>34</v>
      </c>
      <c r="E993" s="32">
        <f>ANALYSIS!K245</f>
        <v>36</v>
      </c>
      <c r="F993" s="36">
        <f t="shared" si="145"/>
        <v>34</v>
      </c>
      <c r="G993" s="37">
        <f t="shared" si="146"/>
        <v>35</v>
      </c>
      <c r="H993" s="15">
        <f t="shared" si="147"/>
        <v>1</v>
      </c>
      <c r="I993" s="15">
        <f t="shared" si="148"/>
        <v>1</v>
      </c>
      <c r="J993" s="32">
        <f t="shared" si="149"/>
        <v>-2</v>
      </c>
    </row>
    <row r="994" spans="1:10">
      <c r="A994" t="s">
        <v>113</v>
      </c>
      <c r="B994" s="19">
        <f>FORECAST!A243</f>
        <v>44438</v>
      </c>
      <c r="C994" s="19">
        <f>OBSERVED!A243</f>
        <v>44438</v>
      </c>
      <c r="D994" s="32">
        <f>ANALYSIS!L246</f>
        <v>34</v>
      </c>
      <c r="E994" s="32">
        <f>ANALYSIS!K246</f>
        <v>35</v>
      </c>
      <c r="F994" s="36">
        <f t="shared" si="145"/>
        <v>34</v>
      </c>
      <c r="G994" s="37">
        <f t="shared" si="146"/>
        <v>36</v>
      </c>
      <c r="H994" s="15">
        <f t="shared" si="147"/>
        <v>2</v>
      </c>
      <c r="I994" s="15">
        <f t="shared" si="148"/>
        <v>4</v>
      </c>
      <c r="J994" s="32">
        <f t="shared" si="149"/>
        <v>-1</v>
      </c>
    </row>
    <row r="995" spans="1:10">
      <c r="A995" t="s">
        <v>116</v>
      </c>
      <c r="B995" s="19">
        <f>FORECAST!A244</f>
        <v>44439</v>
      </c>
      <c r="C995" s="19">
        <f>OBSERVED!A244</f>
        <v>44439</v>
      </c>
      <c r="D995" s="32">
        <f>ANALYSIS!L247</f>
        <v>33</v>
      </c>
      <c r="E995" s="32">
        <f>ANALYSIS!K247</f>
        <v>34</v>
      </c>
      <c r="F995" s="36">
        <f t="shared" si="145"/>
        <v>33</v>
      </c>
      <c r="G995" s="37">
        <f t="shared" si="146"/>
        <v>35</v>
      </c>
      <c r="H995" s="15">
        <f t="shared" si="147"/>
        <v>2</v>
      </c>
      <c r="I995" s="15">
        <f t="shared" si="148"/>
        <v>4</v>
      </c>
      <c r="J995" s="32">
        <f t="shared" si="149"/>
        <v>-1</v>
      </c>
    </row>
    <row r="996" spans="1:10">
      <c r="A996" t="s">
        <v>119</v>
      </c>
      <c r="B996" s="19">
        <f>FORECAST!A245</f>
        <v>44440</v>
      </c>
      <c r="C996" s="19">
        <f>OBSERVED!A245</f>
        <v>44440</v>
      </c>
      <c r="D996" s="32">
        <f>ANALYSIS!L248</f>
        <v>32.5</v>
      </c>
      <c r="E996" s="32">
        <f>ANALYSIS!K248</f>
        <v>32</v>
      </c>
      <c r="F996" s="36">
        <f t="shared" si="145"/>
        <v>32.5</v>
      </c>
      <c r="G996" s="37">
        <f t="shared" si="146"/>
        <v>34</v>
      </c>
      <c r="H996" s="15">
        <f t="shared" si="147"/>
        <v>1.5</v>
      </c>
      <c r="I996" s="15">
        <f t="shared" si="148"/>
        <v>2.25</v>
      </c>
      <c r="J996" s="32">
        <f t="shared" si="149"/>
        <v>0.5</v>
      </c>
    </row>
    <row r="997" spans="1:10">
      <c r="A997" t="s">
        <v>122</v>
      </c>
      <c r="B997" s="19">
        <f>FORECAST!A246</f>
        <v>44441</v>
      </c>
      <c r="C997" s="19">
        <f>OBSERVED!A246</f>
        <v>44441</v>
      </c>
      <c r="D997" s="32">
        <f>ANALYSIS!L249</f>
        <v>31</v>
      </c>
      <c r="E997" s="32">
        <f>ANALYSIS!K249</f>
        <v>32</v>
      </c>
      <c r="F997" s="36">
        <f t="shared" si="145"/>
        <v>31</v>
      </c>
      <c r="G997" s="37">
        <f t="shared" si="146"/>
        <v>32</v>
      </c>
      <c r="H997" s="15">
        <f t="shared" si="147"/>
        <v>1</v>
      </c>
      <c r="I997" s="15">
        <f t="shared" si="148"/>
        <v>1</v>
      </c>
      <c r="J997" s="32">
        <f t="shared" si="149"/>
        <v>-1</v>
      </c>
    </row>
    <row r="998" spans="1:10">
      <c r="A998" t="s">
        <v>106</v>
      </c>
      <c r="B998" s="19">
        <f>FORECAST!A247</f>
        <v>44442</v>
      </c>
      <c r="C998" s="19">
        <f>OBSERVED!A247</f>
        <v>44442</v>
      </c>
      <c r="D998" s="32">
        <f>ANALYSIS!L250</f>
        <v>32.5</v>
      </c>
      <c r="E998" s="32">
        <f>ANALYSIS!K250</f>
        <v>32</v>
      </c>
      <c r="F998" s="36">
        <f t="shared" si="145"/>
        <v>32.5</v>
      </c>
      <c r="G998" s="37">
        <f t="shared" si="146"/>
        <v>32</v>
      </c>
      <c r="H998" s="15">
        <f t="shared" si="147"/>
        <v>0.5</v>
      </c>
      <c r="I998" s="15">
        <f t="shared" si="148"/>
        <v>0.25</v>
      </c>
      <c r="J998" s="32">
        <f t="shared" si="149"/>
        <v>0.5</v>
      </c>
    </row>
    <row r="999" spans="1:10">
      <c r="A999" t="s">
        <v>107</v>
      </c>
      <c r="B999" s="19">
        <f>FORECAST!A248</f>
        <v>44443</v>
      </c>
      <c r="C999" s="19">
        <f>OBSERVED!A248</f>
        <v>44443</v>
      </c>
      <c r="D999" s="32">
        <f>ANALYSIS!L251</f>
        <v>32</v>
      </c>
      <c r="E999" s="32">
        <f>ANALYSIS!K251</f>
        <v>32</v>
      </c>
      <c r="F999" s="36">
        <f t="shared" si="145"/>
        <v>32</v>
      </c>
      <c r="G999" s="37">
        <f t="shared" si="146"/>
        <v>32</v>
      </c>
      <c r="H999" s="15">
        <f t="shared" si="147"/>
        <v>0</v>
      </c>
      <c r="I999" s="15">
        <f t="shared" si="148"/>
        <v>0</v>
      </c>
      <c r="J999" s="32">
        <f t="shared" si="149"/>
        <v>0</v>
      </c>
    </row>
    <row r="1000" spans="1:10">
      <c r="A1000" t="s">
        <v>110</v>
      </c>
      <c r="B1000" s="19">
        <f>FORECAST!A249</f>
        <v>44444</v>
      </c>
      <c r="C1000" s="19">
        <f>OBSERVED!A249</f>
        <v>44444</v>
      </c>
      <c r="D1000" s="32">
        <f>ANALYSIS!L252</f>
        <v>33</v>
      </c>
      <c r="E1000" s="32">
        <f>ANALYSIS!K252</f>
        <v>32</v>
      </c>
      <c r="F1000" s="36">
        <f t="shared" si="145"/>
        <v>33</v>
      </c>
      <c r="G1000" s="37">
        <f t="shared" si="146"/>
        <v>32</v>
      </c>
      <c r="H1000" s="15">
        <f t="shared" si="147"/>
        <v>1</v>
      </c>
      <c r="I1000" s="15">
        <f t="shared" si="148"/>
        <v>1</v>
      </c>
      <c r="J1000" s="32">
        <f t="shared" si="149"/>
        <v>1</v>
      </c>
    </row>
    <row r="1001" spans="1:10">
      <c r="A1001" t="s">
        <v>113</v>
      </c>
      <c r="B1001" s="19">
        <f>FORECAST!A250</f>
        <v>44445</v>
      </c>
      <c r="C1001" s="19">
        <f>OBSERVED!A250</f>
        <v>44445</v>
      </c>
      <c r="D1001" s="32">
        <f>ANALYSIS!L253</f>
        <v>33</v>
      </c>
      <c r="E1001" s="32">
        <f>ANALYSIS!K253</f>
        <v>33</v>
      </c>
      <c r="F1001" s="36">
        <f t="shared" si="145"/>
        <v>33</v>
      </c>
      <c r="G1001" s="37">
        <f t="shared" si="146"/>
        <v>32</v>
      </c>
      <c r="H1001" s="15">
        <f t="shared" si="147"/>
        <v>1</v>
      </c>
      <c r="I1001" s="15">
        <f t="shared" si="148"/>
        <v>1</v>
      </c>
      <c r="J1001" s="32">
        <f t="shared" si="149"/>
        <v>0</v>
      </c>
    </row>
    <row r="1002" spans="1:10">
      <c r="A1002" t="s">
        <v>116</v>
      </c>
      <c r="B1002" s="19">
        <f>FORECAST!A251</f>
        <v>44446</v>
      </c>
      <c r="C1002" s="19">
        <f>OBSERVED!A251</f>
        <v>44446</v>
      </c>
      <c r="D1002" s="32">
        <f>ANALYSIS!L254</f>
        <v>33.5</v>
      </c>
      <c r="E1002" s="32">
        <f>ANALYSIS!K254</f>
        <v>33</v>
      </c>
      <c r="F1002" s="36">
        <f t="shared" si="145"/>
        <v>33.5</v>
      </c>
      <c r="G1002" s="37">
        <f t="shared" si="146"/>
        <v>33</v>
      </c>
      <c r="H1002" s="15">
        <f t="shared" si="147"/>
        <v>0.5</v>
      </c>
      <c r="I1002" s="15">
        <f t="shared" si="148"/>
        <v>0.25</v>
      </c>
      <c r="J1002" s="32">
        <f t="shared" si="149"/>
        <v>0.5</v>
      </c>
    </row>
    <row r="1003" spans="1:10">
      <c r="A1003" t="s">
        <v>119</v>
      </c>
      <c r="B1003" s="19">
        <f>FORECAST!A252</f>
        <v>44447</v>
      </c>
      <c r="C1003" s="19">
        <f>OBSERVED!A252</f>
        <v>44447</v>
      </c>
      <c r="D1003" s="32">
        <f>ANALYSIS!L255</f>
        <v>32</v>
      </c>
      <c r="E1003" s="32">
        <f>ANALYSIS!K255</f>
        <v>33</v>
      </c>
      <c r="F1003" s="36">
        <f t="shared" si="145"/>
        <v>32</v>
      </c>
      <c r="G1003" s="37">
        <f t="shared" si="146"/>
        <v>33</v>
      </c>
      <c r="H1003" s="15">
        <f t="shared" si="147"/>
        <v>1</v>
      </c>
      <c r="I1003" s="15">
        <f t="shared" si="148"/>
        <v>1</v>
      </c>
      <c r="J1003" s="32">
        <f t="shared" si="149"/>
        <v>-1</v>
      </c>
    </row>
    <row r="1004" spans="1:10">
      <c r="A1004" t="s">
        <v>122</v>
      </c>
      <c r="B1004" s="19">
        <f>FORECAST!A253</f>
        <v>44448</v>
      </c>
      <c r="C1004" s="19">
        <f>OBSERVED!A253</f>
        <v>44448</v>
      </c>
      <c r="D1004" s="32">
        <f>ANALYSIS!L256</f>
        <v>33</v>
      </c>
      <c r="E1004" s="32">
        <f>ANALYSIS!K256</f>
        <v>32</v>
      </c>
      <c r="F1004" s="36">
        <f t="shared" si="145"/>
        <v>33</v>
      </c>
      <c r="G1004" s="37">
        <f t="shared" si="146"/>
        <v>33</v>
      </c>
      <c r="H1004" s="15">
        <f t="shared" si="147"/>
        <v>0</v>
      </c>
      <c r="I1004" s="15">
        <f t="shared" si="148"/>
        <v>0</v>
      </c>
      <c r="J1004" s="32">
        <f t="shared" si="149"/>
        <v>1</v>
      </c>
    </row>
    <row r="1005" spans="1:10">
      <c r="A1005" t="s">
        <v>106</v>
      </c>
      <c r="B1005" s="19">
        <f>FORECAST!A254</f>
        <v>44449</v>
      </c>
      <c r="C1005" s="19">
        <f>OBSERVED!A254</f>
        <v>44449</v>
      </c>
      <c r="D1005" s="32">
        <f>ANALYSIS!L257</f>
        <v>28</v>
      </c>
      <c r="E1005" s="32">
        <f>ANALYSIS!K257</f>
        <v>33</v>
      </c>
      <c r="F1005" s="36">
        <f t="shared" si="145"/>
        <v>28</v>
      </c>
      <c r="G1005" s="37">
        <f t="shared" si="146"/>
        <v>32</v>
      </c>
      <c r="H1005" s="15">
        <f t="shared" si="147"/>
        <v>4</v>
      </c>
      <c r="I1005" s="15">
        <f t="shared" si="148"/>
        <v>16</v>
      </c>
      <c r="J1005" s="32">
        <f t="shared" si="149"/>
        <v>-5</v>
      </c>
    </row>
    <row r="1006" spans="1:10">
      <c r="A1006" t="s">
        <v>107</v>
      </c>
      <c r="B1006" s="19">
        <f>FORECAST!A255</f>
        <v>44450</v>
      </c>
      <c r="C1006" s="19">
        <f>OBSERVED!A255</f>
        <v>44450</v>
      </c>
      <c r="D1006" s="32">
        <f>ANALYSIS!L258</f>
        <v>32</v>
      </c>
      <c r="E1006" s="32">
        <f>ANALYSIS!K258</f>
        <v>33</v>
      </c>
      <c r="F1006" s="36">
        <f t="shared" si="145"/>
        <v>32</v>
      </c>
      <c r="G1006" s="37">
        <f t="shared" si="146"/>
        <v>33</v>
      </c>
      <c r="H1006" s="15">
        <f t="shared" si="147"/>
        <v>1</v>
      </c>
      <c r="I1006" s="15">
        <f t="shared" si="148"/>
        <v>1</v>
      </c>
      <c r="J1006" s="32">
        <f t="shared" si="149"/>
        <v>-1</v>
      </c>
    </row>
    <row r="1007" spans="1:10">
      <c r="A1007" t="s">
        <v>110</v>
      </c>
      <c r="B1007" s="19">
        <f>FORECAST!A256</f>
        <v>44451</v>
      </c>
      <c r="C1007" s="19">
        <f>OBSERVED!A256</f>
        <v>44451</v>
      </c>
      <c r="D1007" s="32">
        <f>ANALYSIS!L259</f>
        <v>29</v>
      </c>
      <c r="E1007" s="32">
        <f>ANALYSIS!K259</f>
        <v>33</v>
      </c>
      <c r="F1007" s="36">
        <f t="shared" si="145"/>
        <v>29</v>
      </c>
      <c r="G1007" s="37">
        <f t="shared" si="146"/>
        <v>33</v>
      </c>
      <c r="H1007" s="15">
        <f t="shared" si="147"/>
        <v>4</v>
      </c>
      <c r="I1007" s="15">
        <f t="shared" si="148"/>
        <v>16</v>
      </c>
      <c r="J1007" s="32">
        <f t="shared" si="149"/>
        <v>-4</v>
      </c>
    </row>
    <row r="1008" spans="1:10">
      <c r="A1008" t="s">
        <v>113</v>
      </c>
      <c r="B1008" s="19">
        <f>FORECAST!A257</f>
        <v>44452</v>
      </c>
      <c r="C1008" s="19">
        <f>OBSERVED!A257</f>
        <v>44452</v>
      </c>
      <c r="D1008" s="32">
        <f>ANALYSIS!L260</f>
        <v>30.5</v>
      </c>
      <c r="E1008" s="32">
        <f>ANALYSIS!K260</f>
        <v>35</v>
      </c>
      <c r="F1008" s="36">
        <f t="shared" si="145"/>
        <v>30.5</v>
      </c>
      <c r="G1008" s="37">
        <f t="shared" si="146"/>
        <v>33</v>
      </c>
      <c r="H1008" s="15">
        <f t="shared" si="147"/>
        <v>2.5</v>
      </c>
      <c r="I1008" s="15">
        <f t="shared" si="148"/>
        <v>6.25</v>
      </c>
      <c r="J1008" s="32">
        <f t="shared" si="149"/>
        <v>-4.5</v>
      </c>
    </row>
    <row r="1009" spans="1:10">
      <c r="A1009" t="s">
        <v>116</v>
      </c>
      <c r="B1009" s="19">
        <f>FORECAST!A258</f>
        <v>44453</v>
      </c>
      <c r="C1009" s="19">
        <f>OBSERVED!A258</f>
        <v>44453</v>
      </c>
      <c r="D1009" s="32">
        <f>ANALYSIS!L261</f>
        <v>32</v>
      </c>
      <c r="E1009" s="32">
        <f>ANALYSIS!K261</f>
        <v>35</v>
      </c>
      <c r="F1009" s="36">
        <f t="shared" si="145"/>
        <v>32</v>
      </c>
      <c r="G1009" s="37">
        <f t="shared" si="146"/>
        <v>35</v>
      </c>
      <c r="H1009" s="15">
        <f t="shared" si="147"/>
        <v>3</v>
      </c>
      <c r="I1009" s="15">
        <f t="shared" si="148"/>
        <v>9</v>
      </c>
      <c r="J1009" s="32">
        <f t="shared" si="149"/>
        <v>-3</v>
      </c>
    </row>
    <row r="1010" spans="1:10">
      <c r="A1010" t="s">
        <v>119</v>
      </c>
      <c r="B1010" s="19">
        <f>FORECAST!A259</f>
        <v>44454</v>
      </c>
      <c r="C1010" s="19">
        <f>OBSERVED!A259</f>
        <v>44454</v>
      </c>
      <c r="D1010" s="32">
        <f>ANALYSIS!L262</f>
        <v>32.5</v>
      </c>
      <c r="E1010" s="32">
        <f>ANALYSIS!K262</f>
        <v>33</v>
      </c>
      <c r="F1010" s="36">
        <f t="shared" ref="F1010:F1073" si="150">D1010</f>
        <v>32.5</v>
      </c>
      <c r="G1010" s="37">
        <f t="shared" ref="G1010:G1073" si="151">E1009</f>
        <v>35</v>
      </c>
      <c r="H1010" s="15">
        <f t="shared" ref="H1010:H1073" si="152">IF(OR(D1010=99.9,E1009=99.9),"",ABS(D1010-E1009))</f>
        <v>2.5</v>
      </c>
      <c r="I1010" s="15">
        <f t="shared" ref="I1010:I1073" si="153">IF(OR(D1010=99.9,E1009=99.9),"",POWER(ABS(D1010-E1009),2))</f>
        <v>6.25</v>
      </c>
      <c r="J1010" s="32">
        <f t="shared" ref="J1010:J1073" si="154">D1010-E1010</f>
        <v>-0.5</v>
      </c>
    </row>
    <row r="1011" spans="1:10">
      <c r="A1011" t="s">
        <v>122</v>
      </c>
      <c r="B1011" s="19">
        <f>FORECAST!A260</f>
        <v>44455</v>
      </c>
      <c r="C1011" s="19">
        <f>OBSERVED!A260</f>
        <v>44455</v>
      </c>
      <c r="D1011" s="32">
        <f>ANALYSIS!L263</f>
        <v>28</v>
      </c>
      <c r="E1011" s="32">
        <f>ANALYSIS!K263</f>
        <v>32</v>
      </c>
      <c r="F1011" s="36">
        <f t="shared" si="150"/>
        <v>28</v>
      </c>
      <c r="G1011" s="37">
        <f t="shared" si="151"/>
        <v>33</v>
      </c>
      <c r="H1011" s="15">
        <f t="shared" si="152"/>
        <v>5</v>
      </c>
      <c r="I1011" s="15">
        <f t="shared" si="153"/>
        <v>25</v>
      </c>
      <c r="J1011" s="32">
        <f t="shared" si="154"/>
        <v>-4</v>
      </c>
    </row>
    <row r="1012" spans="1:10">
      <c r="A1012" t="s">
        <v>106</v>
      </c>
      <c r="B1012" s="19">
        <f>FORECAST!A261</f>
        <v>44456</v>
      </c>
      <c r="C1012" s="19">
        <f>OBSERVED!A261</f>
        <v>44456</v>
      </c>
      <c r="D1012" s="32">
        <f>ANALYSIS!L264</f>
        <v>29.5</v>
      </c>
      <c r="E1012" s="32">
        <f>ANALYSIS!K264</f>
        <v>32</v>
      </c>
      <c r="F1012" s="36">
        <f t="shared" si="150"/>
        <v>29.5</v>
      </c>
      <c r="G1012" s="37">
        <f t="shared" si="151"/>
        <v>32</v>
      </c>
      <c r="H1012" s="15">
        <f t="shared" si="152"/>
        <v>2.5</v>
      </c>
      <c r="I1012" s="15">
        <f t="shared" si="153"/>
        <v>6.25</v>
      </c>
      <c r="J1012" s="32">
        <f t="shared" si="154"/>
        <v>-2.5</v>
      </c>
    </row>
    <row r="1013" spans="1:10">
      <c r="A1013" t="s">
        <v>107</v>
      </c>
      <c r="B1013" s="19">
        <f>FORECAST!A262</f>
        <v>44457</v>
      </c>
      <c r="C1013" s="19">
        <f>OBSERVED!A262</f>
        <v>44457</v>
      </c>
      <c r="D1013" s="32">
        <f>ANALYSIS!L265</f>
        <v>27</v>
      </c>
      <c r="E1013" s="32">
        <f>ANALYSIS!K265</f>
        <v>31</v>
      </c>
      <c r="F1013" s="36">
        <f t="shared" si="150"/>
        <v>27</v>
      </c>
      <c r="G1013" s="37">
        <f t="shared" si="151"/>
        <v>32</v>
      </c>
      <c r="H1013" s="15">
        <f t="shared" si="152"/>
        <v>5</v>
      </c>
      <c r="I1013" s="15">
        <f t="shared" si="153"/>
        <v>25</v>
      </c>
      <c r="J1013" s="32">
        <f t="shared" si="154"/>
        <v>-4</v>
      </c>
    </row>
    <row r="1014" spans="1:10">
      <c r="A1014" t="s">
        <v>110</v>
      </c>
      <c r="B1014" s="19">
        <f>FORECAST!A263</f>
        <v>44458</v>
      </c>
      <c r="C1014" s="19">
        <f>OBSERVED!A263</f>
        <v>44458</v>
      </c>
      <c r="D1014" s="32">
        <f>ANALYSIS!L266</f>
        <v>30.5</v>
      </c>
      <c r="E1014" s="32">
        <f>ANALYSIS!K266</f>
        <v>32</v>
      </c>
      <c r="F1014" s="36">
        <f t="shared" si="150"/>
        <v>30.5</v>
      </c>
      <c r="G1014" s="37">
        <f t="shared" si="151"/>
        <v>31</v>
      </c>
      <c r="H1014" s="15">
        <f t="shared" si="152"/>
        <v>0.5</v>
      </c>
      <c r="I1014" s="15">
        <f t="shared" si="153"/>
        <v>0.25</v>
      </c>
      <c r="J1014" s="32">
        <f t="shared" si="154"/>
        <v>-1.5</v>
      </c>
    </row>
    <row r="1015" spans="1:10">
      <c r="A1015" t="s">
        <v>113</v>
      </c>
      <c r="B1015" s="19">
        <f>FORECAST!A264</f>
        <v>44459</v>
      </c>
      <c r="C1015" s="19">
        <f>OBSERVED!A264</f>
        <v>44459</v>
      </c>
      <c r="D1015" s="32">
        <f>ANALYSIS!L267</f>
        <v>30.5</v>
      </c>
      <c r="E1015" s="32">
        <f>ANALYSIS!K267</f>
        <v>32</v>
      </c>
      <c r="F1015" s="36">
        <f t="shared" si="150"/>
        <v>30.5</v>
      </c>
      <c r="G1015" s="37">
        <f t="shared" si="151"/>
        <v>32</v>
      </c>
      <c r="H1015" s="15">
        <f t="shared" si="152"/>
        <v>1.5</v>
      </c>
      <c r="I1015" s="15">
        <f t="shared" si="153"/>
        <v>2.25</v>
      </c>
      <c r="J1015" s="32">
        <f t="shared" si="154"/>
        <v>-1.5</v>
      </c>
    </row>
    <row r="1016" spans="1:10">
      <c r="A1016" t="s">
        <v>116</v>
      </c>
      <c r="B1016" s="19">
        <f>FORECAST!A265</f>
        <v>44460</v>
      </c>
      <c r="C1016" s="19">
        <f>OBSERVED!A265</f>
        <v>44460</v>
      </c>
      <c r="D1016" s="32">
        <f>ANALYSIS!L268</f>
        <v>29.5</v>
      </c>
      <c r="E1016" s="32">
        <f>ANALYSIS!K268</f>
        <v>31</v>
      </c>
      <c r="F1016" s="36">
        <f t="shared" si="150"/>
        <v>29.5</v>
      </c>
      <c r="G1016" s="37">
        <f t="shared" si="151"/>
        <v>32</v>
      </c>
      <c r="H1016" s="15">
        <f t="shared" si="152"/>
        <v>2.5</v>
      </c>
      <c r="I1016" s="15">
        <f t="shared" si="153"/>
        <v>6.25</v>
      </c>
      <c r="J1016" s="32">
        <f t="shared" si="154"/>
        <v>-1.5</v>
      </c>
    </row>
    <row r="1017" spans="1:10">
      <c r="A1017" t="s">
        <v>119</v>
      </c>
      <c r="B1017" s="19">
        <f>FORECAST!A266</f>
        <v>44461</v>
      </c>
      <c r="C1017" s="19">
        <f>OBSERVED!A266</f>
        <v>44461</v>
      </c>
      <c r="D1017" s="32">
        <f>ANALYSIS!L269</f>
        <v>30</v>
      </c>
      <c r="E1017" s="32">
        <f>ANALYSIS!K269</f>
        <v>29</v>
      </c>
      <c r="F1017" s="36">
        <f t="shared" si="150"/>
        <v>30</v>
      </c>
      <c r="G1017" s="37">
        <f t="shared" si="151"/>
        <v>31</v>
      </c>
      <c r="H1017" s="15">
        <f t="shared" si="152"/>
        <v>1</v>
      </c>
      <c r="I1017" s="15">
        <f t="shared" si="153"/>
        <v>1</v>
      </c>
      <c r="J1017" s="32">
        <f t="shared" si="154"/>
        <v>1</v>
      </c>
    </row>
    <row r="1018" spans="1:10">
      <c r="A1018" t="s">
        <v>122</v>
      </c>
      <c r="B1018" s="19">
        <f>FORECAST!A267</f>
        <v>44462</v>
      </c>
      <c r="C1018" s="19">
        <f>OBSERVED!A267</f>
        <v>44462</v>
      </c>
      <c r="D1018" s="32">
        <f>ANALYSIS!L270</f>
        <v>31.5</v>
      </c>
      <c r="E1018" s="32">
        <f>ANALYSIS!K270</f>
        <v>31</v>
      </c>
      <c r="F1018" s="36">
        <f t="shared" si="150"/>
        <v>31.5</v>
      </c>
      <c r="G1018" s="37">
        <f t="shared" si="151"/>
        <v>29</v>
      </c>
      <c r="H1018" s="15">
        <f t="shared" si="152"/>
        <v>2.5</v>
      </c>
      <c r="I1018" s="15">
        <f t="shared" si="153"/>
        <v>6.25</v>
      </c>
      <c r="J1018" s="32">
        <f t="shared" si="154"/>
        <v>0.5</v>
      </c>
    </row>
    <row r="1019" spans="1:10">
      <c r="A1019" t="s">
        <v>106</v>
      </c>
      <c r="B1019" s="19">
        <f>FORECAST!A268</f>
        <v>44463</v>
      </c>
      <c r="C1019" s="19">
        <f>OBSERVED!A268</f>
        <v>44463</v>
      </c>
      <c r="D1019" s="32">
        <f>ANALYSIS!L271</f>
        <v>32.2</v>
      </c>
      <c r="E1019" s="32">
        <f>ANALYSIS!K271</f>
        <v>32</v>
      </c>
      <c r="F1019" s="36">
        <f t="shared" si="150"/>
        <v>32.2</v>
      </c>
      <c r="G1019" s="37">
        <f t="shared" si="151"/>
        <v>31</v>
      </c>
      <c r="H1019" s="15">
        <f t="shared" si="152"/>
        <v>1.2</v>
      </c>
      <c r="I1019" s="15">
        <f t="shared" si="153"/>
        <v>1.44000000000001</v>
      </c>
      <c r="J1019" s="32">
        <f t="shared" si="154"/>
        <v>0.200000000000003</v>
      </c>
    </row>
    <row r="1020" spans="1:10">
      <c r="A1020" t="s">
        <v>107</v>
      </c>
      <c r="B1020" s="19">
        <f>FORECAST!A269</f>
        <v>44464</v>
      </c>
      <c r="C1020" s="19">
        <f>OBSERVED!A269</f>
        <v>44464</v>
      </c>
      <c r="D1020" s="32">
        <f>ANALYSIS!L272</f>
        <v>33.2</v>
      </c>
      <c r="E1020" s="32">
        <f>ANALYSIS!K272</f>
        <v>33</v>
      </c>
      <c r="F1020" s="36">
        <f t="shared" si="150"/>
        <v>33.2</v>
      </c>
      <c r="G1020" s="37">
        <f t="shared" si="151"/>
        <v>32</v>
      </c>
      <c r="H1020" s="15">
        <f t="shared" si="152"/>
        <v>1.2</v>
      </c>
      <c r="I1020" s="15">
        <f t="shared" si="153"/>
        <v>1.44000000000001</v>
      </c>
      <c r="J1020" s="32">
        <f t="shared" si="154"/>
        <v>0.200000000000003</v>
      </c>
    </row>
    <row r="1021" spans="1:10">
      <c r="A1021" t="s">
        <v>110</v>
      </c>
      <c r="B1021" s="19">
        <f>FORECAST!A270</f>
        <v>44465</v>
      </c>
      <c r="C1021" s="19">
        <f>OBSERVED!A270</f>
        <v>44465</v>
      </c>
      <c r="D1021" s="32">
        <f>ANALYSIS!L273</f>
        <v>32.5</v>
      </c>
      <c r="E1021" s="32">
        <f>ANALYSIS!K273</f>
        <v>33</v>
      </c>
      <c r="F1021" s="36">
        <f t="shared" si="150"/>
        <v>32.5</v>
      </c>
      <c r="G1021" s="37">
        <f t="shared" si="151"/>
        <v>33</v>
      </c>
      <c r="H1021" s="15">
        <f t="shared" si="152"/>
        <v>0.5</v>
      </c>
      <c r="I1021" s="15">
        <f t="shared" si="153"/>
        <v>0.25</v>
      </c>
      <c r="J1021" s="32">
        <f t="shared" si="154"/>
        <v>-0.5</v>
      </c>
    </row>
    <row r="1022" spans="1:10">
      <c r="A1022" t="s">
        <v>113</v>
      </c>
      <c r="B1022" s="19">
        <f>FORECAST!A271</f>
        <v>44466</v>
      </c>
      <c r="C1022" s="19">
        <f>OBSERVED!A271</f>
        <v>44466</v>
      </c>
      <c r="D1022" s="32">
        <f>ANALYSIS!L274</f>
        <v>31.5</v>
      </c>
      <c r="E1022" s="32">
        <f>ANALYSIS!K274</f>
        <v>32</v>
      </c>
      <c r="F1022" s="36">
        <f t="shared" si="150"/>
        <v>31.5</v>
      </c>
      <c r="G1022" s="37">
        <f t="shared" si="151"/>
        <v>33</v>
      </c>
      <c r="H1022" s="15">
        <f t="shared" si="152"/>
        <v>1.5</v>
      </c>
      <c r="I1022" s="15">
        <f t="shared" si="153"/>
        <v>2.25</v>
      </c>
      <c r="J1022" s="32">
        <f t="shared" si="154"/>
        <v>-0.5</v>
      </c>
    </row>
    <row r="1023" spans="1:10">
      <c r="A1023" t="s">
        <v>116</v>
      </c>
      <c r="B1023" s="19">
        <f>FORECAST!A272</f>
        <v>44467</v>
      </c>
      <c r="C1023" s="19">
        <f>OBSERVED!A272</f>
        <v>44467</v>
      </c>
      <c r="D1023" s="32">
        <f>ANALYSIS!L275</f>
        <v>32</v>
      </c>
      <c r="E1023" s="32">
        <f>ANALYSIS!K275</f>
        <v>33</v>
      </c>
      <c r="F1023" s="36">
        <f t="shared" si="150"/>
        <v>32</v>
      </c>
      <c r="G1023" s="37">
        <f t="shared" si="151"/>
        <v>32</v>
      </c>
      <c r="H1023" s="15">
        <f t="shared" si="152"/>
        <v>0</v>
      </c>
      <c r="I1023" s="15">
        <f t="shared" si="153"/>
        <v>0</v>
      </c>
      <c r="J1023" s="32">
        <f t="shared" si="154"/>
        <v>-1</v>
      </c>
    </row>
    <row r="1024" spans="1:10">
      <c r="A1024" t="s">
        <v>119</v>
      </c>
      <c r="B1024" s="19">
        <f>FORECAST!A273</f>
        <v>44468</v>
      </c>
      <c r="C1024" s="19">
        <f>OBSERVED!A273</f>
        <v>44468</v>
      </c>
      <c r="D1024" s="32">
        <f>ANALYSIS!L276</f>
        <v>33</v>
      </c>
      <c r="E1024" s="32">
        <f>ANALYSIS!K276</f>
        <v>32</v>
      </c>
      <c r="F1024" s="36">
        <f t="shared" si="150"/>
        <v>33</v>
      </c>
      <c r="G1024" s="37">
        <f t="shared" si="151"/>
        <v>33</v>
      </c>
      <c r="H1024" s="15">
        <f t="shared" si="152"/>
        <v>0</v>
      </c>
      <c r="I1024" s="15">
        <f t="shared" si="153"/>
        <v>0</v>
      </c>
      <c r="J1024" s="32">
        <f t="shared" si="154"/>
        <v>1</v>
      </c>
    </row>
    <row r="1025" spans="1:10">
      <c r="A1025" t="s">
        <v>122</v>
      </c>
      <c r="B1025" s="19">
        <f>FORECAST!A274</f>
        <v>44469</v>
      </c>
      <c r="C1025" s="19">
        <f>OBSERVED!A274</f>
        <v>44469</v>
      </c>
      <c r="D1025" s="32">
        <f>ANALYSIS!L277</f>
        <v>27.5</v>
      </c>
      <c r="E1025" s="32">
        <f>ANALYSIS!K277</f>
        <v>31</v>
      </c>
      <c r="F1025" s="36">
        <f t="shared" si="150"/>
        <v>27.5</v>
      </c>
      <c r="G1025" s="37">
        <f t="shared" si="151"/>
        <v>32</v>
      </c>
      <c r="H1025" s="15">
        <f t="shared" si="152"/>
        <v>4.5</v>
      </c>
      <c r="I1025" s="15">
        <f t="shared" si="153"/>
        <v>20.25</v>
      </c>
      <c r="J1025" s="32">
        <f t="shared" si="154"/>
        <v>-3.5</v>
      </c>
    </row>
    <row r="1026" spans="1:10">
      <c r="A1026" t="s">
        <v>106</v>
      </c>
      <c r="B1026" s="19">
        <f>FORECAST!A275</f>
        <v>44470</v>
      </c>
      <c r="C1026" s="19">
        <f>OBSERVED!A275</f>
        <v>44470</v>
      </c>
      <c r="D1026" s="32">
        <f>ANALYSIS!L278</f>
        <v>32.2</v>
      </c>
      <c r="E1026" s="32">
        <f>ANALYSIS!K278</f>
        <v>29</v>
      </c>
      <c r="F1026" s="36">
        <f t="shared" si="150"/>
        <v>32.2</v>
      </c>
      <c r="G1026" s="37">
        <f t="shared" si="151"/>
        <v>31</v>
      </c>
      <c r="H1026" s="15">
        <f t="shared" si="152"/>
        <v>1.2</v>
      </c>
      <c r="I1026" s="15">
        <f t="shared" si="153"/>
        <v>1.44000000000001</v>
      </c>
      <c r="J1026" s="32">
        <f t="shared" si="154"/>
        <v>3.2</v>
      </c>
    </row>
    <row r="1027" spans="1:10">
      <c r="A1027" t="s">
        <v>107</v>
      </c>
      <c r="B1027" s="19">
        <f>FORECAST!A276</f>
        <v>44471</v>
      </c>
      <c r="C1027" s="19">
        <f>OBSERVED!A276</f>
        <v>44471</v>
      </c>
      <c r="D1027" s="32">
        <f>ANALYSIS!L279</f>
        <v>33</v>
      </c>
      <c r="E1027" s="32">
        <f>ANALYSIS!K279</f>
        <v>29</v>
      </c>
      <c r="F1027" s="36">
        <f t="shared" si="150"/>
        <v>33</v>
      </c>
      <c r="G1027" s="37">
        <f t="shared" si="151"/>
        <v>29</v>
      </c>
      <c r="H1027" s="15">
        <f t="shared" si="152"/>
        <v>4</v>
      </c>
      <c r="I1027" s="15">
        <f t="shared" si="153"/>
        <v>16</v>
      </c>
      <c r="J1027" s="32">
        <f t="shared" si="154"/>
        <v>4</v>
      </c>
    </row>
    <row r="1028" spans="1:10">
      <c r="A1028" t="s">
        <v>110</v>
      </c>
      <c r="B1028" s="19">
        <f>FORECAST!A277</f>
        <v>44472</v>
      </c>
      <c r="C1028" s="19">
        <f>OBSERVED!A277</f>
        <v>44472</v>
      </c>
      <c r="D1028" s="32">
        <f>ANALYSIS!L280</f>
        <v>33.2</v>
      </c>
      <c r="E1028" s="32">
        <f>ANALYSIS!K280</f>
        <v>33</v>
      </c>
      <c r="F1028" s="36">
        <f t="shared" si="150"/>
        <v>33.2</v>
      </c>
      <c r="G1028" s="37">
        <f t="shared" si="151"/>
        <v>29</v>
      </c>
      <c r="H1028" s="15">
        <f t="shared" si="152"/>
        <v>4.2</v>
      </c>
      <c r="I1028" s="15">
        <f t="shared" si="153"/>
        <v>17.64</v>
      </c>
      <c r="J1028" s="32">
        <f t="shared" si="154"/>
        <v>0.200000000000003</v>
      </c>
    </row>
    <row r="1029" spans="1:10">
      <c r="A1029" t="s">
        <v>113</v>
      </c>
      <c r="B1029" s="19">
        <f>FORECAST!A278</f>
        <v>44473</v>
      </c>
      <c r="C1029" s="19">
        <f>OBSERVED!A278</f>
        <v>44473</v>
      </c>
      <c r="D1029" s="32">
        <f>ANALYSIS!L281</f>
        <v>33.5</v>
      </c>
      <c r="E1029" s="32">
        <f>ANALYSIS!K281</f>
        <v>34</v>
      </c>
      <c r="F1029" s="36">
        <f t="shared" si="150"/>
        <v>33.5</v>
      </c>
      <c r="G1029" s="37">
        <f t="shared" si="151"/>
        <v>33</v>
      </c>
      <c r="H1029" s="15">
        <f t="shared" si="152"/>
        <v>0.5</v>
      </c>
      <c r="I1029" s="15">
        <f t="shared" si="153"/>
        <v>0.25</v>
      </c>
      <c r="J1029" s="32">
        <f t="shared" si="154"/>
        <v>-0.5</v>
      </c>
    </row>
    <row r="1030" spans="1:10">
      <c r="A1030" t="s">
        <v>116</v>
      </c>
      <c r="B1030" s="19">
        <f>FORECAST!A279</f>
        <v>44474</v>
      </c>
      <c r="C1030" s="19">
        <f>OBSERVED!A279</f>
        <v>44474</v>
      </c>
      <c r="D1030" s="32">
        <f>ANALYSIS!L282</f>
        <v>33.5</v>
      </c>
      <c r="E1030" s="32">
        <f>ANALYSIS!K282</f>
        <v>34</v>
      </c>
      <c r="F1030" s="36">
        <f t="shared" si="150"/>
        <v>33.5</v>
      </c>
      <c r="G1030" s="37">
        <f t="shared" si="151"/>
        <v>34</v>
      </c>
      <c r="H1030" s="15">
        <f t="shared" si="152"/>
        <v>0.5</v>
      </c>
      <c r="I1030" s="15">
        <f t="shared" si="153"/>
        <v>0.25</v>
      </c>
      <c r="J1030" s="32">
        <f t="shared" si="154"/>
        <v>-0.5</v>
      </c>
    </row>
    <row r="1031" spans="1:10">
      <c r="A1031" t="s">
        <v>119</v>
      </c>
      <c r="B1031" s="19">
        <f>FORECAST!A280</f>
        <v>44475</v>
      </c>
      <c r="C1031" s="19">
        <f>OBSERVED!A280</f>
        <v>44475</v>
      </c>
      <c r="D1031" s="32">
        <f>ANALYSIS!L283</f>
        <v>34</v>
      </c>
      <c r="E1031" s="32">
        <f>ANALYSIS!K283</f>
        <v>34</v>
      </c>
      <c r="F1031" s="36">
        <f t="shared" si="150"/>
        <v>34</v>
      </c>
      <c r="G1031" s="37">
        <f t="shared" si="151"/>
        <v>34</v>
      </c>
      <c r="H1031" s="15">
        <f t="shared" si="152"/>
        <v>0</v>
      </c>
      <c r="I1031" s="15">
        <f t="shared" si="153"/>
        <v>0</v>
      </c>
      <c r="J1031" s="32">
        <f t="shared" si="154"/>
        <v>0</v>
      </c>
    </row>
    <row r="1032" spans="1:10">
      <c r="A1032" t="s">
        <v>122</v>
      </c>
      <c r="B1032" s="19">
        <f>FORECAST!A281</f>
        <v>44476</v>
      </c>
      <c r="C1032" s="19">
        <f>OBSERVED!A281</f>
        <v>44476</v>
      </c>
      <c r="D1032" s="32">
        <f>ANALYSIS!L284</f>
        <v>35.5</v>
      </c>
      <c r="E1032" s="32">
        <f>ANALYSIS!K284</f>
        <v>35.5</v>
      </c>
      <c r="F1032" s="36">
        <f t="shared" si="150"/>
        <v>35.5</v>
      </c>
      <c r="G1032" s="37">
        <f t="shared" si="151"/>
        <v>34</v>
      </c>
      <c r="H1032" s="15">
        <f t="shared" si="152"/>
        <v>1.5</v>
      </c>
      <c r="I1032" s="15">
        <f t="shared" si="153"/>
        <v>2.25</v>
      </c>
      <c r="J1032" s="32">
        <f t="shared" si="154"/>
        <v>0</v>
      </c>
    </row>
    <row r="1033" spans="1:10">
      <c r="A1033" t="s">
        <v>106</v>
      </c>
      <c r="B1033" s="19">
        <f>FORECAST!A282</f>
        <v>44477</v>
      </c>
      <c r="C1033" s="19">
        <f>OBSERVED!A282</f>
        <v>44477</v>
      </c>
      <c r="D1033" s="32">
        <f>ANALYSIS!L285</f>
        <v>36.2</v>
      </c>
      <c r="E1033" s="32">
        <f>ANALYSIS!K285</f>
        <v>36.2</v>
      </c>
      <c r="F1033" s="36">
        <f t="shared" si="150"/>
        <v>36.2</v>
      </c>
      <c r="G1033" s="37">
        <f t="shared" si="151"/>
        <v>35.5</v>
      </c>
      <c r="H1033" s="15">
        <f t="shared" si="152"/>
        <v>0.700000000000003</v>
      </c>
      <c r="I1033" s="15">
        <f t="shared" si="153"/>
        <v>0.490000000000004</v>
      </c>
      <c r="J1033" s="32">
        <f t="shared" si="154"/>
        <v>0</v>
      </c>
    </row>
    <row r="1034" spans="1:10">
      <c r="A1034" t="s">
        <v>107</v>
      </c>
      <c r="B1034" s="19">
        <f>FORECAST!A283</f>
        <v>44478</v>
      </c>
      <c r="C1034" s="19">
        <f>OBSERVED!A283</f>
        <v>44478</v>
      </c>
      <c r="D1034" s="32">
        <f>ANALYSIS!L286</f>
        <v>35.5</v>
      </c>
      <c r="E1034" s="32">
        <f>ANALYSIS!K286</f>
        <v>37</v>
      </c>
      <c r="F1034" s="36">
        <f t="shared" si="150"/>
        <v>35.5</v>
      </c>
      <c r="G1034" s="37">
        <f t="shared" si="151"/>
        <v>36.2</v>
      </c>
      <c r="H1034" s="15">
        <f t="shared" si="152"/>
        <v>0.700000000000003</v>
      </c>
      <c r="I1034" s="15">
        <f t="shared" si="153"/>
        <v>0.490000000000004</v>
      </c>
      <c r="J1034" s="32">
        <f t="shared" si="154"/>
        <v>-1.5</v>
      </c>
    </row>
    <row r="1035" spans="1:10">
      <c r="A1035" t="s">
        <v>110</v>
      </c>
      <c r="B1035" s="19">
        <f>FORECAST!A284</f>
        <v>44479</v>
      </c>
      <c r="C1035" s="19">
        <f>OBSERVED!A284</f>
        <v>44479</v>
      </c>
      <c r="D1035" s="32">
        <f>ANALYSIS!L287</f>
        <v>34</v>
      </c>
      <c r="E1035" s="32">
        <f>ANALYSIS!K287</f>
        <v>37</v>
      </c>
      <c r="F1035" s="36">
        <f t="shared" si="150"/>
        <v>34</v>
      </c>
      <c r="G1035" s="37">
        <f t="shared" si="151"/>
        <v>37</v>
      </c>
      <c r="H1035" s="15">
        <f t="shared" si="152"/>
        <v>3</v>
      </c>
      <c r="I1035" s="15">
        <f t="shared" si="153"/>
        <v>9</v>
      </c>
      <c r="J1035" s="32">
        <f t="shared" si="154"/>
        <v>-3</v>
      </c>
    </row>
    <row r="1036" spans="1:10">
      <c r="A1036" t="s">
        <v>113</v>
      </c>
      <c r="B1036" s="19">
        <f>FORECAST!A285</f>
        <v>44480</v>
      </c>
      <c r="C1036" s="19">
        <f>OBSERVED!A285</f>
        <v>44480</v>
      </c>
      <c r="D1036" s="32">
        <f>ANALYSIS!L288</f>
        <v>34.5</v>
      </c>
      <c r="E1036" s="32">
        <f>ANALYSIS!K288</f>
        <v>37</v>
      </c>
      <c r="F1036" s="36">
        <f t="shared" si="150"/>
        <v>34.5</v>
      </c>
      <c r="G1036" s="37">
        <f t="shared" si="151"/>
        <v>37</v>
      </c>
      <c r="H1036" s="15">
        <f t="shared" si="152"/>
        <v>2.5</v>
      </c>
      <c r="I1036" s="15">
        <f t="shared" si="153"/>
        <v>6.25</v>
      </c>
      <c r="J1036" s="32">
        <f t="shared" si="154"/>
        <v>-2.5</v>
      </c>
    </row>
    <row r="1037" spans="1:10">
      <c r="A1037" t="s">
        <v>116</v>
      </c>
      <c r="B1037" s="19">
        <f>FORECAST!A286</f>
        <v>44481</v>
      </c>
      <c r="C1037" s="19">
        <f>OBSERVED!A286</f>
        <v>44481</v>
      </c>
      <c r="D1037" s="32">
        <f>ANALYSIS!L289</f>
        <v>34.5</v>
      </c>
      <c r="E1037" s="32">
        <f>ANALYSIS!K289</f>
        <v>37</v>
      </c>
      <c r="F1037" s="36">
        <f t="shared" si="150"/>
        <v>34.5</v>
      </c>
      <c r="G1037" s="37">
        <f t="shared" si="151"/>
        <v>37</v>
      </c>
      <c r="H1037" s="15">
        <f t="shared" si="152"/>
        <v>2.5</v>
      </c>
      <c r="I1037" s="15">
        <f t="shared" si="153"/>
        <v>6.25</v>
      </c>
      <c r="J1037" s="32">
        <f t="shared" si="154"/>
        <v>-2.5</v>
      </c>
    </row>
    <row r="1038" spans="1:10">
      <c r="A1038" t="s">
        <v>119</v>
      </c>
      <c r="B1038" s="19">
        <f>FORECAST!A287</f>
        <v>44482</v>
      </c>
      <c r="C1038" s="19">
        <f>OBSERVED!A287</f>
        <v>44482</v>
      </c>
      <c r="D1038" s="32">
        <f>ANALYSIS!L290</f>
        <v>34.5</v>
      </c>
      <c r="E1038" s="32">
        <f>ANALYSIS!K290</f>
        <v>35</v>
      </c>
      <c r="F1038" s="36">
        <f t="shared" si="150"/>
        <v>34.5</v>
      </c>
      <c r="G1038" s="37">
        <f t="shared" si="151"/>
        <v>37</v>
      </c>
      <c r="H1038" s="15">
        <f t="shared" si="152"/>
        <v>2.5</v>
      </c>
      <c r="I1038" s="15">
        <f t="shared" si="153"/>
        <v>6.25</v>
      </c>
      <c r="J1038" s="32">
        <f t="shared" si="154"/>
        <v>-0.5</v>
      </c>
    </row>
    <row r="1039" spans="1:10">
      <c r="A1039" t="s">
        <v>122</v>
      </c>
      <c r="B1039" s="19">
        <f>FORECAST!A288</f>
        <v>44483</v>
      </c>
      <c r="C1039" s="19">
        <f>OBSERVED!A288</f>
        <v>44483</v>
      </c>
      <c r="D1039" s="32">
        <f>ANALYSIS!L291</f>
        <v>35.5</v>
      </c>
      <c r="E1039" s="32">
        <f>ANALYSIS!K291</f>
        <v>36</v>
      </c>
      <c r="F1039" s="36">
        <f t="shared" si="150"/>
        <v>35.5</v>
      </c>
      <c r="G1039" s="37">
        <f t="shared" si="151"/>
        <v>35</v>
      </c>
      <c r="H1039" s="15">
        <f t="shared" si="152"/>
        <v>0.5</v>
      </c>
      <c r="I1039" s="15">
        <f t="shared" si="153"/>
        <v>0.25</v>
      </c>
      <c r="J1039" s="32">
        <f t="shared" si="154"/>
        <v>-0.5</v>
      </c>
    </row>
    <row r="1040" spans="1:10">
      <c r="A1040" t="s">
        <v>106</v>
      </c>
      <c r="B1040" s="19">
        <f>FORECAST!A289</f>
        <v>44484</v>
      </c>
      <c r="C1040" s="19">
        <f>OBSERVED!A289</f>
        <v>44484</v>
      </c>
      <c r="D1040" s="32">
        <f>ANALYSIS!L292</f>
        <v>36</v>
      </c>
      <c r="E1040" s="32">
        <f>ANALYSIS!K292</f>
        <v>36</v>
      </c>
      <c r="F1040" s="36">
        <f t="shared" si="150"/>
        <v>36</v>
      </c>
      <c r="G1040" s="37">
        <f t="shared" si="151"/>
        <v>36</v>
      </c>
      <c r="H1040" s="15">
        <f t="shared" si="152"/>
        <v>0</v>
      </c>
      <c r="I1040" s="15">
        <f t="shared" si="153"/>
        <v>0</v>
      </c>
      <c r="J1040" s="32">
        <f t="shared" si="154"/>
        <v>0</v>
      </c>
    </row>
    <row r="1041" spans="1:10">
      <c r="A1041" t="s">
        <v>107</v>
      </c>
      <c r="B1041" s="19">
        <f>FORECAST!A290</f>
        <v>44485</v>
      </c>
      <c r="C1041" s="19">
        <f>OBSERVED!A290</f>
        <v>44485</v>
      </c>
      <c r="D1041" s="32">
        <f>ANALYSIS!L293</f>
        <v>35.2</v>
      </c>
      <c r="E1041" s="32">
        <f>ANALYSIS!K293</f>
        <v>35</v>
      </c>
      <c r="F1041" s="36">
        <f t="shared" si="150"/>
        <v>35.2</v>
      </c>
      <c r="G1041" s="37">
        <f t="shared" si="151"/>
        <v>36</v>
      </c>
      <c r="H1041" s="15">
        <f t="shared" si="152"/>
        <v>0.799999999999997</v>
      </c>
      <c r="I1041" s="15">
        <f t="shared" si="153"/>
        <v>0.639999999999995</v>
      </c>
      <c r="J1041" s="32">
        <f t="shared" si="154"/>
        <v>0.200000000000003</v>
      </c>
    </row>
    <row r="1042" spans="1:10">
      <c r="A1042" t="s">
        <v>110</v>
      </c>
      <c r="B1042" s="19">
        <f>FORECAST!A291</f>
        <v>44486</v>
      </c>
      <c r="C1042" s="19">
        <f>OBSERVED!A291</f>
        <v>44486</v>
      </c>
      <c r="D1042" s="32">
        <f>ANALYSIS!L294</f>
        <v>35</v>
      </c>
      <c r="E1042" s="32">
        <f>ANALYSIS!K294</f>
        <v>34</v>
      </c>
      <c r="F1042" s="36">
        <f t="shared" si="150"/>
        <v>35</v>
      </c>
      <c r="G1042" s="37">
        <f t="shared" si="151"/>
        <v>35</v>
      </c>
      <c r="H1042" s="15">
        <f t="shared" si="152"/>
        <v>0</v>
      </c>
      <c r="I1042" s="15">
        <f t="shared" si="153"/>
        <v>0</v>
      </c>
      <c r="J1042" s="32">
        <f t="shared" si="154"/>
        <v>1</v>
      </c>
    </row>
    <row r="1043" spans="1:10">
      <c r="A1043" t="s">
        <v>113</v>
      </c>
      <c r="B1043" s="19">
        <f>FORECAST!A292</f>
        <v>44487</v>
      </c>
      <c r="C1043" s="19">
        <f>OBSERVED!A292</f>
        <v>44487</v>
      </c>
      <c r="D1043" s="32">
        <f>ANALYSIS!L295</f>
        <v>34</v>
      </c>
      <c r="E1043" s="32">
        <f>ANALYSIS!K295</f>
        <v>34</v>
      </c>
      <c r="F1043" s="36">
        <f t="shared" si="150"/>
        <v>34</v>
      </c>
      <c r="G1043" s="37">
        <f t="shared" si="151"/>
        <v>34</v>
      </c>
      <c r="H1043" s="15">
        <f t="shared" si="152"/>
        <v>0</v>
      </c>
      <c r="I1043" s="15">
        <f t="shared" si="153"/>
        <v>0</v>
      </c>
      <c r="J1043" s="32">
        <f t="shared" si="154"/>
        <v>0</v>
      </c>
    </row>
    <row r="1044" spans="1:10">
      <c r="A1044" t="s">
        <v>116</v>
      </c>
      <c r="B1044" s="19">
        <f>FORECAST!A293</f>
        <v>44488</v>
      </c>
      <c r="C1044" s="19">
        <f>OBSERVED!A293</f>
        <v>44488</v>
      </c>
      <c r="D1044" s="32">
        <f>ANALYSIS!L296</f>
        <v>34.5</v>
      </c>
      <c r="E1044" s="32">
        <f>ANALYSIS!K296</f>
        <v>34.5</v>
      </c>
      <c r="F1044" s="36">
        <f t="shared" si="150"/>
        <v>34.5</v>
      </c>
      <c r="G1044" s="37">
        <f t="shared" si="151"/>
        <v>34</v>
      </c>
      <c r="H1044" s="15">
        <f t="shared" si="152"/>
        <v>0.5</v>
      </c>
      <c r="I1044" s="15">
        <f t="shared" si="153"/>
        <v>0.25</v>
      </c>
      <c r="J1044" s="32">
        <f t="shared" si="154"/>
        <v>0</v>
      </c>
    </row>
    <row r="1045" spans="1:10">
      <c r="A1045" t="s">
        <v>119</v>
      </c>
      <c r="B1045" s="19">
        <f>FORECAST!A294</f>
        <v>44489</v>
      </c>
      <c r="C1045" s="19">
        <f>OBSERVED!A294</f>
        <v>44489</v>
      </c>
      <c r="D1045" s="32">
        <f>ANALYSIS!L297</f>
        <v>34</v>
      </c>
      <c r="E1045" s="32">
        <f>ANALYSIS!K297</f>
        <v>34</v>
      </c>
      <c r="F1045" s="36">
        <f t="shared" si="150"/>
        <v>34</v>
      </c>
      <c r="G1045" s="37">
        <f t="shared" si="151"/>
        <v>34.5</v>
      </c>
      <c r="H1045" s="15">
        <f t="shared" si="152"/>
        <v>0.5</v>
      </c>
      <c r="I1045" s="15">
        <f t="shared" si="153"/>
        <v>0.25</v>
      </c>
      <c r="J1045" s="32">
        <f t="shared" si="154"/>
        <v>0</v>
      </c>
    </row>
    <row r="1046" spans="1:10">
      <c r="A1046" t="s">
        <v>122</v>
      </c>
      <c r="B1046" s="19">
        <f>FORECAST!A295</f>
        <v>44490</v>
      </c>
      <c r="C1046" s="19">
        <f>OBSERVED!A295</f>
        <v>44490</v>
      </c>
      <c r="D1046" s="32">
        <f>ANALYSIS!L298</f>
        <v>34</v>
      </c>
      <c r="E1046" s="32">
        <f>ANALYSIS!K298</f>
        <v>34</v>
      </c>
      <c r="F1046" s="36">
        <f t="shared" si="150"/>
        <v>34</v>
      </c>
      <c r="G1046" s="37">
        <f t="shared" si="151"/>
        <v>34</v>
      </c>
      <c r="H1046" s="15">
        <f t="shared" si="152"/>
        <v>0</v>
      </c>
      <c r="I1046" s="15">
        <f t="shared" si="153"/>
        <v>0</v>
      </c>
      <c r="J1046" s="32">
        <f t="shared" si="154"/>
        <v>0</v>
      </c>
    </row>
    <row r="1047" spans="1:10">
      <c r="A1047" t="s">
        <v>106</v>
      </c>
      <c r="B1047" s="19">
        <f>FORECAST!A296</f>
        <v>44491</v>
      </c>
      <c r="C1047" s="19">
        <f>OBSERVED!A296</f>
        <v>44491</v>
      </c>
      <c r="D1047" s="32">
        <f>ANALYSIS!L299</f>
        <v>34.5</v>
      </c>
      <c r="E1047" s="32">
        <f>ANALYSIS!K299</f>
        <v>34.5</v>
      </c>
      <c r="F1047" s="36">
        <f t="shared" si="150"/>
        <v>34.5</v>
      </c>
      <c r="G1047" s="37">
        <f t="shared" si="151"/>
        <v>34</v>
      </c>
      <c r="H1047" s="15">
        <f t="shared" si="152"/>
        <v>0.5</v>
      </c>
      <c r="I1047" s="15">
        <f t="shared" si="153"/>
        <v>0.25</v>
      </c>
      <c r="J1047" s="32">
        <f t="shared" si="154"/>
        <v>0</v>
      </c>
    </row>
    <row r="1048" spans="1:10">
      <c r="A1048" t="s">
        <v>107</v>
      </c>
      <c r="B1048" s="19">
        <f>FORECAST!A297</f>
        <v>44492</v>
      </c>
      <c r="C1048" s="19">
        <f>OBSERVED!A297</f>
        <v>44492</v>
      </c>
      <c r="D1048" s="32">
        <f>ANALYSIS!L300</f>
        <v>33</v>
      </c>
      <c r="E1048" s="32">
        <f>ANALYSIS!K300</f>
        <v>34</v>
      </c>
      <c r="F1048" s="36">
        <f t="shared" si="150"/>
        <v>33</v>
      </c>
      <c r="G1048" s="37">
        <f t="shared" si="151"/>
        <v>34.5</v>
      </c>
      <c r="H1048" s="15">
        <f t="shared" si="152"/>
        <v>1.5</v>
      </c>
      <c r="I1048" s="15">
        <f t="shared" si="153"/>
        <v>2.25</v>
      </c>
      <c r="J1048" s="32">
        <f t="shared" si="154"/>
        <v>-1</v>
      </c>
    </row>
    <row r="1049" spans="1:10">
      <c r="A1049" t="s">
        <v>110</v>
      </c>
      <c r="B1049" s="19">
        <f>FORECAST!A298</f>
        <v>44493</v>
      </c>
      <c r="C1049" s="19">
        <f>OBSERVED!A298</f>
        <v>44493</v>
      </c>
      <c r="D1049" s="32">
        <f>ANALYSIS!L301</f>
        <v>32</v>
      </c>
      <c r="E1049" s="32">
        <f>ANALYSIS!K301</f>
        <v>34</v>
      </c>
      <c r="F1049" s="36">
        <f t="shared" si="150"/>
        <v>32</v>
      </c>
      <c r="G1049" s="37">
        <f t="shared" si="151"/>
        <v>34</v>
      </c>
      <c r="H1049" s="15">
        <f t="shared" si="152"/>
        <v>2</v>
      </c>
      <c r="I1049" s="15">
        <f t="shared" si="153"/>
        <v>4</v>
      </c>
      <c r="J1049" s="32">
        <f t="shared" si="154"/>
        <v>-2</v>
      </c>
    </row>
    <row r="1050" spans="1:10">
      <c r="A1050" t="s">
        <v>113</v>
      </c>
      <c r="B1050" s="19">
        <f>FORECAST!A299</f>
        <v>44494</v>
      </c>
      <c r="C1050" s="19">
        <f>OBSERVED!A299</f>
        <v>44494</v>
      </c>
      <c r="D1050" s="32">
        <f>ANALYSIS!L302</f>
        <v>32.2</v>
      </c>
      <c r="E1050" s="32">
        <f>ANALYSIS!K302</f>
        <v>33</v>
      </c>
      <c r="F1050" s="36">
        <f t="shared" si="150"/>
        <v>32.2</v>
      </c>
      <c r="G1050" s="37">
        <f t="shared" si="151"/>
        <v>34</v>
      </c>
      <c r="H1050" s="15">
        <f t="shared" si="152"/>
        <v>1.8</v>
      </c>
      <c r="I1050" s="15">
        <f t="shared" si="153"/>
        <v>3.23999999999999</v>
      </c>
      <c r="J1050" s="32">
        <f t="shared" si="154"/>
        <v>-0.799999999999997</v>
      </c>
    </row>
    <row r="1051" spans="1:10">
      <c r="A1051" t="s">
        <v>116</v>
      </c>
      <c r="B1051" s="19">
        <f>FORECAST!A300</f>
        <v>44495</v>
      </c>
      <c r="C1051" s="19">
        <f>OBSERVED!A300</f>
        <v>44495</v>
      </c>
      <c r="D1051" s="32">
        <f>ANALYSIS!L303</f>
        <v>33</v>
      </c>
      <c r="E1051" s="32">
        <f>ANALYSIS!K303</f>
        <v>34</v>
      </c>
      <c r="F1051" s="36">
        <f t="shared" si="150"/>
        <v>33</v>
      </c>
      <c r="G1051" s="37">
        <f t="shared" si="151"/>
        <v>33</v>
      </c>
      <c r="H1051" s="15">
        <f t="shared" si="152"/>
        <v>0</v>
      </c>
      <c r="I1051" s="15">
        <f t="shared" si="153"/>
        <v>0</v>
      </c>
      <c r="J1051" s="32">
        <f t="shared" si="154"/>
        <v>-1</v>
      </c>
    </row>
    <row r="1052" spans="1:10">
      <c r="A1052" t="s">
        <v>119</v>
      </c>
      <c r="B1052" s="19">
        <f>FORECAST!A301</f>
        <v>44496</v>
      </c>
      <c r="C1052" s="19">
        <f>OBSERVED!A301</f>
        <v>44496</v>
      </c>
      <c r="D1052" s="32">
        <f>ANALYSIS!L304</f>
        <v>33.5</v>
      </c>
      <c r="E1052" s="32">
        <f>ANALYSIS!K304</f>
        <v>34</v>
      </c>
      <c r="F1052" s="36">
        <f t="shared" si="150"/>
        <v>33.5</v>
      </c>
      <c r="G1052" s="37">
        <f t="shared" si="151"/>
        <v>34</v>
      </c>
      <c r="H1052" s="15">
        <f t="shared" si="152"/>
        <v>0.5</v>
      </c>
      <c r="I1052" s="15">
        <f t="shared" si="153"/>
        <v>0.25</v>
      </c>
      <c r="J1052" s="32">
        <f t="shared" si="154"/>
        <v>-0.5</v>
      </c>
    </row>
    <row r="1053" spans="1:10">
      <c r="A1053" t="s">
        <v>122</v>
      </c>
      <c r="B1053" s="19">
        <f>FORECAST!A302</f>
        <v>44497</v>
      </c>
      <c r="C1053" s="19">
        <f>OBSERVED!A302</f>
        <v>44497</v>
      </c>
      <c r="D1053" s="32">
        <f>ANALYSIS!L305</f>
        <v>33.2</v>
      </c>
      <c r="E1053" s="32">
        <f>ANALYSIS!K305</f>
        <v>34</v>
      </c>
      <c r="F1053" s="36">
        <f t="shared" si="150"/>
        <v>33.2</v>
      </c>
      <c r="G1053" s="37">
        <f t="shared" si="151"/>
        <v>34</v>
      </c>
      <c r="H1053" s="15">
        <f t="shared" si="152"/>
        <v>0.799999999999997</v>
      </c>
      <c r="I1053" s="15">
        <f t="shared" si="153"/>
        <v>0.639999999999995</v>
      </c>
      <c r="J1053" s="32">
        <f t="shared" si="154"/>
        <v>-0.799999999999997</v>
      </c>
    </row>
    <row r="1054" spans="1:10">
      <c r="A1054" t="s">
        <v>106</v>
      </c>
      <c r="B1054" s="19">
        <f>FORECAST!A303</f>
        <v>44498</v>
      </c>
      <c r="C1054" s="19">
        <f>OBSERVED!A303</f>
        <v>44498</v>
      </c>
      <c r="D1054" s="32">
        <f>ANALYSIS!L306</f>
        <v>33</v>
      </c>
      <c r="E1054" s="32">
        <f>ANALYSIS!K306</f>
        <v>34</v>
      </c>
      <c r="F1054" s="36">
        <f t="shared" si="150"/>
        <v>33</v>
      </c>
      <c r="G1054" s="37">
        <f t="shared" si="151"/>
        <v>34</v>
      </c>
      <c r="H1054" s="15">
        <f t="shared" si="152"/>
        <v>1</v>
      </c>
      <c r="I1054" s="15">
        <f t="shared" si="153"/>
        <v>1</v>
      </c>
      <c r="J1054" s="32">
        <f t="shared" si="154"/>
        <v>-1</v>
      </c>
    </row>
    <row r="1055" spans="1:10">
      <c r="A1055" t="s">
        <v>107</v>
      </c>
      <c r="B1055" s="19">
        <f>FORECAST!A304</f>
        <v>44499</v>
      </c>
      <c r="C1055" s="19">
        <f>OBSERVED!A304</f>
        <v>44499</v>
      </c>
      <c r="D1055" s="32">
        <f>ANALYSIS!L307</f>
        <v>33</v>
      </c>
      <c r="E1055" s="32">
        <f>ANALYSIS!K307</f>
        <v>32</v>
      </c>
      <c r="F1055" s="36">
        <f t="shared" si="150"/>
        <v>33</v>
      </c>
      <c r="G1055" s="37">
        <f t="shared" si="151"/>
        <v>34</v>
      </c>
      <c r="H1055" s="15">
        <f t="shared" si="152"/>
        <v>1</v>
      </c>
      <c r="I1055" s="15">
        <f t="shared" si="153"/>
        <v>1</v>
      </c>
      <c r="J1055" s="32">
        <f t="shared" si="154"/>
        <v>1</v>
      </c>
    </row>
    <row r="1056" spans="1:10">
      <c r="A1056" t="s">
        <v>110</v>
      </c>
      <c r="B1056" s="19">
        <f>FORECAST!A305</f>
        <v>44500</v>
      </c>
      <c r="C1056" s="19">
        <f>OBSERVED!A305</f>
        <v>44500</v>
      </c>
      <c r="D1056" s="32">
        <f>ANALYSIS!L308</f>
        <v>32</v>
      </c>
      <c r="E1056" s="32">
        <f>ANALYSIS!K308</f>
        <v>32</v>
      </c>
      <c r="F1056" s="36">
        <f t="shared" si="150"/>
        <v>32</v>
      </c>
      <c r="G1056" s="37">
        <f t="shared" si="151"/>
        <v>32</v>
      </c>
      <c r="H1056" s="15">
        <f t="shared" si="152"/>
        <v>0</v>
      </c>
      <c r="I1056" s="15">
        <f t="shared" si="153"/>
        <v>0</v>
      </c>
      <c r="J1056" s="32">
        <f t="shared" si="154"/>
        <v>0</v>
      </c>
    </row>
    <row r="1057" spans="1:10">
      <c r="A1057" t="s">
        <v>113</v>
      </c>
      <c r="B1057" s="19">
        <f>FORECAST!A306</f>
        <v>44501</v>
      </c>
      <c r="C1057" s="19">
        <f>OBSERVED!A306</f>
        <v>44501</v>
      </c>
      <c r="D1057" s="32">
        <f>ANALYSIS!L309</f>
        <v>33</v>
      </c>
      <c r="E1057" s="32">
        <f>ANALYSIS!K309</f>
        <v>32</v>
      </c>
      <c r="F1057" s="36">
        <f t="shared" si="150"/>
        <v>33</v>
      </c>
      <c r="G1057" s="37">
        <f t="shared" si="151"/>
        <v>32</v>
      </c>
      <c r="H1057" s="15">
        <f t="shared" si="152"/>
        <v>1</v>
      </c>
      <c r="I1057" s="15">
        <f t="shared" si="153"/>
        <v>1</v>
      </c>
      <c r="J1057" s="32">
        <f t="shared" si="154"/>
        <v>1</v>
      </c>
    </row>
    <row r="1058" spans="1:10">
      <c r="A1058" t="s">
        <v>116</v>
      </c>
      <c r="B1058" s="19">
        <f>FORECAST!A307</f>
        <v>44502</v>
      </c>
      <c r="C1058" s="19">
        <f>OBSERVED!A307</f>
        <v>44502</v>
      </c>
      <c r="D1058" s="32">
        <f>ANALYSIS!L310</f>
        <v>33.5</v>
      </c>
      <c r="E1058" s="32">
        <f>ANALYSIS!K310</f>
        <v>33</v>
      </c>
      <c r="F1058" s="36">
        <f t="shared" si="150"/>
        <v>33.5</v>
      </c>
      <c r="G1058" s="37">
        <f t="shared" si="151"/>
        <v>32</v>
      </c>
      <c r="H1058" s="15">
        <f t="shared" si="152"/>
        <v>1.5</v>
      </c>
      <c r="I1058" s="15">
        <f t="shared" si="153"/>
        <v>2.25</v>
      </c>
      <c r="J1058" s="32">
        <f t="shared" si="154"/>
        <v>0.5</v>
      </c>
    </row>
    <row r="1059" spans="1:10">
      <c r="A1059" t="s">
        <v>119</v>
      </c>
      <c r="B1059" s="19">
        <f>FORECAST!A308</f>
        <v>44503</v>
      </c>
      <c r="C1059" s="19">
        <f>OBSERVED!A308</f>
        <v>44503</v>
      </c>
      <c r="D1059" s="32">
        <f>ANALYSIS!L311</f>
        <v>34</v>
      </c>
      <c r="E1059" s="32">
        <f>ANALYSIS!K311</f>
        <v>34</v>
      </c>
      <c r="F1059" s="36">
        <f t="shared" si="150"/>
        <v>34</v>
      </c>
      <c r="G1059" s="37">
        <f t="shared" si="151"/>
        <v>33</v>
      </c>
      <c r="H1059" s="15">
        <f t="shared" si="152"/>
        <v>1</v>
      </c>
      <c r="I1059" s="15">
        <f t="shared" si="153"/>
        <v>1</v>
      </c>
      <c r="J1059" s="32">
        <f t="shared" si="154"/>
        <v>0</v>
      </c>
    </row>
    <row r="1060" spans="1:10">
      <c r="A1060" t="s">
        <v>122</v>
      </c>
      <c r="B1060" s="19">
        <f>FORECAST!A309</f>
        <v>44504</v>
      </c>
      <c r="C1060" s="19">
        <f>OBSERVED!A309</f>
        <v>44504</v>
      </c>
      <c r="D1060" s="32">
        <f>ANALYSIS!L312</f>
        <v>33.5</v>
      </c>
      <c r="E1060" s="32">
        <f>ANALYSIS!K312</f>
        <v>34</v>
      </c>
      <c r="F1060" s="36">
        <f t="shared" si="150"/>
        <v>33.5</v>
      </c>
      <c r="G1060" s="37">
        <f t="shared" si="151"/>
        <v>34</v>
      </c>
      <c r="H1060" s="15">
        <f t="shared" si="152"/>
        <v>0.5</v>
      </c>
      <c r="I1060" s="15">
        <f t="shared" si="153"/>
        <v>0.25</v>
      </c>
      <c r="J1060" s="32">
        <f t="shared" si="154"/>
        <v>-0.5</v>
      </c>
    </row>
    <row r="1061" spans="1:10">
      <c r="A1061" t="s">
        <v>106</v>
      </c>
      <c r="B1061" s="19">
        <f>FORECAST!A310</f>
        <v>44505</v>
      </c>
      <c r="C1061" s="19">
        <f>OBSERVED!A310</f>
        <v>44505</v>
      </c>
      <c r="D1061" s="32">
        <f>ANALYSIS!L313</f>
        <v>33</v>
      </c>
      <c r="E1061" s="32">
        <f>ANALYSIS!K313</f>
        <v>34</v>
      </c>
      <c r="F1061" s="36">
        <f t="shared" si="150"/>
        <v>33</v>
      </c>
      <c r="G1061" s="37">
        <f t="shared" si="151"/>
        <v>34</v>
      </c>
      <c r="H1061" s="15">
        <f t="shared" si="152"/>
        <v>1</v>
      </c>
      <c r="I1061" s="15">
        <f t="shared" si="153"/>
        <v>1</v>
      </c>
      <c r="J1061" s="32">
        <f t="shared" si="154"/>
        <v>-1</v>
      </c>
    </row>
    <row r="1062" spans="1:10">
      <c r="A1062" t="s">
        <v>107</v>
      </c>
      <c r="B1062" s="19">
        <f>FORECAST!A311</f>
        <v>44506</v>
      </c>
      <c r="C1062" s="19">
        <f>OBSERVED!A311</f>
        <v>44506</v>
      </c>
      <c r="D1062" s="32">
        <f>ANALYSIS!L314</f>
        <v>33</v>
      </c>
      <c r="E1062" s="32">
        <f>ANALYSIS!K314</f>
        <v>34</v>
      </c>
      <c r="F1062" s="36">
        <f t="shared" si="150"/>
        <v>33</v>
      </c>
      <c r="G1062" s="37">
        <f t="shared" si="151"/>
        <v>34</v>
      </c>
      <c r="H1062" s="15">
        <f t="shared" si="152"/>
        <v>1</v>
      </c>
      <c r="I1062" s="15">
        <f t="shared" si="153"/>
        <v>1</v>
      </c>
      <c r="J1062" s="32">
        <f t="shared" si="154"/>
        <v>-1</v>
      </c>
    </row>
    <row r="1063" spans="1:10">
      <c r="A1063" t="s">
        <v>110</v>
      </c>
      <c r="B1063" s="19">
        <f>FORECAST!A312</f>
        <v>44507</v>
      </c>
      <c r="C1063" s="19">
        <f>OBSERVED!A312</f>
        <v>44507</v>
      </c>
      <c r="D1063" s="32">
        <f>ANALYSIS!L315</f>
        <v>31.5</v>
      </c>
      <c r="E1063" s="32">
        <f>ANALYSIS!K315</f>
        <v>34</v>
      </c>
      <c r="F1063" s="36">
        <f t="shared" si="150"/>
        <v>31.5</v>
      </c>
      <c r="G1063" s="37">
        <f t="shared" si="151"/>
        <v>34</v>
      </c>
      <c r="H1063" s="15">
        <f t="shared" si="152"/>
        <v>2.5</v>
      </c>
      <c r="I1063" s="15">
        <f t="shared" si="153"/>
        <v>6.25</v>
      </c>
      <c r="J1063" s="32">
        <f t="shared" si="154"/>
        <v>-2.5</v>
      </c>
    </row>
    <row r="1064" spans="1:10">
      <c r="A1064" t="s">
        <v>113</v>
      </c>
      <c r="B1064" s="19">
        <f>FORECAST!A313</f>
        <v>44508</v>
      </c>
      <c r="C1064" s="19">
        <f>OBSERVED!A313</f>
        <v>44508</v>
      </c>
      <c r="D1064" s="32">
        <f>ANALYSIS!L316</f>
        <v>33</v>
      </c>
      <c r="E1064" s="32">
        <f>ANALYSIS!K316</f>
        <v>32</v>
      </c>
      <c r="F1064" s="36">
        <f t="shared" si="150"/>
        <v>33</v>
      </c>
      <c r="G1064" s="37">
        <f t="shared" si="151"/>
        <v>34</v>
      </c>
      <c r="H1064" s="15">
        <f t="shared" si="152"/>
        <v>1</v>
      </c>
      <c r="I1064" s="15">
        <f t="shared" si="153"/>
        <v>1</v>
      </c>
      <c r="J1064" s="32">
        <f t="shared" si="154"/>
        <v>1</v>
      </c>
    </row>
    <row r="1065" spans="1:10">
      <c r="A1065" t="s">
        <v>116</v>
      </c>
      <c r="B1065" s="19">
        <f>FORECAST!A314</f>
        <v>44509</v>
      </c>
      <c r="C1065" s="19">
        <f>OBSERVED!A314</f>
        <v>44509</v>
      </c>
      <c r="D1065" s="32">
        <f>ANALYSIS!L317</f>
        <v>33</v>
      </c>
      <c r="E1065" s="32">
        <f>ANALYSIS!K317</f>
        <v>33</v>
      </c>
      <c r="F1065" s="36">
        <f t="shared" si="150"/>
        <v>33</v>
      </c>
      <c r="G1065" s="37">
        <f t="shared" si="151"/>
        <v>32</v>
      </c>
      <c r="H1065" s="15">
        <f t="shared" si="152"/>
        <v>1</v>
      </c>
      <c r="I1065" s="15">
        <f t="shared" si="153"/>
        <v>1</v>
      </c>
      <c r="J1065" s="32">
        <f t="shared" si="154"/>
        <v>0</v>
      </c>
    </row>
    <row r="1066" spans="1:10">
      <c r="A1066" t="s">
        <v>119</v>
      </c>
      <c r="B1066" s="19">
        <f>FORECAST!A315</f>
        <v>44510</v>
      </c>
      <c r="C1066" s="19">
        <f>OBSERVED!A315</f>
        <v>44510</v>
      </c>
      <c r="D1066" s="32">
        <f>ANALYSIS!L318</f>
        <v>33</v>
      </c>
      <c r="E1066" s="32">
        <f>ANALYSIS!K318</f>
        <v>33</v>
      </c>
      <c r="F1066" s="36">
        <f t="shared" si="150"/>
        <v>33</v>
      </c>
      <c r="G1066" s="37">
        <f t="shared" si="151"/>
        <v>33</v>
      </c>
      <c r="H1066" s="15">
        <f t="shared" si="152"/>
        <v>0</v>
      </c>
      <c r="I1066" s="15">
        <f t="shared" si="153"/>
        <v>0</v>
      </c>
      <c r="J1066" s="32">
        <f t="shared" si="154"/>
        <v>0</v>
      </c>
    </row>
    <row r="1067" spans="1:10">
      <c r="A1067" t="s">
        <v>122</v>
      </c>
      <c r="B1067" s="19">
        <f>FORECAST!A316</f>
        <v>44511</v>
      </c>
      <c r="C1067" s="19">
        <f>OBSERVED!A316</f>
        <v>44511</v>
      </c>
      <c r="D1067" s="32">
        <f>ANALYSIS!L319</f>
        <v>33.4</v>
      </c>
      <c r="E1067" s="32">
        <f>ANALYSIS!K319</f>
        <v>33</v>
      </c>
      <c r="F1067" s="36">
        <f t="shared" si="150"/>
        <v>33.4</v>
      </c>
      <c r="G1067" s="37">
        <f t="shared" si="151"/>
        <v>33</v>
      </c>
      <c r="H1067" s="15">
        <f t="shared" si="152"/>
        <v>0.399999999999999</v>
      </c>
      <c r="I1067" s="15">
        <f t="shared" si="153"/>
        <v>0.159999999999999</v>
      </c>
      <c r="J1067" s="32">
        <f t="shared" si="154"/>
        <v>0.399999999999999</v>
      </c>
    </row>
    <row r="1068" spans="1:10">
      <c r="A1068" t="s">
        <v>106</v>
      </c>
      <c r="B1068" s="19">
        <f>FORECAST!A317</f>
        <v>44512</v>
      </c>
      <c r="C1068" s="19">
        <f>OBSERVED!A317</f>
        <v>44512</v>
      </c>
      <c r="D1068" s="32">
        <f>ANALYSIS!L320</f>
        <v>32.8</v>
      </c>
      <c r="E1068" s="32">
        <f>ANALYSIS!K320</f>
        <v>33</v>
      </c>
      <c r="F1068" s="36">
        <f t="shared" si="150"/>
        <v>32.8</v>
      </c>
      <c r="G1068" s="37">
        <f t="shared" si="151"/>
        <v>33</v>
      </c>
      <c r="H1068" s="15">
        <f t="shared" si="152"/>
        <v>0.200000000000003</v>
      </c>
      <c r="I1068" s="15">
        <f t="shared" si="153"/>
        <v>0.0400000000000011</v>
      </c>
      <c r="J1068" s="32">
        <f t="shared" si="154"/>
        <v>-0.200000000000003</v>
      </c>
    </row>
    <row r="1069" spans="1:10">
      <c r="A1069" t="s">
        <v>107</v>
      </c>
      <c r="B1069" s="19">
        <f>FORECAST!A318</f>
        <v>44513</v>
      </c>
      <c r="C1069" s="19">
        <f>OBSERVED!A318</f>
        <v>44513</v>
      </c>
      <c r="D1069" s="32">
        <f>ANALYSIS!L321</f>
        <v>31.8</v>
      </c>
      <c r="E1069" s="32">
        <f>ANALYSIS!K321</f>
        <v>33</v>
      </c>
      <c r="F1069" s="36">
        <f t="shared" si="150"/>
        <v>31.8</v>
      </c>
      <c r="G1069" s="37">
        <f t="shared" si="151"/>
        <v>33</v>
      </c>
      <c r="H1069" s="15">
        <f t="shared" si="152"/>
        <v>1.2</v>
      </c>
      <c r="I1069" s="15">
        <f t="shared" si="153"/>
        <v>1.44</v>
      </c>
      <c r="J1069" s="32">
        <f t="shared" si="154"/>
        <v>-1.2</v>
      </c>
    </row>
    <row r="1070" spans="1:10">
      <c r="A1070" t="s">
        <v>110</v>
      </c>
      <c r="B1070" s="19">
        <f>FORECAST!A319</f>
        <v>44514</v>
      </c>
      <c r="C1070" s="19">
        <f>OBSERVED!A319</f>
        <v>44514</v>
      </c>
      <c r="D1070" s="32">
        <f>ANALYSIS!L322</f>
        <v>31.5</v>
      </c>
      <c r="E1070" s="32">
        <f>ANALYSIS!K322</f>
        <v>34</v>
      </c>
      <c r="F1070" s="36">
        <f t="shared" si="150"/>
        <v>31.5</v>
      </c>
      <c r="G1070" s="37">
        <f t="shared" si="151"/>
        <v>33</v>
      </c>
      <c r="H1070" s="15">
        <f t="shared" si="152"/>
        <v>1.5</v>
      </c>
      <c r="I1070" s="15">
        <f t="shared" si="153"/>
        <v>2.25</v>
      </c>
      <c r="J1070" s="32">
        <f t="shared" si="154"/>
        <v>-2.5</v>
      </c>
    </row>
    <row r="1071" spans="1:10">
      <c r="A1071" t="s">
        <v>113</v>
      </c>
      <c r="B1071" s="19">
        <f>FORECAST!A320</f>
        <v>44515</v>
      </c>
      <c r="C1071" s="19">
        <f>OBSERVED!A320</f>
        <v>44515</v>
      </c>
      <c r="D1071" s="32">
        <f>ANALYSIS!L323</f>
        <v>32</v>
      </c>
      <c r="E1071" s="32">
        <f>ANALYSIS!K323</f>
        <v>34</v>
      </c>
      <c r="F1071" s="36">
        <f t="shared" si="150"/>
        <v>32</v>
      </c>
      <c r="G1071" s="37">
        <f t="shared" si="151"/>
        <v>34</v>
      </c>
      <c r="H1071" s="15">
        <f t="shared" si="152"/>
        <v>2</v>
      </c>
      <c r="I1071" s="15">
        <f t="shared" si="153"/>
        <v>4</v>
      </c>
      <c r="J1071" s="32">
        <f t="shared" si="154"/>
        <v>-2</v>
      </c>
    </row>
    <row r="1072" spans="1:10">
      <c r="A1072" t="s">
        <v>116</v>
      </c>
      <c r="B1072" s="19">
        <f>FORECAST!A321</f>
        <v>44516</v>
      </c>
      <c r="C1072" s="19">
        <f>OBSERVED!A321</f>
        <v>44516</v>
      </c>
      <c r="D1072" s="32">
        <f>ANALYSIS!L324</f>
        <v>31</v>
      </c>
      <c r="E1072" s="32">
        <f>ANALYSIS!K324</f>
        <v>33</v>
      </c>
      <c r="F1072" s="36">
        <f t="shared" si="150"/>
        <v>31</v>
      </c>
      <c r="G1072" s="37">
        <f t="shared" si="151"/>
        <v>34</v>
      </c>
      <c r="H1072" s="15">
        <f t="shared" si="152"/>
        <v>3</v>
      </c>
      <c r="I1072" s="15">
        <f t="shared" si="153"/>
        <v>9</v>
      </c>
      <c r="J1072" s="32">
        <f t="shared" si="154"/>
        <v>-2</v>
      </c>
    </row>
    <row r="1073" spans="1:10">
      <c r="A1073" t="s">
        <v>119</v>
      </c>
      <c r="B1073" s="19">
        <f>FORECAST!A322</f>
        <v>44517</v>
      </c>
      <c r="C1073" s="19">
        <f>OBSERVED!A322</f>
        <v>44517</v>
      </c>
      <c r="D1073" s="32">
        <f>ANALYSIS!L325</f>
        <v>31</v>
      </c>
      <c r="E1073" s="32">
        <f>ANALYSIS!K325</f>
        <v>33</v>
      </c>
      <c r="F1073" s="36">
        <f t="shared" si="150"/>
        <v>31</v>
      </c>
      <c r="G1073" s="37">
        <f t="shared" si="151"/>
        <v>33</v>
      </c>
      <c r="H1073" s="15">
        <f t="shared" si="152"/>
        <v>2</v>
      </c>
      <c r="I1073" s="15">
        <f t="shared" si="153"/>
        <v>4</v>
      </c>
      <c r="J1073" s="32">
        <f t="shared" si="154"/>
        <v>-2</v>
      </c>
    </row>
    <row r="1074" spans="1:10">
      <c r="A1074" t="s">
        <v>122</v>
      </c>
      <c r="B1074" s="19">
        <f>FORECAST!A323</f>
        <v>44518</v>
      </c>
      <c r="C1074" s="19">
        <f>OBSERVED!A323</f>
        <v>44518</v>
      </c>
      <c r="D1074" s="32">
        <f>ANALYSIS!L326</f>
        <v>28.5</v>
      </c>
      <c r="E1074" s="32">
        <f>ANALYSIS!K326</f>
        <v>31</v>
      </c>
      <c r="F1074" s="36">
        <f t="shared" ref="F1074:F1117" si="155">D1074</f>
        <v>28.5</v>
      </c>
      <c r="G1074" s="37">
        <f t="shared" ref="G1074:G1117" si="156">E1073</f>
        <v>33</v>
      </c>
      <c r="H1074" s="15">
        <f t="shared" ref="H1074:H1117" si="157">IF(OR(D1074=99.9,E1073=99.9),"",ABS(D1074-E1073))</f>
        <v>4.5</v>
      </c>
      <c r="I1074" s="15">
        <f t="shared" ref="I1074:I1117" si="158">IF(OR(D1074=99.9,E1073=99.9),"",POWER(ABS(D1074-E1073),2))</f>
        <v>20.25</v>
      </c>
      <c r="J1074" s="32">
        <f t="shared" ref="J1074:J1117" si="159">D1074-E1074</f>
        <v>-2.5</v>
      </c>
    </row>
    <row r="1075" spans="1:10">
      <c r="A1075" t="s">
        <v>106</v>
      </c>
      <c r="B1075" s="19">
        <f>FORECAST!A324</f>
        <v>44519</v>
      </c>
      <c r="C1075" s="19">
        <f>OBSERVED!A324</f>
        <v>44519</v>
      </c>
      <c r="D1075" s="32">
        <f>ANALYSIS!L327</f>
        <v>28</v>
      </c>
      <c r="E1075" s="32">
        <f>ANALYSIS!K327</f>
        <v>30</v>
      </c>
      <c r="F1075" s="36">
        <f t="shared" si="155"/>
        <v>28</v>
      </c>
      <c r="G1075" s="37">
        <f t="shared" si="156"/>
        <v>31</v>
      </c>
      <c r="H1075" s="15">
        <f t="shared" si="157"/>
        <v>3</v>
      </c>
      <c r="I1075" s="15">
        <f t="shared" si="158"/>
        <v>9</v>
      </c>
      <c r="J1075" s="32">
        <f t="shared" si="159"/>
        <v>-2</v>
      </c>
    </row>
    <row r="1076" spans="1:10">
      <c r="A1076" t="s">
        <v>107</v>
      </c>
      <c r="B1076" s="19">
        <f>FORECAST!A325</f>
        <v>44520</v>
      </c>
      <c r="C1076" s="19">
        <f>OBSERVED!A325</f>
        <v>44520</v>
      </c>
      <c r="D1076" s="32">
        <f>ANALYSIS!L328</f>
        <v>31</v>
      </c>
      <c r="E1076" s="32">
        <f>ANALYSIS!K328</f>
        <v>31</v>
      </c>
      <c r="F1076" s="36">
        <f t="shared" si="155"/>
        <v>31</v>
      </c>
      <c r="G1076" s="37">
        <f t="shared" si="156"/>
        <v>30</v>
      </c>
      <c r="H1076" s="15">
        <f t="shared" si="157"/>
        <v>1</v>
      </c>
      <c r="I1076" s="15">
        <f t="shared" si="158"/>
        <v>1</v>
      </c>
      <c r="J1076" s="32">
        <f t="shared" si="159"/>
        <v>0</v>
      </c>
    </row>
    <row r="1077" spans="1:10">
      <c r="A1077" t="s">
        <v>110</v>
      </c>
      <c r="B1077" s="19">
        <f>FORECAST!A326</f>
        <v>44521</v>
      </c>
      <c r="C1077" s="19">
        <f>OBSERVED!A326</f>
        <v>44521</v>
      </c>
      <c r="D1077" s="32">
        <f>ANALYSIS!L329</f>
        <v>31</v>
      </c>
      <c r="E1077" s="32">
        <f>ANALYSIS!K329</f>
        <v>31</v>
      </c>
      <c r="F1077" s="36">
        <f t="shared" si="155"/>
        <v>31</v>
      </c>
      <c r="G1077" s="37">
        <f t="shared" si="156"/>
        <v>31</v>
      </c>
      <c r="H1077" s="15">
        <f t="shared" si="157"/>
        <v>0</v>
      </c>
      <c r="I1077" s="15">
        <f t="shared" si="158"/>
        <v>0</v>
      </c>
      <c r="J1077" s="32">
        <f t="shared" si="159"/>
        <v>0</v>
      </c>
    </row>
    <row r="1078" spans="1:10">
      <c r="A1078" t="s">
        <v>113</v>
      </c>
      <c r="B1078" s="19">
        <f>FORECAST!A327</f>
        <v>44522</v>
      </c>
      <c r="C1078" s="19">
        <f>OBSERVED!A327</f>
        <v>44522</v>
      </c>
      <c r="D1078" s="32">
        <f>ANALYSIS!L330</f>
        <v>32</v>
      </c>
      <c r="E1078" s="32">
        <f>ANALYSIS!K330</f>
        <v>32</v>
      </c>
      <c r="F1078" s="36">
        <f t="shared" si="155"/>
        <v>32</v>
      </c>
      <c r="G1078" s="37">
        <f t="shared" si="156"/>
        <v>31</v>
      </c>
      <c r="H1078" s="15">
        <f t="shared" si="157"/>
        <v>1</v>
      </c>
      <c r="I1078" s="15">
        <f t="shared" si="158"/>
        <v>1</v>
      </c>
      <c r="J1078" s="32">
        <f t="shared" si="159"/>
        <v>0</v>
      </c>
    </row>
    <row r="1079" spans="1:10">
      <c r="A1079" t="s">
        <v>116</v>
      </c>
      <c r="B1079" s="19">
        <f>FORECAST!A328</f>
        <v>44523</v>
      </c>
      <c r="C1079" s="19">
        <f>OBSERVED!A328</f>
        <v>44523</v>
      </c>
      <c r="D1079" s="32">
        <f>ANALYSIS!L331</f>
        <v>33.2</v>
      </c>
      <c r="E1079" s="32">
        <f>ANALYSIS!K331</f>
        <v>32</v>
      </c>
      <c r="F1079" s="36">
        <f t="shared" si="155"/>
        <v>33.2</v>
      </c>
      <c r="G1079" s="37">
        <f t="shared" si="156"/>
        <v>32</v>
      </c>
      <c r="H1079" s="15">
        <f t="shared" si="157"/>
        <v>1.2</v>
      </c>
      <c r="I1079" s="15">
        <f t="shared" si="158"/>
        <v>1.44000000000001</v>
      </c>
      <c r="J1079" s="32">
        <f t="shared" si="159"/>
        <v>1.2</v>
      </c>
    </row>
    <row r="1080" spans="1:10">
      <c r="A1080" t="s">
        <v>119</v>
      </c>
      <c r="B1080" s="19">
        <f>FORECAST!A329</f>
        <v>44524</v>
      </c>
      <c r="C1080" s="19">
        <f>OBSERVED!A329</f>
        <v>44524</v>
      </c>
      <c r="D1080" s="32">
        <f>ANALYSIS!L332</f>
        <v>33.5</v>
      </c>
      <c r="E1080" s="32">
        <f>ANALYSIS!K332</f>
        <v>34</v>
      </c>
      <c r="F1080" s="36">
        <f t="shared" si="155"/>
        <v>33.5</v>
      </c>
      <c r="G1080" s="37">
        <f t="shared" si="156"/>
        <v>32</v>
      </c>
      <c r="H1080" s="15">
        <f t="shared" si="157"/>
        <v>1.5</v>
      </c>
      <c r="I1080" s="15">
        <f t="shared" si="158"/>
        <v>2.25</v>
      </c>
      <c r="J1080" s="32">
        <f t="shared" si="159"/>
        <v>-0.5</v>
      </c>
    </row>
    <row r="1081" spans="1:10">
      <c r="A1081" t="s">
        <v>122</v>
      </c>
      <c r="B1081" s="19">
        <f>FORECAST!A330</f>
        <v>44525</v>
      </c>
      <c r="C1081" s="19">
        <f>OBSERVED!A330</f>
        <v>44525</v>
      </c>
      <c r="D1081" s="32">
        <f>ANALYSIS!L333</f>
        <v>33</v>
      </c>
      <c r="E1081" s="32">
        <f>ANALYSIS!K333</f>
        <v>34</v>
      </c>
      <c r="F1081" s="36">
        <f t="shared" si="155"/>
        <v>33</v>
      </c>
      <c r="G1081" s="37">
        <f t="shared" si="156"/>
        <v>34</v>
      </c>
      <c r="H1081" s="15">
        <f t="shared" si="157"/>
        <v>1</v>
      </c>
      <c r="I1081" s="15">
        <f t="shared" si="158"/>
        <v>1</v>
      </c>
      <c r="J1081" s="32">
        <f t="shared" si="159"/>
        <v>-1</v>
      </c>
    </row>
    <row r="1082" spans="1:10">
      <c r="A1082" t="s">
        <v>106</v>
      </c>
      <c r="B1082" s="19">
        <f>FORECAST!A331</f>
        <v>44526</v>
      </c>
      <c r="C1082" s="19">
        <f>OBSERVED!A331</f>
        <v>44526</v>
      </c>
      <c r="D1082" s="32">
        <f>ANALYSIS!L334</f>
        <v>32</v>
      </c>
      <c r="E1082" s="32">
        <f>ANALYSIS!K334</f>
        <v>35</v>
      </c>
      <c r="F1082" s="36">
        <f t="shared" si="155"/>
        <v>32</v>
      </c>
      <c r="G1082" s="37">
        <f t="shared" si="156"/>
        <v>34</v>
      </c>
      <c r="H1082" s="15">
        <f t="shared" si="157"/>
        <v>2</v>
      </c>
      <c r="I1082" s="15">
        <f t="shared" si="158"/>
        <v>4</v>
      </c>
      <c r="J1082" s="32">
        <f t="shared" si="159"/>
        <v>-3</v>
      </c>
    </row>
    <row r="1083" spans="1:10">
      <c r="A1083" t="s">
        <v>107</v>
      </c>
      <c r="B1083" s="19">
        <f>FORECAST!A332</f>
        <v>44527</v>
      </c>
      <c r="C1083" s="19">
        <f>OBSERVED!A332</f>
        <v>44527</v>
      </c>
      <c r="D1083" s="32">
        <f>ANALYSIS!L335</f>
        <v>33.5</v>
      </c>
      <c r="E1083" s="32">
        <f>ANALYSIS!K335</f>
        <v>32.5</v>
      </c>
      <c r="F1083" s="36">
        <f t="shared" si="155"/>
        <v>33.5</v>
      </c>
      <c r="G1083" s="37">
        <f t="shared" si="156"/>
        <v>35</v>
      </c>
      <c r="H1083" s="15">
        <f t="shared" si="157"/>
        <v>1.5</v>
      </c>
      <c r="I1083" s="15">
        <f t="shared" si="158"/>
        <v>2.25</v>
      </c>
      <c r="J1083" s="32">
        <f t="shared" si="159"/>
        <v>1</v>
      </c>
    </row>
    <row r="1084" spans="1:10">
      <c r="A1084" t="s">
        <v>110</v>
      </c>
      <c r="B1084" s="19">
        <f>FORECAST!A333</f>
        <v>44528</v>
      </c>
      <c r="C1084" s="19">
        <f>OBSERVED!A333</f>
        <v>44528</v>
      </c>
      <c r="D1084" s="32">
        <f>ANALYSIS!L336</f>
        <v>34</v>
      </c>
      <c r="E1084" s="32">
        <f>ANALYSIS!K336</f>
        <v>32.7</v>
      </c>
      <c r="F1084" s="36">
        <f t="shared" si="155"/>
        <v>34</v>
      </c>
      <c r="G1084" s="37">
        <f t="shared" si="156"/>
        <v>32.5</v>
      </c>
      <c r="H1084" s="15">
        <f t="shared" si="157"/>
        <v>1.5</v>
      </c>
      <c r="I1084" s="15">
        <f t="shared" si="158"/>
        <v>2.25</v>
      </c>
      <c r="J1084" s="32">
        <f t="shared" si="159"/>
        <v>1.3</v>
      </c>
    </row>
    <row r="1085" spans="1:10">
      <c r="A1085" t="s">
        <v>113</v>
      </c>
      <c r="B1085" s="19">
        <f>FORECAST!A334</f>
        <v>44529</v>
      </c>
      <c r="C1085" s="19">
        <f>OBSERVED!A334</f>
        <v>44529</v>
      </c>
      <c r="D1085" s="32">
        <f>ANALYSIS!L337</f>
        <v>32.5</v>
      </c>
      <c r="E1085" s="32">
        <f>ANALYSIS!K337</f>
        <v>31.9</v>
      </c>
      <c r="F1085" s="36">
        <f t="shared" si="155"/>
        <v>32.5</v>
      </c>
      <c r="G1085" s="37">
        <f t="shared" si="156"/>
        <v>32.7</v>
      </c>
      <c r="H1085" s="15">
        <f t="shared" si="157"/>
        <v>0.200000000000003</v>
      </c>
      <c r="I1085" s="15">
        <f t="shared" si="158"/>
        <v>0.0400000000000011</v>
      </c>
      <c r="J1085" s="32">
        <f t="shared" si="159"/>
        <v>0.600000000000001</v>
      </c>
    </row>
    <row r="1086" spans="1:10">
      <c r="A1086" t="s">
        <v>116</v>
      </c>
      <c r="B1086" s="19">
        <f>FORECAST!A335</f>
        <v>44530</v>
      </c>
      <c r="C1086" s="19">
        <f>OBSERVED!A335</f>
        <v>44530</v>
      </c>
      <c r="D1086" s="32">
        <f>ANALYSIS!L338</f>
        <v>31</v>
      </c>
      <c r="E1086" s="32">
        <f>ANALYSIS!K338</f>
        <v>32</v>
      </c>
      <c r="F1086" s="36">
        <f t="shared" si="155"/>
        <v>31</v>
      </c>
      <c r="G1086" s="37">
        <f t="shared" si="156"/>
        <v>31.9</v>
      </c>
      <c r="H1086" s="15">
        <f t="shared" si="157"/>
        <v>0.899999999999999</v>
      </c>
      <c r="I1086" s="15">
        <f t="shared" si="158"/>
        <v>0.809999999999997</v>
      </c>
      <c r="J1086" s="32">
        <f t="shared" si="159"/>
        <v>-1</v>
      </c>
    </row>
    <row r="1087" spans="1:10">
      <c r="A1087" t="s">
        <v>119</v>
      </c>
      <c r="B1087" s="19">
        <f>FORECAST!A336</f>
        <v>44531</v>
      </c>
      <c r="C1087" s="19">
        <f>OBSERVED!A336</f>
        <v>44531</v>
      </c>
      <c r="D1087" s="32">
        <f>ANALYSIS!L339</f>
        <v>30</v>
      </c>
      <c r="E1087" s="32">
        <f>ANALYSIS!K339</f>
        <v>30</v>
      </c>
      <c r="F1087" s="36">
        <f t="shared" si="155"/>
        <v>30</v>
      </c>
      <c r="G1087" s="37">
        <f t="shared" si="156"/>
        <v>32</v>
      </c>
      <c r="H1087" s="15">
        <f t="shared" si="157"/>
        <v>2</v>
      </c>
      <c r="I1087" s="15">
        <f t="shared" si="158"/>
        <v>4</v>
      </c>
      <c r="J1087" s="32">
        <f t="shared" si="159"/>
        <v>0</v>
      </c>
    </row>
    <row r="1088" spans="1:10">
      <c r="A1088" t="s">
        <v>122</v>
      </c>
      <c r="B1088" s="19">
        <f>FORECAST!A337</f>
        <v>44532</v>
      </c>
      <c r="C1088" s="19">
        <f>OBSERVED!A337</f>
        <v>44532</v>
      </c>
      <c r="D1088" s="32">
        <f>ANALYSIS!L340</f>
        <v>21</v>
      </c>
      <c r="E1088" s="32">
        <f>ANALYSIS!K340</f>
        <v>27</v>
      </c>
      <c r="F1088" s="36">
        <f t="shared" si="155"/>
        <v>21</v>
      </c>
      <c r="G1088" s="37">
        <f t="shared" si="156"/>
        <v>30</v>
      </c>
      <c r="H1088" s="15">
        <f t="shared" si="157"/>
        <v>9</v>
      </c>
      <c r="I1088" s="15">
        <f t="shared" si="158"/>
        <v>81</v>
      </c>
      <c r="J1088" s="32">
        <f t="shared" si="159"/>
        <v>-6</v>
      </c>
    </row>
    <row r="1089" spans="1:10">
      <c r="A1089" t="s">
        <v>106</v>
      </c>
      <c r="B1089" s="19">
        <f>FORECAST!A338</f>
        <v>44533</v>
      </c>
      <c r="C1089" s="19">
        <f>OBSERVED!A338</f>
        <v>44533</v>
      </c>
      <c r="D1089" s="32">
        <f>ANALYSIS!L341</f>
        <v>17.5</v>
      </c>
      <c r="E1089" s="32">
        <f>ANALYSIS!K341</f>
        <v>28</v>
      </c>
      <c r="F1089" s="36">
        <f t="shared" si="155"/>
        <v>17.5</v>
      </c>
      <c r="G1089" s="37">
        <f t="shared" si="156"/>
        <v>27</v>
      </c>
      <c r="H1089" s="15">
        <f t="shared" si="157"/>
        <v>9.5</v>
      </c>
      <c r="I1089" s="15">
        <f t="shared" si="158"/>
        <v>90.25</v>
      </c>
      <c r="J1089" s="32">
        <f t="shared" si="159"/>
        <v>-10.5</v>
      </c>
    </row>
    <row r="1090" spans="1:10">
      <c r="A1090" t="s">
        <v>107</v>
      </c>
      <c r="B1090" s="19">
        <f>FORECAST!A339</f>
        <v>44534</v>
      </c>
      <c r="C1090" s="19">
        <f>OBSERVED!A339</f>
        <v>44534</v>
      </c>
      <c r="D1090" s="32">
        <f>ANALYSIS!L342</f>
        <v>25.5</v>
      </c>
      <c r="E1090" s="32">
        <f>ANALYSIS!K342</f>
        <v>29</v>
      </c>
      <c r="F1090" s="36">
        <f t="shared" si="155"/>
        <v>25.5</v>
      </c>
      <c r="G1090" s="37">
        <f t="shared" si="156"/>
        <v>28</v>
      </c>
      <c r="H1090" s="15">
        <f t="shared" si="157"/>
        <v>2.5</v>
      </c>
      <c r="I1090" s="15">
        <f t="shared" si="158"/>
        <v>6.25</v>
      </c>
      <c r="J1090" s="32">
        <f t="shared" si="159"/>
        <v>-3.5</v>
      </c>
    </row>
    <row r="1091" spans="1:10">
      <c r="A1091" t="s">
        <v>110</v>
      </c>
      <c r="B1091" s="19">
        <f>FORECAST!A340</f>
        <v>44535</v>
      </c>
      <c r="C1091" s="19">
        <f>OBSERVED!A340</f>
        <v>44535</v>
      </c>
      <c r="D1091" s="32">
        <f>ANALYSIS!L343</f>
        <v>25</v>
      </c>
      <c r="E1091" s="32">
        <f>ANALYSIS!K343</f>
        <v>27</v>
      </c>
      <c r="F1091" s="36">
        <f t="shared" si="155"/>
        <v>25</v>
      </c>
      <c r="G1091" s="37">
        <f t="shared" si="156"/>
        <v>29</v>
      </c>
      <c r="H1091" s="15">
        <f t="shared" si="157"/>
        <v>4</v>
      </c>
      <c r="I1091" s="15">
        <f t="shared" si="158"/>
        <v>16</v>
      </c>
      <c r="J1091" s="32">
        <f t="shared" si="159"/>
        <v>-2</v>
      </c>
    </row>
    <row r="1092" spans="1:10">
      <c r="A1092" t="s">
        <v>113</v>
      </c>
      <c r="B1092" s="19">
        <f>FORECAST!A341</f>
        <v>44536</v>
      </c>
      <c r="C1092" s="19">
        <f>OBSERVED!A341</f>
        <v>44536</v>
      </c>
      <c r="D1092" s="32">
        <f>ANALYSIS!L344</f>
        <v>29</v>
      </c>
      <c r="E1092" s="32">
        <f>ANALYSIS!K344</f>
        <v>28</v>
      </c>
      <c r="F1092" s="36">
        <f t="shared" si="155"/>
        <v>29</v>
      </c>
      <c r="G1092" s="37">
        <f t="shared" si="156"/>
        <v>27</v>
      </c>
      <c r="H1092" s="15">
        <f t="shared" si="157"/>
        <v>2</v>
      </c>
      <c r="I1092" s="15">
        <f t="shared" si="158"/>
        <v>4</v>
      </c>
      <c r="J1092" s="32">
        <f t="shared" si="159"/>
        <v>1</v>
      </c>
    </row>
    <row r="1093" spans="1:10">
      <c r="A1093" t="s">
        <v>116</v>
      </c>
      <c r="B1093" s="19">
        <f>FORECAST!A342</f>
        <v>44537</v>
      </c>
      <c r="C1093" s="19">
        <f>OBSERVED!A342</f>
        <v>44537</v>
      </c>
      <c r="D1093" s="32">
        <f>ANALYSIS!L345</f>
        <v>29.2</v>
      </c>
      <c r="E1093" s="32">
        <f>ANALYSIS!K345</f>
        <v>28</v>
      </c>
      <c r="F1093" s="36">
        <f t="shared" si="155"/>
        <v>29.2</v>
      </c>
      <c r="G1093" s="37">
        <f t="shared" si="156"/>
        <v>28</v>
      </c>
      <c r="H1093" s="15">
        <f t="shared" si="157"/>
        <v>1.2</v>
      </c>
      <c r="I1093" s="15">
        <f t="shared" si="158"/>
        <v>1.44</v>
      </c>
      <c r="J1093" s="32">
        <f t="shared" si="159"/>
        <v>1.2</v>
      </c>
    </row>
    <row r="1094" spans="1:10">
      <c r="A1094" t="s">
        <v>119</v>
      </c>
      <c r="B1094" s="19">
        <f>FORECAST!A343</f>
        <v>44538</v>
      </c>
      <c r="C1094" s="19">
        <f>OBSERVED!A343</f>
        <v>44538</v>
      </c>
      <c r="D1094" s="32">
        <f>ANALYSIS!L346</f>
        <v>28.5</v>
      </c>
      <c r="E1094" s="32">
        <f>ANALYSIS!K346</f>
        <v>29</v>
      </c>
      <c r="F1094" s="36">
        <f t="shared" si="155"/>
        <v>28.5</v>
      </c>
      <c r="G1094" s="37">
        <f t="shared" si="156"/>
        <v>28</v>
      </c>
      <c r="H1094" s="15">
        <f t="shared" si="157"/>
        <v>0.5</v>
      </c>
      <c r="I1094" s="15">
        <f t="shared" si="158"/>
        <v>0.25</v>
      </c>
      <c r="J1094" s="32">
        <f t="shared" si="159"/>
        <v>-0.5</v>
      </c>
    </row>
    <row r="1095" spans="1:10">
      <c r="A1095" t="s">
        <v>122</v>
      </c>
      <c r="B1095" s="19">
        <f>FORECAST!A344</f>
        <v>44539</v>
      </c>
      <c r="C1095" s="19">
        <f>OBSERVED!A344</f>
        <v>44539</v>
      </c>
      <c r="D1095" s="32">
        <f>ANALYSIS!L347</f>
        <v>28</v>
      </c>
      <c r="E1095" s="32">
        <f>ANALYSIS!K347</f>
        <v>29</v>
      </c>
      <c r="F1095" s="36">
        <f t="shared" si="155"/>
        <v>28</v>
      </c>
      <c r="G1095" s="37">
        <f t="shared" si="156"/>
        <v>29</v>
      </c>
      <c r="H1095" s="15">
        <f t="shared" si="157"/>
        <v>1</v>
      </c>
      <c r="I1095" s="15">
        <f t="shared" si="158"/>
        <v>1</v>
      </c>
      <c r="J1095" s="32">
        <f t="shared" si="159"/>
        <v>-1</v>
      </c>
    </row>
    <row r="1096" spans="1:10">
      <c r="A1096" t="s">
        <v>106</v>
      </c>
      <c r="B1096" s="19">
        <f>FORECAST!A345</f>
        <v>44540</v>
      </c>
      <c r="C1096" s="19">
        <f>OBSERVED!A345</f>
        <v>44540</v>
      </c>
      <c r="D1096" s="32">
        <f>ANALYSIS!L348</f>
        <v>27.5</v>
      </c>
      <c r="E1096" s="32">
        <f>ANALYSIS!K348</f>
        <v>29</v>
      </c>
      <c r="F1096" s="36">
        <f t="shared" si="155"/>
        <v>27.5</v>
      </c>
      <c r="G1096" s="37">
        <f t="shared" si="156"/>
        <v>29</v>
      </c>
      <c r="H1096" s="15">
        <f t="shared" si="157"/>
        <v>1.5</v>
      </c>
      <c r="I1096" s="15">
        <f t="shared" si="158"/>
        <v>2.25</v>
      </c>
      <c r="J1096" s="32">
        <f t="shared" si="159"/>
        <v>-1.5</v>
      </c>
    </row>
    <row r="1097" spans="1:10">
      <c r="A1097" t="s">
        <v>107</v>
      </c>
      <c r="B1097" s="19">
        <f>FORECAST!A346</f>
        <v>44541</v>
      </c>
      <c r="C1097" s="19">
        <f>OBSERVED!A346</f>
        <v>44541</v>
      </c>
      <c r="D1097" s="32">
        <f>ANALYSIS!L349</f>
        <v>28</v>
      </c>
      <c r="E1097" s="32">
        <f>ANALYSIS!K349</f>
        <v>28</v>
      </c>
      <c r="F1097" s="36">
        <f t="shared" si="155"/>
        <v>28</v>
      </c>
      <c r="G1097" s="37">
        <f t="shared" si="156"/>
        <v>29</v>
      </c>
      <c r="H1097" s="15">
        <f t="shared" si="157"/>
        <v>1</v>
      </c>
      <c r="I1097" s="15">
        <f t="shared" si="158"/>
        <v>1</v>
      </c>
      <c r="J1097" s="32">
        <f t="shared" si="159"/>
        <v>0</v>
      </c>
    </row>
    <row r="1098" spans="1:10">
      <c r="A1098" t="s">
        <v>110</v>
      </c>
      <c r="B1098" s="19">
        <f>FORECAST!A347</f>
        <v>44542</v>
      </c>
      <c r="C1098" s="19">
        <f>OBSERVED!A347</f>
        <v>44542</v>
      </c>
      <c r="D1098" s="32">
        <f>ANALYSIS!L350</f>
        <v>28</v>
      </c>
      <c r="E1098" s="32">
        <f>ANALYSIS!K350</f>
        <v>28</v>
      </c>
      <c r="F1098" s="36">
        <f t="shared" si="155"/>
        <v>28</v>
      </c>
      <c r="G1098" s="37">
        <f t="shared" si="156"/>
        <v>28</v>
      </c>
      <c r="H1098" s="15">
        <f t="shared" si="157"/>
        <v>0</v>
      </c>
      <c r="I1098" s="15">
        <f t="shared" si="158"/>
        <v>0</v>
      </c>
      <c r="J1098" s="32">
        <f t="shared" si="159"/>
        <v>0</v>
      </c>
    </row>
    <row r="1099" spans="1:10">
      <c r="A1099" t="s">
        <v>113</v>
      </c>
      <c r="B1099" s="19">
        <f>FORECAST!A348</f>
        <v>44543</v>
      </c>
      <c r="C1099" s="19">
        <f>OBSERVED!A348</f>
        <v>44543</v>
      </c>
      <c r="D1099" s="32">
        <f>ANALYSIS!L351</f>
        <v>28.8</v>
      </c>
      <c r="E1099" s="32">
        <f>ANALYSIS!K351</f>
        <v>28</v>
      </c>
      <c r="F1099" s="36">
        <f t="shared" si="155"/>
        <v>28.8</v>
      </c>
      <c r="G1099" s="37">
        <f t="shared" si="156"/>
        <v>28</v>
      </c>
      <c r="H1099" s="15">
        <f t="shared" si="157"/>
        <v>0.800000000000001</v>
      </c>
      <c r="I1099" s="15">
        <f t="shared" si="158"/>
        <v>0.640000000000001</v>
      </c>
      <c r="J1099" s="32">
        <f t="shared" si="159"/>
        <v>0.800000000000001</v>
      </c>
    </row>
    <row r="1100" spans="1:10">
      <c r="A1100" t="s">
        <v>116</v>
      </c>
      <c r="B1100" s="19">
        <f>FORECAST!A349</f>
        <v>44544</v>
      </c>
      <c r="C1100" s="19">
        <f>OBSERVED!A349</f>
        <v>44544</v>
      </c>
      <c r="D1100" s="32">
        <f>ANALYSIS!L352</f>
        <v>29</v>
      </c>
      <c r="E1100" s="32">
        <f>ANALYSIS!K352</f>
        <v>28</v>
      </c>
      <c r="F1100" s="36">
        <f t="shared" si="155"/>
        <v>29</v>
      </c>
      <c r="G1100" s="37">
        <f t="shared" si="156"/>
        <v>28</v>
      </c>
      <c r="H1100" s="15">
        <f t="shared" si="157"/>
        <v>1</v>
      </c>
      <c r="I1100" s="15">
        <f t="shared" si="158"/>
        <v>1</v>
      </c>
      <c r="J1100" s="32">
        <f t="shared" si="159"/>
        <v>1</v>
      </c>
    </row>
    <row r="1101" spans="1:10">
      <c r="A1101" t="s">
        <v>119</v>
      </c>
      <c r="B1101" s="19">
        <f>FORECAST!A350</f>
        <v>44545</v>
      </c>
      <c r="C1101" s="19">
        <f>OBSERVED!A350</f>
        <v>44545</v>
      </c>
      <c r="D1101" s="32">
        <f>ANALYSIS!L353</f>
        <v>28.5</v>
      </c>
      <c r="E1101" s="32">
        <f>ANALYSIS!K353</f>
        <v>30</v>
      </c>
      <c r="F1101" s="36">
        <f t="shared" si="155"/>
        <v>28.5</v>
      </c>
      <c r="G1101" s="37">
        <f t="shared" si="156"/>
        <v>28</v>
      </c>
      <c r="H1101" s="15">
        <f t="shared" si="157"/>
        <v>0.5</v>
      </c>
      <c r="I1101" s="15">
        <f t="shared" si="158"/>
        <v>0.25</v>
      </c>
      <c r="J1101" s="32">
        <f t="shared" si="159"/>
        <v>-1.5</v>
      </c>
    </row>
    <row r="1102" spans="1:10">
      <c r="A1102" t="s">
        <v>122</v>
      </c>
      <c r="B1102" s="19">
        <f>FORECAST!A351</f>
        <v>44546</v>
      </c>
      <c r="C1102" s="19">
        <f>OBSERVED!A351</f>
        <v>44546</v>
      </c>
      <c r="D1102" s="32">
        <f>ANALYSIS!L354</f>
        <v>27.2</v>
      </c>
      <c r="E1102" s="32">
        <f>ANALYSIS!K354</f>
        <v>31</v>
      </c>
      <c r="F1102" s="36">
        <f t="shared" si="155"/>
        <v>27.2</v>
      </c>
      <c r="G1102" s="37">
        <f t="shared" si="156"/>
        <v>30</v>
      </c>
      <c r="H1102" s="15">
        <f t="shared" si="157"/>
        <v>2.8</v>
      </c>
      <c r="I1102" s="15">
        <f t="shared" si="158"/>
        <v>7.84</v>
      </c>
      <c r="J1102" s="32">
        <f t="shared" si="159"/>
        <v>-3.8</v>
      </c>
    </row>
    <row r="1103" spans="1:10">
      <c r="A1103" t="s">
        <v>106</v>
      </c>
      <c r="B1103" s="19">
        <f>FORECAST!A352</f>
        <v>44547</v>
      </c>
      <c r="C1103" s="19">
        <f>OBSERVED!A352</f>
        <v>44547</v>
      </c>
      <c r="D1103" s="32">
        <f>ANALYSIS!L355</f>
        <v>27</v>
      </c>
      <c r="E1103" s="32">
        <f>ANALYSIS!K355</f>
        <v>30</v>
      </c>
      <c r="F1103" s="36">
        <f t="shared" si="155"/>
        <v>27</v>
      </c>
      <c r="G1103" s="37">
        <f t="shared" si="156"/>
        <v>31</v>
      </c>
      <c r="H1103" s="15">
        <f t="shared" si="157"/>
        <v>4</v>
      </c>
      <c r="I1103" s="15">
        <f t="shared" si="158"/>
        <v>16</v>
      </c>
      <c r="J1103" s="32">
        <f t="shared" si="159"/>
        <v>-3</v>
      </c>
    </row>
    <row r="1104" spans="1:10">
      <c r="A1104" t="s">
        <v>107</v>
      </c>
      <c r="B1104" s="19">
        <f>FORECAST!A353</f>
        <v>44548</v>
      </c>
      <c r="C1104" s="19">
        <f>OBSERVED!A353</f>
        <v>44548</v>
      </c>
      <c r="D1104" s="32">
        <f>ANALYSIS!L356</f>
        <v>25.5</v>
      </c>
      <c r="E1104" s="32">
        <f>ANALYSIS!K356</f>
        <v>27</v>
      </c>
      <c r="F1104" s="36">
        <f t="shared" si="155"/>
        <v>25.5</v>
      </c>
      <c r="G1104" s="37">
        <f t="shared" si="156"/>
        <v>30</v>
      </c>
      <c r="H1104" s="15">
        <f t="shared" si="157"/>
        <v>4.5</v>
      </c>
      <c r="I1104" s="15">
        <f t="shared" si="158"/>
        <v>20.25</v>
      </c>
      <c r="J1104" s="32">
        <f t="shared" si="159"/>
        <v>-1.5</v>
      </c>
    </row>
    <row r="1105" spans="1:10">
      <c r="A1105" t="s">
        <v>110</v>
      </c>
      <c r="B1105" s="19">
        <f>FORECAST!A354</f>
        <v>44549</v>
      </c>
      <c r="C1105" s="19">
        <f>OBSERVED!A354</f>
        <v>44549</v>
      </c>
      <c r="D1105" s="32">
        <f>ANALYSIS!L357</f>
        <v>24.2</v>
      </c>
      <c r="E1105" s="32">
        <f>ANALYSIS!K357</f>
        <v>26</v>
      </c>
      <c r="F1105" s="36">
        <f t="shared" si="155"/>
        <v>24.2</v>
      </c>
      <c r="G1105" s="37">
        <f t="shared" si="156"/>
        <v>27</v>
      </c>
      <c r="H1105" s="15">
        <f t="shared" si="157"/>
        <v>2.8</v>
      </c>
      <c r="I1105" s="15">
        <f t="shared" si="158"/>
        <v>7.84</v>
      </c>
      <c r="J1105" s="32">
        <f t="shared" si="159"/>
        <v>-1.8</v>
      </c>
    </row>
    <row r="1106" spans="1:10">
      <c r="A1106" t="s">
        <v>113</v>
      </c>
      <c r="B1106" s="19">
        <f>FORECAST!A355</f>
        <v>44550</v>
      </c>
      <c r="C1106" s="19">
        <f>OBSERVED!A355</f>
        <v>44550</v>
      </c>
      <c r="D1106" s="32">
        <f>ANALYSIS!L358</f>
        <v>25.5</v>
      </c>
      <c r="E1106" s="32">
        <f>ANALYSIS!K358</f>
        <v>27</v>
      </c>
      <c r="F1106" s="36">
        <f t="shared" si="155"/>
        <v>25.5</v>
      </c>
      <c r="G1106" s="37">
        <f t="shared" si="156"/>
        <v>26</v>
      </c>
      <c r="H1106" s="15">
        <f t="shared" si="157"/>
        <v>0.5</v>
      </c>
      <c r="I1106" s="15">
        <f t="shared" si="158"/>
        <v>0.25</v>
      </c>
      <c r="J1106" s="32">
        <f t="shared" si="159"/>
        <v>-1.5</v>
      </c>
    </row>
    <row r="1107" spans="1:10">
      <c r="A1107" t="s">
        <v>116</v>
      </c>
      <c r="B1107" s="19">
        <f>FORECAST!A356</f>
        <v>44551</v>
      </c>
      <c r="C1107" s="19">
        <f>OBSERVED!A356</f>
        <v>44551</v>
      </c>
      <c r="D1107" s="32">
        <f>ANALYSIS!L359</f>
        <v>26.5</v>
      </c>
      <c r="E1107" s="32">
        <f>ANALYSIS!K359</f>
        <v>28</v>
      </c>
      <c r="F1107" s="36">
        <f t="shared" si="155"/>
        <v>26.5</v>
      </c>
      <c r="G1107" s="37">
        <f t="shared" si="156"/>
        <v>27</v>
      </c>
      <c r="H1107" s="15">
        <f t="shared" si="157"/>
        <v>0.5</v>
      </c>
      <c r="I1107" s="15">
        <f t="shared" si="158"/>
        <v>0.25</v>
      </c>
      <c r="J1107" s="32">
        <f t="shared" si="159"/>
        <v>-1.5</v>
      </c>
    </row>
    <row r="1108" spans="1:10">
      <c r="A1108" t="s">
        <v>119</v>
      </c>
      <c r="B1108" s="19">
        <f>FORECAST!A357</f>
        <v>44552</v>
      </c>
      <c r="C1108" s="19">
        <f>OBSERVED!A357</f>
        <v>44552</v>
      </c>
      <c r="D1108" s="32">
        <f>ANALYSIS!L360</f>
        <v>28.5</v>
      </c>
      <c r="E1108" s="32">
        <f>ANALYSIS!K360</f>
        <v>28</v>
      </c>
      <c r="F1108" s="36">
        <f t="shared" si="155"/>
        <v>28.5</v>
      </c>
      <c r="G1108" s="37">
        <f t="shared" si="156"/>
        <v>28</v>
      </c>
      <c r="H1108" s="15">
        <f t="shared" si="157"/>
        <v>0.5</v>
      </c>
      <c r="I1108" s="15">
        <f t="shared" si="158"/>
        <v>0.25</v>
      </c>
      <c r="J1108" s="32">
        <f t="shared" si="159"/>
        <v>0.5</v>
      </c>
    </row>
    <row r="1109" spans="1:10">
      <c r="A1109" t="s">
        <v>122</v>
      </c>
      <c r="B1109" s="19">
        <f>FORECAST!A358</f>
        <v>44553</v>
      </c>
      <c r="C1109" s="19">
        <f>OBSERVED!A358</f>
        <v>44553</v>
      </c>
      <c r="D1109" s="32">
        <f>ANALYSIS!L361</f>
        <v>29</v>
      </c>
      <c r="E1109" s="32">
        <f>ANALYSIS!K361</f>
        <v>29</v>
      </c>
      <c r="F1109" s="36">
        <f t="shared" si="155"/>
        <v>29</v>
      </c>
      <c r="G1109" s="37">
        <f t="shared" si="156"/>
        <v>28</v>
      </c>
      <c r="H1109" s="15">
        <f t="shared" si="157"/>
        <v>1</v>
      </c>
      <c r="I1109" s="15">
        <f t="shared" si="158"/>
        <v>1</v>
      </c>
      <c r="J1109" s="32">
        <f t="shared" si="159"/>
        <v>0</v>
      </c>
    </row>
    <row r="1110" spans="1:10">
      <c r="A1110" t="s">
        <v>106</v>
      </c>
      <c r="B1110" s="19">
        <f>FORECAST!A359</f>
        <v>44554</v>
      </c>
      <c r="C1110" s="19">
        <f>OBSERVED!A359</f>
        <v>44554</v>
      </c>
      <c r="D1110" s="32">
        <f>ANALYSIS!L362</f>
        <v>29</v>
      </c>
      <c r="E1110" s="32">
        <f>ANALYSIS!K362</f>
        <v>29</v>
      </c>
      <c r="F1110" s="36">
        <f t="shared" si="155"/>
        <v>29</v>
      </c>
      <c r="G1110" s="37">
        <f t="shared" si="156"/>
        <v>29</v>
      </c>
      <c r="H1110" s="15">
        <f t="shared" si="157"/>
        <v>0</v>
      </c>
      <c r="I1110" s="15">
        <f t="shared" si="158"/>
        <v>0</v>
      </c>
      <c r="J1110" s="32">
        <f t="shared" si="159"/>
        <v>0</v>
      </c>
    </row>
    <row r="1111" spans="1:10">
      <c r="A1111" t="s">
        <v>107</v>
      </c>
      <c r="B1111" s="19">
        <f>FORECAST!A360</f>
        <v>44555</v>
      </c>
      <c r="C1111" s="19">
        <f>OBSERVED!A360</f>
        <v>44555</v>
      </c>
      <c r="D1111" s="32">
        <f>ANALYSIS!L363</f>
        <v>28</v>
      </c>
      <c r="E1111" s="32">
        <f>ANALYSIS!K363</f>
        <v>30</v>
      </c>
      <c r="F1111" s="36">
        <f t="shared" si="155"/>
        <v>28</v>
      </c>
      <c r="G1111" s="37">
        <f t="shared" si="156"/>
        <v>29</v>
      </c>
      <c r="H1111" s="15">
        <f t="shared" si="157"/>
        <v>1</v>
      </c>
      <c r="I1111" s="15">
        <f t="shared" si="158"/>
        <v>1</v>
      </c>
      <c r="J1111" s="32">
        <f t="shared" si="159"/>
        <v>-2</v>
      </c>
    </row>
    <row r="1112" spans="1:10">
      <c r="A1112" t="s">
        <v>110</v>
      </c>
      <c r="B1112" s="19">
        <f>FORECAST!A361</f>
        <v>44556</v>
      </c>
      <c r="C1112" s="19">
        <f>OBSERVED!A361</f>
        <v>44556</v>
      </c>
      <c r="D1112" s="32">
        <f>ANALYSIS!L364</f>
        <v>28</v>
      </c>
      <c r="E1112" s="32">
        <f>ANALYSIS!K364</f>
        <v>30</v>
      </c>
      <c r="F1112" s="36">
        <f t="shared" si="155"/>
        <v>28</v>
      </c>
      <c r="G1112" s="37">
        <f t="shared" si="156"/>
        <v>30</v>
      </c>
      <c r="H1112" s="15">
        <f t="shared" si="157"/>
        <v>2</v>
      </c>
      <c r="I1112" s="15">
        <f t="shared" si="158"/>
        <v>4</v>
      </c>
      <c r="J1112" s="32">
        <f t="shared" si="159"/>
        <v>-2</v>
      </c>
    </row>
    <row r="1113" spans="1:10">
      <c r="A1113" t="s">
        <v>113</v>
      </c>
      <c r="B1113" s="19">
        <f>FORECAST!A362</f>
        <v>44557</v>
      </c>
      <c r="C1113" s="19">
        <f>OBSERVED!A362</f>
        <v>44557</v>
      </c>
      <c r="D1113" s="32">
        <f>ANALYSIS!L365</f>
        <v>28</v>
      </c>
      <c r="E1113" s="32">
        <f>ANALYSIS!K365</f>
        <v>31</v>
      </c>
      <c r="F1113" s="36">
        <f t="shared" si="155"/>
        <v>28</v>
      </c>
      <c r="G1113" s="37">
        <f t="shared" si="156"/>
        <v>30</v>
      </c>
      <c r="H1113" s="15">
        <f t="shared" si="157"/>
        <v>2</v>
      </c>
      <c r="I1113" s="15">
        <f t="shared" si="158"/>
        <v>4</v>
      </c>
      <c r="J1113" s="32">
        <f t="shared" si="159"/>
        <v>-3</v>
      </c>
    </row>
    <row r="1114" spans="1:10">
      <c r="A1114" t="s">
        <v>116</v>
      </c>
      <c r="B1114" s="19">
        <f>FORECAST!A363</f>
        <v>44558</v>
      </c>
      <c r="C1114" s="19">
        <f>OBSERVED!A363</f>
        <v>44558</v>
      </c>
      <c r="D1114" s="32">
        <f>ANALYSIS!L366</f>
        <v>29</v>
      </c>
      <c r="E1114" s="32">
        <f>ANALYSIS!K366</f>
        <v>31</v>
      </c>
      <c r="F1114" s="36">
        <f t="shared" si="155"/>
        <v>29</v>
      </c>
      <c r="G1114" s="37">
        <f t="shared" si="156"/>
        <v>31</v>
      </c>
      <c r="H1114" s="15">
        <f t="shared" si="157"/>
        <v>2</v>
      </c>
      <c r="I1114" s="15">
        <f t="shared" si="158"/>
        <v>4</v>
      </c>
      <c r="J1114" s="32">
        <f t="shared" si="159"/>
        <v>-2</v>
      </c>
    </row>
    <row r="1115" spans="1:10">
      <c r="A1115" t="s">
        <v>119</v>
      </c>
      <c r="B1115" s="19">
        <f>FORECAST!A364</f>
        <v>44559</v>
      </c>
      <c r="C1115" s="19">
        <f>OBSERVED!A364</f>
        <v>44559</v>
      </c>
      <c r="D1115" s="32">
        <f>ANALYSIS!L367</f>
        <v>21.5</v>
      </c>
      <c r="E1115" s="32">
        <f>ANALYSIS!K367</f>
        <v>25</v>
      </c>
      <c r="F1115" s="36">
        <f t="shared" si="155"/>
        <v>21.5</v>
      </c>
      <c r="G1115" s="37">
        <f t="shared" si="156"/>
        <v>31</v>
      </c>
      <c r="H1115" s="15">
        <f t="shared" si="157"/>
        <v>9.5</v>
      </c>
      <c r="I1115" s="15">
        <f t="shared" si="158"/>
        <v>90.25</v>
      </c>
      <c r="J1115" s="32">
        <f t="shared" si="159"/>
        <v>-3.5</v>
      </c>
    </row>
    <row r="1116" spans="1:10">
      <c r="A1116" t="s">
        <v>122</v>
      </c>
      <c r="B1116" s="19">
        <f>FORECAST!A365</f>
        <v>44560</v>
      </c>
      <c r="C1116" s="19">
        <f>OBSERVED!A365</f>
        <v>44560</v>
      </c>
      <c r="D1116" s="32">
        <f>ANALYSIS!L368</f>
        <v>23</v>
      </c>
      <c r="E1116" s="32">
        <f>ANALYSIS!K368</f>
        <v>28</v>
      </c>
      <c r="F1116" s="36">
        <f t="shared" si="155"/>
        <v>23</v>
      </c>
      <c r="G1116" s="37">
        <f t="shared" si="156"/>
        <v>25</v>
      </c>
      <c r="H1116" s="15">
        <f t="shared" si="157"/>
        <v>2</v>
      </c>
      <c r="I1116" s="15">
        <f t="shared" si="158"/>
        <v>4</v>
      </c>
      <c r="J1116" s="32">
        <f t="shared" si="159"/>
        <v>-5</v>
      </c>
    </row>
    <row r="1117" spans="1:10">
      <c r="A1117" t="s">
        <v>106</v>
      </c>
      <c r="B1117" s="19">
        <f>FORECAST!A366</f>
        <v>44561</v>
      </c>
      <c r="C1117" s="19">
        <f>OBSERVED!A366</f>
        <v>44561</v>
      </c>
      <c r="D1117" s="32">
        <f>ANALYSIS!L369</f>
        <v>24.5</v>
      </c>
      <c r="E1117" s="32">
        <f>ANALYSIS!K369</f>
        <v>28</v>
      </c>
      <c r="F1117" s="36">
        <f t="shared" si="155"/>
        <v>24.5</v>
      </c>
      <c r="G1117" s="37">
        <f t="shared" si="156"/>
        <v>28</v>
      </c>
      <c r="H1117" s="15">
        <f t="shared" si="157"/>
        <v>3.5</v>
      </c>
      <c r="I1117" s="15">
        <f t="shared" si="158"/>
        <v>12.25</v>
      </c>
      <c r="J1117" s="32">
        <f t="shared" si="159"/>
        <v>-3.5</v>
      </c>
    </row>
    <row r="1120" ht="15.5" spans="1:1">
      <c r="A1120" s="31" t="s">
        <v>26</v>
      </c>
    </row>
    <row r="1123" spans="1:9">
      <c r="A1123" s="12"/>
      <c r="B1123" s="12"/>
      <c r="C1123" s="12"/>
      <c r="D1123" s="12"/>
      <c r="E1123" s="12"/>
      <c r="F1123" s="12"/>
      <c r="G1123" s="12"/>
      <c r="H1123" s="12"/>
      <c r="I1123" s="12"/>
    </row>
    <row r="1124" spans="1:11">
      <c r="A1124" s="14" t="s">
        <v>84</v>
      </c>
      <c r="B1124" s="14" t="s">
        <v>85</v>
      </c>
      <c r="C1124" s="14" t="s">
        <v>86</v>
      </c>
      <c r="D1124" s="14" t="s">
        <v>188</v>
      </c>
      <c r="E1124" s="15" t="s">
        <v>189</v>
      </c>
      <c r="F1124" s="18" t="s">
        <v>89</v>
      </c>
      <c r="G1124" s="15" t="s">
        <v>90</v>
      </c>
      <c r="H1124" s="15" t="s">
        <v>91</v>
      </c>
      <c r="I1124" s="15" t="s">
        <v>92</v>
      </c>
      <c r="J1124" s="14" t="s">
        <v>190</v>
      </c>
      <c r="K1124" s="15"/>
    </row>
    <row r="1125" spans="2:6">
      <c r="B1125" s="19"/>
      <c r="C1125" s="19"/>
      <c r="D1125" s="32"/>
      <c r="E1125" s="32"/>
      <c r="F1125" s="18"/>
    </row>
    <row r="1126" spans="1:35">
      <c r="A1126" t="s">
        <v>106</v>
      </c>
      <c r="B1126" s="19">
        <f>FORECAST!A2</f>
        <v>44197</v>
      </c>
      <c r="C1126" s="19">
        <f>OBSERVED!A2</f>
        <v>44197</v>
      </c>
      <c r="D1126" s="32">
        <f>OBSERVED!D2</f>
        <v>15</v>
      </c>
      <c r="E1126" s="32">
        <f>FORECAST!D2</f>
        <v>15</v>
      </c>
      <c r="F1126" s="36">
        <f t="shared" ref="F1126:F1189" si="160">D1126</f>
        <v>15</v>
      </c>
      <c r="G1126" s="37">
        <f t="shared" ref="G1126:G1189" si="161">E1125</f>
        <v>0</v>
      </c>
      <c r="H1126" s="15">
        <f t="shared" ref="H1126:H1189" si="162">IF(OR(D1126=99.9,E1125=99.9),"",ABS(D1126-E1125))</f>
        <v>15</v>
      </c>
      <c r="I1126" s="15">
        <f t="shared" ref="I1126:I1189" si="163">IF(OR(D1126=99.9,E1125=99.9),"",POWER(ABS(D1126-E1125),2))</f>
        <v>225</v>
      </c>
      <c r="J1126" s="32">
        <f t="shared" ref="J1126:J1189" si="164">D1126-E1126</f>
        <v>0</v>
      </c>
      <c r="P1126" t="s">
        <v>150</v>
      </c>
      <c r="R1126" t="s">
        <v>151</v>
      </c>
      <c r="S1126" t="s">
        <v>152</v>
      </c>
      <c r="T1126" t="s">
        <v>153</v>
      </c>
      <c r="U1126" t="s">
        <v>154</v>
      </c>
      <c r="X1126" t="s">
        <v>155</v>
      </c>
      <c r="Y1126" t="s">
        <v>156</v>
      </c>
      <c r="Z1126" t="s">
        <v>157</v>
      </c>
      <c r="AA1126" t="s">
        <v>158</v>
      </c>
      <c r="AB1126" t="s">
        <v>159</v>
      </c>
      <c r="AC1126" t="s">
        <v>160</v>
      </c>
      <c r="AD1126" t="s">
        <v>161</v>
      </c>
      <c r="AE1126" t="s">
        <v>162</v>
      </c>
      <c r="AF1126" t="s">
        <v>163</v>
      </c>
      <c r="AG1126" t="s">
        <v>164</v>
      </c>
      <c r="AH1126" t="s">
        <v>165</v>
      </c>
      <c r="AI1126" t="s">
        <v>166</v>
      </c>
    </row>
    <row r="1127" spans="1:35">
      <c r="A1127" t="s">
        <v>107</v>
      </c>
      <c r="B1127" s="19">
        <f>FORECAST!A3</f>
        <v>44198</v>
      </c>
      <c r="C1127" s="19">
        <f>OBSERVED!A3</f>
        <v>44198</v>
      </c>
      <c r="D1127" s="32">
        <f>OBSERVED!D3</f>
        <v>18.5</v>
      </c>
      <c r="E1127" s="32">
        <f>FORECAST!D3</f>
        <v>18.5</v>
      </c>
      <c r="F1127" s="36">
        <f t="shared" si="160"/>
        <v>18.5</v>
      </c>
      <c r="G1127" s="37">
        <f t="shared" si="161"/>
        <v>15</v>
      </c>
      <c r="H1127" s="15">
        <f t="shared" si="162"/>
        <v>3.5</v>
      </c>
      <c r="I1127" s="15">
        <f t="shared" si="163"/>
        <v>12.25</v>
      </c>
      <c r="J1127" s="32">
        <f t="shared" si="164"/>
        <v>0</v>
      </c>
      <c r="M1127" t="s">
        <v>37</v>
      </c>
      <c r="P1127" t="s">
        <v>109</v>
      </c>
      <c r="R1127" t="s">
        <v>42</v>
      </c>
      <c r="S1127" t="s">
        <v>43</v>
      </c>
      <c r="T1127" t="s">
        <v>44</v>
      </c>
      <c r="U1127" t="s">
        <v>45</v>
      </c>
      <c r="X1127" t="s">
        <v>68</v>
      </c>
      <c r="Y1127" t="s">
        <v>69</v>
      </c>
      <c r="Z1127" t="s">
        <v>70</v>
      </c>
      <c r="AA1127" t="s">
        <v>71</v>
      </c>
      <c r="AB1127" t="s">
        <v>72</v>
      </c>
      <c r="AC1127" t="s">
        <v>73</v>
      </c>
      <c r="AD1127" t="s">
        <v>74</v>
      </c>
      <c r="AE1127" t="s">
        <v>75</v>
      </c>
      <c r="AF1127" t="s">
        <v>76</v>
      </c>
      <c r="AG1127" t="s">
        <v>77</v>
      </c>
      <c r="AH1127" t="s">
        <v>78</v>
      </c>
      <c r="AI1127" t="s">
        <v>79</v>
      </c>
    </row>
    <row r="1128" spans="1:35">
      <c r="A1128" t="s">
        <v>110</v>
      </c>
      <c r="B1128" s="19">
        <f>FORECAST!A4</f>
        <v>44199</v>
      </c>
      <c r="C1128" s="19">
        <f>OBSERVED!A4</f>
        <v>44199</v>
      </c>
      <c r="D1128" s="32">
        <f>OBSERVED!D4</f>
        <v>13.5</v>
      </c>
      <c r="E1128" s="32">
        <f>FORECAST!D4</f>
        <v>13.5</v>
      </c>
      <c r="F1128" s="36">
        <f t="shared" si="160"/>
        <v>13.5</v>
      </c>
      <c r="G1128" s="37">
        <f t="shared" si="161"/>
        <v>18.5</v>
      </c>
      <c r="H1128" s="15">
        <f t="shared" si="162"/>
        <v>5</v>
      </c>
      <c r="I1128" s="15">
        <f t="shared" si="163"/>
        <v>25</v>
      </c>
      <c r="J1128" s="32">
        <f t="shared" si="164"/>
        <v>0</v>
      </c>
      <c r="M1128" s="33" t="s">
        <v>167</v>
      </c>
      <c r="N1128" s="11"/>
      <c r="O1128" s="34" t="s">
        <v>168</v>
      </c>
      <c r="P1128">
        <f>COUNTIF(H1126:H1490,"")</f>
        <v>0</v>
      </c>
      <c r="R1128">
        <f>COUNTIF(H1126:H1184,"")</f>
        <v>0</v>
      </c>
      <c r="S1128">
        <f>COUNTIF(G1185:G1276,"")</f>
        <v>0</v>
      </c>
      <c r="T1128">
        <f>COUNTIF(H1277:H1398,"")</f>
        <v>0</v>
      </c>
      <c r="U1128">
        <f>COUNTIF(H1399:H1490,"")</f>
        <v>0</v>
      </c>
      <c r="W1128" s="34" t="s">
        <v>168</v>
      </c>
      <c r="X1128">
        <f>COUNTIF(H1126:H1156,"")</f>
        <v>0</v>
      </c>
      <c r="Y1128">
        <f>COUNTIF(H1157:H1184,"")</f>
        <v>0</v>
      </c>
      <c r="Z1128">
        <f>COUNTIF(H1185:H1215,"")</f>
        <v>0</v>
      </c>
      <c r="AA1128">
        <f>COUNTIF(H1216:H1245,"")</f>
        <v>0</v>
      </c>
      <c r="AB1128">
        <f>COUNTIF(H1246:H1276,"")</f>
        <v>0</v>
      </c>
      <c r="AC1128">
        <f>COUNTIF(H1277:H1306,"")</f>
        <v>0</v>
      </c>
      <c r="AD1128">
        <f>COUNTIF(H1307:H1337,"")</f>
        <v>0</v>
      </c>
      <c r="AE1128">
        <f>COUNTIF(H1338:H1368,"")</f>
        <v>0</v>
      </c>
      <c r="AF1128">
        <f>COUNTIF(H1369:H1398,"")</f>
        <v>0</v>
      </c>
      <c r="AG1128">
        <f>COUNTIF(H1399:H1429,"")</f>
        <v>0</v>
      </c>
      <c r="AH1128">
        <f>COUNTIF(H1430:H1459,"")</f>
        <v>0</v>
      </c>
      <c r="AI1128">
        <f>COUNTIF(H1460:H1490,"")</f>
        <v>0</v>
      </c>
    </row>
    <row r="1129" spans="1:35">
      <c r="A1129" t="s">
        <v>113</v>
      </c>
      <c r="B1129" s="19">
        <f>FORECAST!A5</f>
        <v>44200</v>
      </c>
      <c r="C1129" s="19">
        <f>OBSERVED!A5</f>
        <v>44200</v>
      </c>
      <c r="D1129" s="32">
        <f>OBSERVED!D5</f>
        <v>15</v>
      </c>
      <c r="E1129" s="32">
        <f>FORECAST!D5</f>
        <v>15</v>
      </c>
      <c r="F1129" s="36">
        <f t="shared" si="160"/>
        <v>15</v>
      </c>
      <c r="G1129" s="37">
        <f t="shared" si="161"/>
        <v>13.5</v>
      </c>
      <c r="H1129" s="15">
        <f t="shared" si="162"/>
        <v>1.5</v>
      </c>
      <c r="I1129" s="15">
        <f t="shared" si="163"/>
        <v>2.25</v>
      </c>
      <c r="J1129" s="32">
        <f t="shared" si="164"/>
        <v>0</v>
      </c>
      <c r="M1129" s="33" t="s">
        <v>169</v>
      </c>
      <c r="N1129" s="11"/>
      <c r="O1129" s="34" t="s">
        <v>128</v>
      </c>
      <c r="P1129">
        <f>COUNTIF(H1126:H1490,"&gt;=0")</f>
        <v>365</v>
      </c>
      <c r="R1129">
        <f>COUNTIF(H1126:H1184,"&gt;=0")</f>
        <v>59</v>
      </c>
      <c r="S1129">
        <f>COUNTIF(H1185:H1276,"&gt;=0")</f>
        <v>92</v>
      </c>
      <c r="T1129">
        <f>COUNTIF(H1277:H1398,"&gt;=0")</f>
        <v>122</v>
      </c>
      <c r="U1129">
        <f>COUNTIF(H1399:H1490,"&gt;=0")</f>
        <v>92</v>
      </c>
      <c r="W1129" s="34" t="s">
        <v>128</v>
      </c>
      <c r="X1129">
        <f>COUNTIF(H1126:H1156,"&gt;=0")</f>
        <v>31</v>
      </c>
      <c r="Y1129">
        <f>COUNTIF(H1157:H1184,"&gt;=0")</f>
        <v>28</v>
      </c>
      <c r="Z1129">
        <f>COUNTIF(H1185:H1215,"&gt;=0")</f>
        <v>31</v>
      </c>
      <c r="AA1129">
        <f>COUNTIF(H1216:H1245,"&gt;=0")</f>
        <v>30</v>
      </c>
      <c r="AB1129">
        <f>COUNTIF(H1246:H1276,"&gt;=0")</f>
        <v>31</v>
      </c>
      <c r="AC1129">
        <f>COUNTIF(H1277:H1306,"&gt;=0")</f>
        <v>30</v>
      </c>
      <c r="AD1129">
        <f>COUNTIF(H1307:H1337,"&gt;=0")</f>
        <v>31</v>
      </c>
      <c r="AE1129">
        <f>COUNTIF(H1338:H1368,"&gt;=0")</f>
        <v>31</v>
      </c>
      <c r="AF1129">
        <f>COUNTIF(H1369:H1398,"&gt;=0")</f>
        <v>30</v>
      </c>
      <c r="AG1129">
        <f>COUNTIF(H1399:H1429,"&gt;=0")</f>
        <v>31</v>
      </c>
      <c r="AH1129">
        <f>COUNTIF(H1430:H1459,"&gt;=0")</f>
        <v>30</v>
      </c>
      <c r="AI1129">
        <f>COUNTIF(H1460:H1490,"&gt;=0")</f>
        <v>31</v>
      </c>
    </row>
    <row r="1130" spans="1:35">
      <c r="A1130" t="s">
        <v>116</v>
      </c>
      <c r="B1130" s="19">
        <f>FORECAST!A6</f>
        <v>44201</v>
      </c>
      <c r="C1130" s="19">
        <f>OBSERVED!A6</f>
        <v>44201</v>
      </c>
      <c r="D1130" s="32">
        <f>OBSERVED!D6</f>
        <v>15</v>
      </c>
      <c r="E1130" s="32">
        <f>FORECAST!D6</f>
        <v>15</v>
      </c>
      <c r="F1130" s="36">
        <f t="shared" si="160"/>
        <v>15</v>
      </c>
      <c r="G1130" s="37">
        <f t="shared" si="161"/>
        <v>15</v>
      </c>
      <c r="H1130" s="15">
        <f t="shared" si="162"/>
        <v>0</v>
      </c>
      <c r="I1130" s="15">
        <f t="shared" si="163"/>
        <v>0</v>
      </c>
      <c r="J1130" s="32">
        <f t="shared" si="164"/>
        <v>0</v>
      </c>
      <c r="M1130" s="33" t="s">
        <v>170</v>
      </c>
      <c r="N1130" s="11"/>
      <c r="O1130" s="34" t="s">
        <v>171</v>
      </c>
      <c r="P1130" s="30">
        <f>COUNTIF(H1126:H1490,"&lt;=1")</f>
        <v>184</v>
      </c>
      <c r="R1130" s="30">
        <f>COUNTIF(H1126:H1184,"&lt;=1")</f>
        <v>20</v>
      </c>
      <c r="S1130" s="30">
        <f>COUNTIF(H1185:H1276,"&lt;=1")</f>
        <v>42</v>
      </c>
      <c r="T1130" s="30">
        <f>COUNTIF(H1277:H1398,"&lt;=1")</f>
        <v>80</v>
      </c>
      <c r="U1130" s="30">
        <f>COUNTIF(H1399:H1490,"&lt;=1")</f>
        <v>42</v>
      </c>
      <c r="W1130" s="34" t="s">
        <v>171</v>
      </c>
      <c r="X1130" s="30">
        <f>COUNTIF(H1126:H1156,"&lt;=1")</f>
        <v>9</v>
      </c>
      <c r="Y1130" s="30">
        <f>COUNTIF(H1157:H1184,"&lt;=1")</f>
        <v>11</v>
      </c>
      <c r="Z1130" s="30">
        <f>COUNTIF(H1185:H1215,"&lt;=1")</f>
        <v>7</v>
      </c>
      <c r="AA1130" s="30">
        <f>COUNTIF(H1216:H1245,"&lt;=1")</f>
        <v>14</v>
      </c>
      <c r="AB1130" s="30">
        <f>COUNTIF(H1246:H1276,"&lt;=1")</f>
        <v>21</v>
      </c>
      <c r="AC1130" s="30">
        <f>COUNTIF(H1277:H1306,"&lt;=1")</f>
        <v>16</v>
      </c>
      <c r="AD1130" s="30">
        <f>COUNTIF(H1307:H1337,"&lt;=1")</f>
        <v>19</v>
      </c>
      <c r="AE1130" s="30">
        <f>COUNTIF(H1338:H1368,"&lt;=1")</f>
        <v>25</v>
      </c>
      <c r="AF1130" s="30">
        <f>COUNTIF(H1369:H1398,"&lt;=1")</f>
        <v>20</v>
      </c>
      <c r="AG1130" s="30">
        <f>COUNTIF(H1399:H1429,"&lt;=1")</f>
        <v>19</v>
      </c>
      <c r="AH1130" s="30">
        <f>COUNTIF(H1430:H1459,"&lt;=1")</f>
        <v>8</v>
      </c>
      <c r="AI1130" s="30">
        <f>COUNTIF(H1460:H1490,"&lt;=1")</f>
        <v>15</v>
      </c>
    </row>
    <row r="1131" spans="1:35">
      <c r="A1131" t="s">
        <v>119</v>
      </c>
      <c r="B1131" s="19">
        <f>FORECAST!A7</f>
        <v>44202</v>
      </c>
      <c r="C1131" s="19">
        <f>OBSERVED!A7</f>
        <v>44202</v>
      </c>
      <c r="D1131" s="32">
        <f>OBSERVED!D7</f>
        <v>12.5</v>
      </c>
      <c r="E1131" s="32">
        <f>FORECAST!D7</f>
        <v>16</v>
      </c>
      <c r="F1131" s="36">
        <f t="shared" si="160"/>
        <v>12.5</v>
      </c>
      <c r="G1131" s="37">
        <f t="shared" si="161"/>
        <v>15</v>
      </c>
      <c r="H1131" s="15">
        <f t="shared" si="162"/>
        <v>2.5</v>
      </c>
      <c r="I1131" s="15">
        <f t="shared" si="163"/>
        <v>6.25</v>
      </c>
      <c r="J1131" s="32">
        <f t="shared" si="164"/>
        <v>-3.5</v>
      </c>
      <c r="M1131" s="33" t="s">
        <v>172</v>
      </c>
      <c r="N1131" s="11"/>
      <c r="O1131" s="34" t="s">
        <v>173</v>
      </c>
      <c r="P1131" s="30">
        <f>COUNTIF(H1126:H1490,"&gt;1")</f>
        <v>181</v>
      </c>
      <c r="R1131" s="30">
        <f>COUNTIF(H1126:H1184,"&gt;1")</f>
        <v>39</v>
      </c>
      <c r="S1131" s="30">
        <f>COUNTIF(H1185:H1276,"&gt;1")</f>
        <v>50</v>
      </c>
      <c r="T1131" s="30">
        <f>COUNTIF(H1277:H1398,"&gt;1")</f>
        <v>42</v>
      </c>
      <c r="U1131" s="30">
        <f>COUNTIF(H1399:H1490,"&gt;1")</f>
        <v>50</v>
      </c>
      <c r="W1131" s="34" t="s">
        <v>173</v>
      </c>
      <c r="X1131" s="30">
        <f>COUNTIF(H1126:H1156,"&gt;1")</f>
        <v>22</v>
      </c>
      <c r="Y1131" s="30">
        <f>COUNTIF(H1157:H1184,"&gt;1")</f>
        <v>17</v>
      </c>
      <c r="Z1131" s="30">
        <f>COUNTIF(H1185:H1215,"&gt;1")</f>
        <v>24</v>
      </c>
      <c r="AA1131" s="30">
        <f>COUNTIF(H1216:H1245,"&gt;1")</f>
        <v>16</v>
      </c>
      <c r="AB1131" s="30">
        <f>COUNTIF(H1246:H1276,"&gt;1")</f>
        <v>10</v>
      </c>
      <c r="AC1131" s="30">
        <f>COUNTIF(H1277:H1306,"&gt;1")</f>
        <v>14</v>
      </c>
      <c r="AD1131" s="30">
        <f>COUNTIF(H1307:H1337,"&gt;1")</f>
        <v>12</v>
      </c>
      <c r="AE1131" s="30">
        <f>COUNTIF(H1338:H1368,"&gt;1")</f>
        <v>6</v>
      </c>
      <c r="AF1131" s="30">
        <f>COUNTIF(H1369:H1398,"&gt;1")</f>
        <v>10</v>
      </c>
      <c r="AG1131" s="30">
        <f>COUNTIF(H1399:H1429,"&gt;1")</f>
        <v>12</v>
      </c>
      <c r="AH1131" s="30">
        <f>COUNTIF(H1430:H1459,"&gt;1")</f>
        <v>22</v>
      </c>
      <c r="AI1131" s="30">
        <f>COUNTIF(H1460:H1490,"&gt;1")</f>
        <v>16</v>
      </c>
    </row>
    <row r="1132" spans="1:35">
      <c r="A1132" t="s">
        <v>122</v>
      </c>
      <c r="B1132" s="19">
        <f>FORECAST!A8</f>
        <v>44203</v>
      </c>
      <c r="C1132" s="19">
        <f>OBSERVED!A8</f>
        <v>44203</v>
      </c>
      <c r="D1132" s="32">
        <f>OBSERVED!D8</f>
        <v>15</v>
      </c>
      <c r="E1132" s="32">
        <f>FORECAST!D8</f>
        <v>17</v>
      </c>
      <c r="F1132" s="36">
        <f t="shared" si="160"/>
        <v>15</v>
      </c>
      <c r="G1132" s="37">
        <f t="shared" si="161"/>
        <v>16</v>
      </c>
      <c r="H1132" s="15">
        <f t="shared" si="162"/>
        <v>1</v>
      </c>
      <c r="I1132" s="15">
        <f t="shared" si="163"/>
        <v>1</v>
      </c>
      <c r="J1132" s="32">
        <f t="shared" si="164"/>
        <v>-2</v>
      </c>
      <c r="M1132" s="33" t="s">
        <v>174</v>
      </c>
      <c r="N1132" s="11"/>
      <c r="O1132" s="34" t="s">
        <v>175</v>
      </c>
      <c r="P1132" s="30">
        <f>COUNTIF(H1126:H1490,"&gt;2")</f>
        <v>102</v>
      </c>
      <c r="R1132" s="30">
        <f>COUNTIF(H1126:H1184,"&gt;2")</f>
        <v>24</v>
      </c>
      <c r="S1132" s="30">
        <f>COUNTIF(H1185:H1276,"&gt;2")</f>
        <v>30</v>
      </c>
      <c r="T1132" s="30">
        <f>COUNTIF(H1277:H1398,"&gt;2")</f>
        <v>14</v>
      </c>
      <c r="U1132" s="30">
        <f>COUNTIF(H1399:H1490,"&gt;2")</f>
        <v>34</v>
      </c>
      <c r="W1132" s="34" t="s">
        <v>175</v>
      </c>
      <c r="X1132" s="30">
        <f>COUNTIF(H1126:H1156,"&gt;2")</f>
        <v>14</v>
      </c>
      <c r="Y1132" s="30">
        <f>COUNTIF(H1157:H1184,"&gt;2")</f>
        <v>10</v>
      </c>
      <c r="Z1132" s="30">
        <f>COUNTIF(H1185:H1215,"&gt;2")</f>
        <v>15</v>
      </c>
      <c r="AA1132" s="30">
        <f>COUNTIF(H1216:H1245,"&gt;2")</f>
        <v>11</v>
      </c>
      <c r="AB1132" s="30">
        <f>COUNTIF(G1246:G1276,"&gt;2")</f>
        <v>31</v>
      </c>
      <c r="AC1132" s="30">
        <f>COUNTIF(H1277:H1306,"&gt;2")</f>
        <v>5</v>
      </c>
      <c r="AD1132" s="30">
        <f>COUNTIF(H1307:H1337,"&gt;2")</f>
        <v>6</v>
      </c>
      <c r="AE1132" s="30">
        <f>COUNTIF(H1338:H1368,"&gt;2")</f>
        <v>1</v>
      </c>
      <c r="AF1132" s="30">
        <f>COUNTIF(H1369:H1398,"&gt;2")</f>
        <v>2</v>
      </c>
      <c r="AG1132" s="30">
        <f>COUNTIF(H1399:H1429,"&gt;2")</f>
        <v>7</v>
      </c>
      <c r="AH1132" s="30">
        <f>COUNTIF(H1430:H1459,"&gt;2")</f>
        <v>17</v>
      </c>
      <c r="AI1132" s="30">
        <f>COUNTIF(H1460:H1490,"&gt;2")</f>
        <v>10</v>
      </c>
    </row>
    <row r="1133" spans="1:35">
      <c r="A1133" t="s">
        <v>106</v>
      </c>
      <c r="B1133" s="19">
        <f>FORECAST!A9</f>
        <v>44204</v>
      </c>
      <c r="C1133" s="19">
        <f>OBSERVED!A9</f>
        <v>44204</v>
      </c>
      <c r="D1133" s="32">
        <f>OBSERVED!D9</f>
        <v>18</v>
      </c>
      <c r="E1133" s="32">
        <f>FORECAST!D9</f>
        <v>17</v>
      </c>
      <c r="F1133" s="36">
        <f t="shared" si="160"/>
        <v>18</v>
      </c>
      <c r="G1133" s="37">
        <f t="shared" si="161"/>
        <v>17</v>
      </c>
      <c r="H1133" s="15">
        <f t="shared" si="162"/>
        <v>1</v>
      </c>
      <c r="I1133" s="15">
        <f t="shared" si="163"/>
        <v>1</v>
      </c>
      <c r="J1133" s="32">
        <f t="shared" si="164"/>
        <v>1</v>
      </c>
      <c r="M1133" s="33" t="s">
        <v>176</v>
      </c>
      <c r="N1133" s="11"/>
      <c r="O1133" s="34" t="s">
        <v>177</v>
      </c>
      <c r="P1133" s="30">
        <f t="shared" ref="P1133:U1133" si="165">(P1131-P1132)</f>
        <v>79</v>
      </c>
      <c r="R1133" s="30">
        <f t="shared" si="165"/>
        <v>15</v>
      </c>
      <c r="S1133" s="30">
        <f t="shared" si="165"/>
        <v>20</v>
      </c>
      <c r="T1133" s="30">
        <f t="shared" si="165"/>
        <v>28</v>
      </c>
      <c r="U1133" s="30">
        <f t="shared" si="165"/>
        <v>16</v>
      </c>
      <c r="W1133" s="34" t="s">
        <v>177</v>
      </c>
      <c r="X1133" s="30">
        <f t="shared" ref="X1133:AI1133" si="166">(X1131-X1132)</f>
        <v>8</v>
      </c>
      <c r="Y1133" s="30">
        <f t="shared" si="166"/>
        <v>7</v>
      </c>
      <c r="Z1133" s="30">
        <f t="shared" si="166"/>
        <v>9</v>
      </c>
      <c r="AA1133" s="30">
        <f t="shared" si="166"/>
        <v>5</v>
      </c>
      <c r="AB1133" s="30">
        <f t="shared" si="166"/>
        <v>-21</v>
      </c>
      <c r="AC1133" s="30">
        <f t="shared" si="166"/>
        <v>9</v>
      </c>
      <c r="AD1133" s="30">
        <f t="shared" si="166"/>
        <v>6</v>
      </c>
      <c r="AE1133" s="30">
        <f t="shared" si="166"/>
        <v>5</v>
      </c>
      <c r="AF1133" s="30">
        <f t="shared" si="166"/>
        <v>8</v>
      </c>
      <c r="AG1133" s="30">
        <f t="shared" si="166"/>
        <v>5</v>
      </c>
      <c r="AH1133" s="30">
        <f t="shared" si="166"/>
        <v>5</v>
      </c>
      <c r="AI1133" s="30">
        <f t="shared" si="166"/>
        <v>6</v>
      </c>
    </row>
    <row r="1134" spans="1:35">
      <c r="A1134" t="s">
        <v>107</v>
      </c>
      <c r="B1134" s="19">
        <f>FORECAST!A10</f>
        <v>44205</v>
      </c>
      <c r="C1134" s="19">
        <f>OBSERVED!A10</f>
        <v>44205</v>
      </c>
      <c r="D1134" s="32">
        <f>OBSERVED!D10</f>
        <v>19</v>
      </c>
      <c r="E1134" s="32">
        <f>FORECAST!D10</f>
        <v>15</v>
      </c>
      <c r="F1134" s="36">
        <f t="shared" si="160"/>
        <v>19</v>
      </c>
      <c r="G1134" s="37">
        <f t="shared" si="161"/>
        <v>17</v>
      </c>
      <c r="H1134" s="15">
        <f t="shared" si="162"/>
        <v>2</v>
      </c>
      <c r="I1134" s="15">
        <f t="shared" si="163"/>
        <v>4</v>
      </c>
      <c r="J1134" s="32">
        <f t="shared" si="164"/>
        <v>4</v>
      </c>
      <c r="M1134" s="33" t="s">
        <v>135</v>
      </c>
      <c r="N1134" s="11"/>
      <c r="O1134" s="34" t="s">
        <v>136</v>
      </c>
      <c r="P1134" s="30">
        <f>ROUND(SQRT(SUM(I1126:I1490)/P1129),2)</f>
        <v>2.82</v>
      </c>
      <c r="R1134" s="30">
        <f>ROUND(SQRT(SUM(I1126:I1184)/R1129),2)</f>
        <v>3.15</v>
      </c>
      <c r="S1134" s="30">
        <f>ROUND(SQRT(SUM(I1185:I1276)/S1129),2)</f>
        <v>2.44</v>
      </c>
      <c r="T1134" s="30">
        <f>ROUND(SQRT(SUM(I1277:I1398)/T1129),2)</f>
        <v>3.02</v>
      </c>
      <c r="U1134" s="30">
        <f>ROUND(SQRT(SUM(I1399:I1490)/U1129),2)</f>
        <v>2.67</v>
      </c>
      <c r="W1134" s="34" t="s">
        <v>136</v>
      </c>
      <c r="X1134" s="30">
        <f>ROUND(SQRT(SUM(I1126:I1156)/X1129),2)</f>
        <v>3.78</v>
      </c>
      <c r="Y1134" s="30">
        <f>ROUND(SQRT(SUM(I1157:I1184)/Y1129),2)</f>
        <v>2.25</v>
      </c>
      <c r="Z1134" s="30">
        <f>ROUND(SQRT(SUM(I1185:I1215)/Z1129),2)</f>
        <v>2.91</v>
      </c>
      <c r="AA1134" s="30">
        <f>ROUND(SQRT(SUM(I1216:I1245)/AA1129),2)</f>
        <v>2.35</v>
      </c>
      <c r="AB1134" s="30">
        <f>ROUND(SQRT(SUM(I1246:I1276)/AB1129),2)</f>
        <v>1.96</v>
      </c>
      <c r="AC1134" s="30">
        <f>ROUND(SQRT(SUM(I1277:I1306)/AC1129),2)</f>
        <v>2.06</v>
      </c>
      <c r="AD1134" s="30">
        <f>ROUND(SQRT(SUM(I1307:I1337)/AD1129),2)</f>
        <v>1.69</v>
      </c>
      <c r="AE1134" s="30">
        <f>ROUND(SQRT(SUM(I1338:I1368)/AE1129),2)</f>
        <v>3.87</v>
      </c>
      <c r="AF1134" s="30">
        <f>ROUND(SQRT(SUM(I1369:I1398)/AF1129),2)</f>
        <v>3.8</v>
      </c>
      <c r="AG1134" s="30">
        <f>ROUND(SQRT(SUM(I1399:I1429)/AG1129),2)</f>
        <v>1.92</v>
      </c>
      <c r="AH1134" s="30">
        <f>ROUND(SQRT(SUM(I1430:I1459)/AH1129),2)</f>
        <v>3.12</v>
      </c>
      <c r="AI1134" s="30">
        <f>ROUND(SQRT(SUM(I1460:I1490)/AI1129),2)</f>
        <v>2.84</v>
      </c>
    </row>
    <row r="1135" spans="1:35">
      <c r="A1135" t="s">
        <v>110</v>
      </c>
      <c r="B1135" s="19">
        <f>FORECAST!A11</f>
        <v>44206</v>
      </c>
      <c r="C1135" s="19">
        <f>OBSERVED!A11</f>
        <v>44206</v>
      </c>
      <c r="D1135" s="32">
        <f>OBSERVED!D11</f>
        <v>18</v>
      </c>
      <c r="E1135" s="32">
        <f>FORECAST!D11</f>
        <v>16</v>
      </c>
      <c r="F1135" s="36">
        <f t="shared" si="160"/>
        <v>18</v>
      </c>
      <c r="G1135" s="37">
        <f t="shared" si="161"/>
        <v>15</v>
      </c>
      <c r="H1135" s="15">
        <f t="shared" si="162"/>
        <v>3</v>
      </c>
      <c r="I1135" s="15">
        <f t="shared" si="163"/>
        <v>9</v>
      </c>
      <c r="J1135" s="32">
        <f t="shared" si="164"/>
        <v>2</v>
      </c>
      <c r="M1135" s="20"/>
      <c r="N1135" s="11"/>
      <c r="O1135" s="33" t="s">
        <v>178</v>
      </c>
      <c r="P1135" s="30">
        <f t="shared" ref="P1135:U1135" si="167">ROUND(((P1130/P1129)*100),2)</f>
        <v>50.41</v>
      </c>
      <c r="R1135" s="30">
        <f t="shared" si="167"/>
        <v>33.9</v>
      </c>
      <c r="S1135" s="30">
        <f t="shared" si="167"/>
        <v>45.65</v>
      </c>
      <c r="T1135" s="30">
        <f t="shared" si="167"/>
        <v>65.57</v>
      </c>
      <c r="U1135" s="30">
        <f t="shared" si="167"/>
        <v>45.65</v>
      </c>
      <c r="W1135" s="33" t="s">
        <v>178</v>
      </c>
      <c r="X1135" s="30">
        <f t="shared" ref="X1135:AI1135" si="168">ROUND(((X1130/X1129)*100),2)</f>
        <v>29.03</v>
      </c>
      <c r="Y1135" s="30">
        <f t="shared" si="168"/>
        <v>39.29</v>
      </c>
      <c r="Z1135" s="30">
        <f t="shared" si="168"/>
        <v>22.58</v>
      </c>
      <c r="AA1135" s="30">
        <f t="shared" si="168"/>
        <v>46.67</v>
      </c>
      <c r="AB1135" s="30">
        <f t="shared" si="168"/>
        <v>67.74</v>
      </c>
      <c r="AC1135" s="30">
        <f t="shared" si="168"/>
        <v>53.33</v>
      </c>
      <c r="AD1135" s="30">
        <f t="shared" si="168"/>
        <v>61.29</v>
      </c>
      <c r="AE1135" s="30">
        <f t="shared" si="168"/>
        <v>80.65</v>
      </c>
      <c r="AF1135" s="30">
        <f t="shared" si="168"/>
        <v>66.67</v>
      </c>
      <c r="AG1135" s="30">
        <f t="shared" si="168"/>
        <v>61.29</v>
      </c>
      <c r="AH1135" s="30">
        <f t="shared" si="168"/>
        <v>26.67</v>
      </c>
      <c r="AI1135" s="30">
        <f t="shared" si="168"/>
        <v>48.39</v>
      </c>
    </row>
    <row r="1136" spans="1:35">
      <c r="A1136" t="s">
        <v>113</v>
      </c>
      <c r="B1136" s="19">
        <f>FORECAST!A12</f>
        <v>44207</v>
      </c>
      <c r="C1136" s="19">
        <f>OBSERVED!A12</f>
        <v>44207</v>
      </c>
      <c r="D1136" s="32">
        <f>OBSERVED!D12</f>
        <v>17.5</v>
      </c>
      <c r="E1136" s="32">
        <f>FORECAST!D12</f>
        <v>16</v>
      </c>
      <c r="F1136" s="36">
        <f t="shared" si="160"/>
        <v>17.5</v>
      </c>
      <c r="G1136" s="37">
        <f t="shared" si="161"/>
        <v>16</v>
      </c>
      <c r="H1136" s="15">
        <f t="shared" si="162"/>
        <v>1.5</v>
      </c>
      <c r="I1136" s="15">
        <f t="shared" si="163"/>
        <v>2.25</v>
      </c>
      <c r="J1136" s="32">
        <f t="shared" si="164"/>
        <v>1.5</v>
      </c>
      <c r="M1136" s="33" t="s">
        <v>191</v>
      </c>
      <c r="N1136" s="11"/>
      <c r="O1136" s="33" t="s">
        <v>180</v>
      </c>
      <c r="P1136" s="30">
        <f t="shared" ref="P1136:U1136" si="169">ROUND(((P1133/P1129)*100),2)</f>
        <v>21.64</v>
      </c>
      <c r="R1136" s="30">
        <f t="shared" si="169"/>
        <v>25.42</v>
      </c>
      <c r="S1136" s="30">
        <f t="shared" si="169"/>
        <v>21.74</v>
      </c>
      <c r="T1136" s="30">
        <f t="shared" si="169"/>
        <v>22.95</v>
      </c>
      <c r="U1136" s="30">
        <f t="shared" si="169"/>
        <v>17.39</v>
      </c>
      <c r="W1136" s="33" t="s">
        <v>180</v>
      </c>
      <c r="X1136" s="30">
        <f t="shared" ref="X1136:AI1136" si="170">ROUND(((X1133/X1129)*100),2)</f>
        <v>25.81</v>
      </c>
      <c r="Y1136" s="30">
        <f t="shared" si="170"/>
        <v>25</v>
      </c>
      <c r="Z1136" s="30">
        <f t="shared" si="170"/>
        <v>29.03</v>
      </c>
      <c r="AA1136" s="30">
        <f t="shared" si="170"/>
        <v>16.67</v>
      </c>
      <c r="AB1136" s="30">
        <f t="shared" si="170"/>
        <v>-67.74</v>
      </c>
      <c r="AC1136" s="30">
        <f t="shared" si="170"/>
        <v>30</v>
      </c>
      <c r="AD1136" s="30">
        <f t="shared" si="170"/>
        <v>19.35</v>
      </c>
      <c r="AE1136" s="30">
        <f t="shared" si="170"/>
        <v>16.13</v>
      </c>
      <c r="AF1136" s="30">
        <f t="shared" si="170"/>
        <v>26.67</v>
      </c>
      <c r="AG1136" s="30">
        <f t="shared" si="170"/>
        <v>16.13</v>
      </c>
      <c r="AH1136" s="30">
        <f t="shared" si="170"/>
        <v>16.67</v>
      </c>
      <c r="AI1136" s="30">
        <f t="shared" si="170"/>
        <v>19.35</v>
      </c>
    </row>
    <row r="1137" spans="1:35">
      <c r="A1137" t="s">
        <v>116</v>
      </c>
      <c r="B1137" s="19">
        <f>FORECAST!A13</f>
        <v>44208</v>
      </c>
      <c r="C1137" s="19">
        <f>OBSERVED!A13</f>
        <v>44208</v>
      </c>
      <c r="D1137" s="32">
        <f>OBSERVED!D13</f>
        <v>16.5</v>
      </c>
      <c r="E1137" s="32">
        <f>FORECAST!D13</f>
        <v>16</v>
      </c>
      <c r="F1137" s="36">
        <f t="shared" si="160"/>
        <v>16.5</v>
      </c>
      <c r="G1137" s="37">
        <f t="shared" si="161"/>
        <v>16</v>
      </c>
      <c r="H1137" s="15">
        <f t="shared" si="162"/>
        <v>0.5</v>
      </c>
      <c r="I1137" s="15">
        <f t="shared" si="163"/>
        <v>0.25</v>
      </c>
      <c r="J1137" s="32">
        <f t="shared" si="164"/>
        <v>0.5</v>
      </c>
      <c r="M1137" s="33"/>
      <c r="N1137" s="11"/>
      <c r="O1137" s="33" t="s">
        <v>181</v>
      </c>
      <c r="P1137" s="30">
        <f t="shared" ref="P1137:U1137" si="171">ROUND(((P1132/P1129)*100),2)</f>
        <v>27.95</v>
      </c>
      <c r="R1137" s="30">
        <f t="shared" si="171"/>
        <v>40.68</v>
      </c>
      <c r="S1137" s="30">
        <f t="shared" si="171"/>
        <v>32.61</v>
      </c>
      <c r="T1137" s="30">
        <f t="shared" si="171"/>
        <v>11.48</v>
      </c>
      <c r="U1137" s="30">
        <f t="shared" si="171"/>
        <v>36.96</v>
      </c>
      <c r="W1137" s="33" t="s">
        <v>181</v>
      </c>
      <c r="X1137" s="30">
        <f t="shared" ref="X1137:AI1137" si="172">ROUND(((X1132/X1129)*100),2)</f>
        <v>45.16</v>
      </c>
      <c r="Y1137" s="30">
        <f t="shared" si="172"/>
        <v>35.71</v>
      </c>
      <c r="Z1137" s="30">
        <f t="shared" si="172"/>
        <v>48.39</v>
      </c>
      <c r="AA1137" s="30">
        <f t="shared" si="172"/>
        <v>36.67</v>
      </c>
      <c r="AB1137" s="30">
        <f t="shared" si="172"/>
        <v>100</v>
      </c>
      <c r="AC1137" s="30">
        <f t="shared" si="172"/>
        <v>16.67</v>
      </c>
      <c r="AD1137" s="30">
        <f t="shared" si="172"/>
        <v>19.35</v>
      </c>
      <c r="AE1137" s="30">
        <f t="shared" si="172"/>
        <v>3.23</v>
      </c>
      <c r="AF1137" s="30">
        <f t="shared" si="172"/>
        <v>6.67</v>
      </c>
      <c r="AG1137" s="30">
        <f t="shared" si="172"/>
        <v>22.58</v>
      </c>
      <c r="AH1137" s="30">
        <f t="shared" si="172"/>
        <v>56.67</v>
      </c>
      <c r="AI1137" s="30">
        <f t="shared" si="172"/>
        <v>32.26</v>
      </c>
    </row>
    <row r="1138" spans="1:35">
      <c r="A1138" t="s">
        <v>119</v>
      </c>
      <c r="B1138" s="19">
        <f>FORECAST!A14</f>
        <v>44209</v>
      </c>
      <c r="C1138" s="19">
        <f>OBSERVED!A14</f>
        <v>44209</v>
      </c>
      <c r="D1138" s="32">
        <f>OBSERVED!D14</f>
        <v>13</v>
      </c>
      <c r="E1138" s="32">
        <f>FORECAST!D14</f>
        <v>16</v>
      </c>
      <c r="F1138" s="36">
        <f t="shared" si="160"/>
        <v>13</v>
      </c>
      <c r="G1138" s="37">
        <f t="shared" si="161"/>
        <v>16</v>
      </c>
      <c r="H1138" s="15">
        <f t="shared" si="162"/>
        <v>3</v>
      </c>
      <c r="I1138" s="15">
        <f t="shared" si="163"/>
        <v>9</v>
      </c>
      <c r="J1138" s="32">
        <f t="shared" si="164"/>
        <v>-3</v>
      </c>
      <c r="M1138" s="33" t="s">
        <v>192</v>
      </c>
      <c r="N1138" s="11"/>
      <c r="O1138" s="34" t="s">
        <v>142</v>
      </c>
      <c r="P1138" s="35" cm="1">
        <f t="array" ref="P1138">CORREL(F1126:F1490,G1126:G1490)</f>
        <v>0.868951602807113</v>
      </c>
      <c r="R1138" s="35" cm="1">
        <f t="array" ref="R1138">CORREL(F1126:F1184,G1126:G1184)</f>
        <v>0.378578892058331</v>
      </c>
      <c r="S1138" s="35" cm="1">
        <f t="array" ref="S1138">CORREL(F1185:F1276,G1185:G1276)</f>
        <v>0.884188466626487</v>
      </c>
      <c r="T1138" s="35" cm="1">
        <f t="array" ref="T1138">CORREL(F1277:F1398,G1277:G1398)</f>
        <v>0.21798243944058</v>
      </c>
      <c r="U1138" s="35" cm="1">
        <f t="array" ref="U1138">CORREL(F1399:F1490,G1399:G1490)</f>
        <v>0.804468012959245</v>
      </c>
      <c r="W1138" s="34" t="s">
        <v>142</v>
      </c>
      <c r="X1138" s="35" cm="1">
        <f t="array" ref="X1138">CORREL(F1126:F1156,G1126:G1156)</f>
        <v>0.216569091239905</v>
      </c>
      <c r="Y1138" s="35" cm="1">
        <f t="array" ref="Y1138">CORREL(F1157:F1184,G1157:G1184)</f>
        <v>0.703113856772551</v>
      </c>
      <c r="Z1138" s="35" cm="1">
        <f t="array" ref="Z1138">CORREL(F1185:F1215,G1185:G1215)</f>
        <v>0.591277813291936</v>
      </c>
      <c r="AA1138" s="35" cm="1">
        <f t="array" ref="AA1138">CORREL(F1216:F1245,G1216:G1245)</f>
        <v>0.522978155511638</v>
      </c>
      <c r="AB1138" s="35" cm="1">
        <f t="array" ref="AB1138">CORREL(F1246:F1276,G1246:G1276)</f>
        <v>0.247573741484638</v>
      </c>
      <c r="AC1138" s="35" cm="1">
        <f t="array" ref="AC1138">CORREL(F1277:F1306,G1277:G1306)</f>
        <v>0.175422107915208</v>
      </c>
      <c r="AD1138" s="35" cm="1">
        <f t="array" ref="AD1138">CORREL(F1307:F1337,G1307:G1337)</f>
        <v>0.265171126571422</v>
      </c>
      <c r="AE1138" s="35" cm="1">
        <f t="array" ref="AE1138">CORREL(F1338:F1368,G1338:G1368)</f>
        <v>0.0429752435294184</v>
      </c>
      <c r="AF1138" s="35" cm="1">
        <f t="array" ref="AF1138">CORREL(F1369:F1398,G1369:G1398)</f>
        <v>0.258046233142714</v>
      </c>
      <c r="AG1138" s="35" cm="1">
        <f t="array" ref="AG1138">CORREL(F1399:F1429,G1399:G1429)</f>
        <v>0.799030083242987</v>
      </c>
      <c r="AH1138" s="35" cm="1">
        <f t="array" ref="AH1138">CORREL(F1430:F1459,G1430:G1459)</f>
        <v>0.268398605977593</v>
      </c>
      <c r="AI1138" s="35" cm="1">
        <f t="array" ref="AI1138">CORREL(F1460:F1490,G1460:G1490)</f>
        <v>0.384635994881125</v>
      </c>
    </row>
    <row r="1139" spans="1:10">
      <c r="A1139" t="s">
        <v>122</v>
      </c>
      <c r="B1139" s="19">
        <f>FORECAST!A15</f>
        <v>44210</v>
      </c>
      <c r="C1139" s="19">
        <f>OBSERVED!A15</f>
        <v>44210</v>
      </c>
      <c r="D1139" s="32">
        <f>OBSERVED!D15</f>
        <v>10.5</v>
      </c>
      <c r="E1139" s="32">
        <f>FORECAST!D15</f>
        <v>16</v>
      </c>
      <c r="F1139" s="36">
        <f t="shared" si="160"/>
        <v>10.5</v>
      </c>
      <c r="G1139" s="37">
        <f t="shared" si="161"/>
        <v>16</v>
      </c>
      <c r="H1139" s="15">
        <f t="shared" si="162"/>
        <v>5.5</v>
      </c>
      <c r="I1139" s="15">
        <f t="shared" si="163"/>
        <v>30.25</v>
      </c>
      <c r="J1139" s="32">
        <f t="shared" si="164"/>
        <v>-5.5</v>
      </c>
    </row>
    <row r="1140" spans="1:10">
      <c r="A1140" t="s">
        <v>106</v>
      </c>
      <c r="B1140" s="19">
        <f>FORECAST!A16</f>
        <v>44211</v>
      </c>
      <c r="C1140" s="19">
        <f>OBSERVED!A16</f>
        <v>44211</v>
      </c>
      <c r="D1140" s="32">
        <f>OBSERVED!D16</f>
        <v>14</v>
      </c>
      <c r="E1140" s="32">
        <f>FORECAST!D16</f>
        <v>17</v>
      </c>
      <c r="F1140" s="36">
        <f t="shared" si="160"/>
        <v>14</v>
      </c>
      <c r="G1140" s="37">
        <f t="shared" si="161"/>
        <v>16</v>
      </c>
      <c r="H1140" s="15">
        <f t="shared" si="162"/>
        <v>2</v>
      </c>
      <c r="I1140" s="15">
        <f t="shared" si="163"/>
        <v>4</v>
      </c>
      <c r="J1140" s="32">
        <f t="shared" si="164"/>
        <v>-3</v>
      </c>
    </row>
    <row r="1141" spans="1:10">
      <c r="A1141" t="s">
        <v>107</v>
      </c>
      <c r="B1141" s="19">
        <f>FORECAST!A17</f>
        <v>44212</v>
      </c>
      <c r="C1141" s="19">
        <f>OBSERVED!A17</f>
        <v>44212</v>
      </c>
      <c r="D1141" s="32">
        <f>OBSERVED!D17</f>
        <v>14</v>
      </c>
      <c r="E1141" s="32">
        <f>FORECAST!D17</f>
        <v>14</v>
      </c>
      <c r="F1141" s="36">
        <f t="shared" si="160"/>
        <v>14</v>
      </c>
      <c r="G1141" s="37">
        <f t="shared" si="161"/>
        <v>17</v>
      </c>
      <c r="H1141" s="15">
        <f t="shared" si="162"/>
        <v>3</v>
      </c>
      <c r="I1141" s="15">
        <f t="shared" si="163"/>
        <v>9</v>
      </c>
      <c r="J1141" s="32">
        <f t="shared" si="164"/>
        <v>0</v>
      </c>
    </row>
    <row r="1142" spans="1:10">
      <c r="A1142" t="s">
        <v>110</v>
      </c>
      <c r="B1142" s="19">
        <f>FORECAST!A18</f>
        <v>44213</v>
      </c>
      <c r="C1142" s="19">
        <f>OBSERVED!A18</f>
        <v>44213</v>
      </c>
      <c r="D1142" s="32">
        <f>OBSERVED!D18</f>
        <v>14.5</v>
      </c>
      <c r="E1142" s="32">
        <f>FORECAST!D18</f>
        <v>14</v>
      </c>
      <c r="F1142" s="36">
        <f t="shared" si="160"/>
        <v>14.5</v>
      </c>
      <c r="G1142" s="37">
        <f t="shared" si="161"/>
        <v>14</v>
      </c>
      <c r="H1142" s="15">
        <f t="shared" si="162"/>
        <v>0.5</v>
      </c>
      <c r="I1142" s="15">
        <f t="shared" si="163"/>
        <v>0.25</v>
      </c>
      <c r="J1142" s="32">
        <f t="shared" si="164"/>
        <v>0.5</v>
      </c>
    </row>
    <row r="1143" spans="1:10">
      <c r="A1143" t="s">
        <v>113</v>
      </c>
      <c r="B1143" s="19">
        <f>FORECAST!A19</f>
        <v>44214</v>
      </c>
      <c r="C1143" s="19">
        <f>OBSERVED!A19</f>
        <v>44214</v>
      </c>
      <c r="D1143" s="32">
        <f>OBSERVED!D19</f>
        <v>13.5</v>
      </c>
      <c r="E1143" s="32">
        <f>FORECAST!D19</f>
        <v>14</v>
      </c>
      <c r="F1143" s="36">
        <f t="shared" si="160"/>
        <v>13.5</v>
      </c>
      <c r="G1143" s="37">
        <f t="shared" si="161"/>
        <v>14</v>
      </c>
      <c r="H1143" s="15">
        <f t="shared" si="162"/>
        <v>0.5</v>
      </c>
      <c r="I1143" s="15">
        <f t="shared" si="163"/>
        <v>0.25</v>
      </c>
      <c r="J1143" s="32">
        <f t="shared" si="164"/>
        <v>-0.5</v>
      </c>
    </row>
    <row r="1144" spans="1:10">
      <c r="A1144" t="s">
        <v>116</v>
      </c>
      <c r="B1144" s="19">
        <f>FORECAST!A20</f>
        <v>44215</v>
      </c>
      <c r="C1144" s="19">
        <f>OBSERVED!A20</f>
        <v>44215</v>
      </c>
      <c r="D1144" s="32">
        <f>OBSERVED!D20</f>
        <v>12.5</v>
      </c>
      <c r="E1144" s="32">
        <f>FORECAST!D20</f>
        <v>13</v>
      </c>
      <c r="F1144" s="36">
        <f t="shared" si="160"/>
        <v>12.5</v>
      </c>
      <c r="G1144" s="37">
        <f t="shared" si="161"/>
        <v>14</v>
      </c>
      <c r="H1144" s="15">
        <f t="shared" si="162"/>
        <v>1.5</v>
      </c>
      <c r="I1144" s="15">
        <f t="shared" si="163"/>
        <v>2.25</v>
      </c>
      <c r="J1144" s="32">
        <f t="shared" si="164"/>
        <v>-0.5</v>
      </c>
    </row>
    <row r="1145" spans="1:10">
      <c r="A1145" t="s">
        <v>119</v>
      </c>
      <c r="B1145" s="19">
        <f>FORECAST!A21</f>
        <v>44216</v>
      </c>
      <c r="C1145" s="19">
        <f>OBSERVED!A21</f>
        <v>44216</v>
      </c>
      <c r="D1145" s="32">
        <f>OBSERVED!D21</f>
        <v>14</v>
      </c>
      <c r="E1145" s="32">
        <f>FORECAST!D21</f>
        <v>14</v>
      </c>
      <c r="F1145" s="36">
        <f t="shared" si="160"/>
        <v>14</v>
      </c>
      <c r="G1145" s="37">
        <f t="shared" si="161"/>
        <v>13</v>
      </c>
      <c r="H1145" s="15">
        <f t="shared" si="162"/>
        <v>1</v>
      </c>
      <c r="I1145" s="15">
        <f t="shared" si="163"/>
        <v>1</v>
      </c>
      <c r="J1145" s="32">
        <f t="shared" si="164"/>
        <v>0</v>
      </c>
    </row>
    <row r="1146" spans="1:10">
      <c r="A1146" t="s">
        <v>122</v>
      </c>
      <c r="B1146" s="19">
        <f>FORECAST!A22</f>
        <v>44217</v>
      </c>
      <c r="C1146" s="19">
        <f>OBSERVED!A22</f>
        <v>44217</v>
      </c>
      <c r="D1146" s="32">
        <f>OBSERVED!D22</f>
        <v>13</v>
      </c>
      <c r="E1146" s="32">
        <f>FORECAST!D22</f>
        <v>14</v>
      </c>
      <c r="F1146" s="36">
        <f t="shared" si="160"/>
        <v>13</v>
      </c>
      <c r="G1146" s="37">
        <f t="shared" si="161"/>
        <v>14</v>
      </c>
      <c r="H1146" s="15">
        <f t="shared" si="162"/>
        <v>1</v>
      </c>
      <c r="I1146" s="15">
        <f t="shared" si="163"/>
        <v>1</v>
      </c>
      <c r="J1146" s="32">
        <f t="shared" si="164"/>
        <v>-1</v>
      </c>
    </row>
    <row r="1147" spans="1:10">
      <c r="A1147" t="s">
        <v>106</v>
      </c>
      <c r="B1147" s="19">
        <f>FORECAST!A23</f>
        <v>44218</v>
      </c>
      <c r="C1147" s="19">
        <f>OBSERVED!A23</f>
        <v>44218</v>
      </c>
      <c r="D1147" s="32">
        <f>OBSERVED!D23</f>
        <v>11</v>
      </c>
      <c r="E1147" s="32">
        <f>FORECAST!D23</f>
        <v>15</v>
      </c>
      <c r="F1147" s="36">
        <f t="shared" si="160"/>
        <v>11</v>
      </c>
      <c r="G1147" s="37">
        <f t="shared" si="161"/>
        <v>14</v>
      </c>
      <c r="H1147" s="15">
        <f t="shared" si="162"/>
        <v>3</v>
      </c>
      <c r="I1147" s="15">
        <f t="shared" si="163"/>
        <v>9</v>
      </c>
      <c r="J1147" s="32">
        <f t="shared" si="164"/>
        <v>-4</v>
      </c>
    </row>
    <row r="1148" spans="1:10">
      <c r="A1148" t="s">
        <v>107</v>
      </c>
      <c r="B1148" s="19">
        <f>FORECAST!A24</f>
        <v>44219</v>
      </c>
      <c r="C1148" s="19">
        <f>OBSERVED!A24</f>
        <v>44219</v>
      </c>
      <c r="D1148" s="32">
        <f>OBSERVED!D24</f>
        <v>13</v>
      </c>
      <c r="E1148" s="32">
        <f>FORECAST!D24</f>
        <v>13</v>
      </c>
      <c r="F1148" s="36">
        <f t="shared" si="160"/>
        <v>13</v>
      </c>
      <c r="G1148" s="37">
        <f t="shared" si="161"/>
        <v>15</v>
      </c>
      <c r="H1148" s="15">
        <f t="shared" si="162"/>
        <v>2</v>
      </c>
      <c r="I1148" s="15">
        <f t="shared" si="163"/>
        <v>4</v>
      </c>
      <c r="J1148" s="32">
        <f t="shared" si="164"/>
        <v>0</v>
      </c>
    </row>
    <row r="1149" spans="1:10">
      <c r="A1149" t="s">
        <v>110</v>
      </c>
      <c r="B1149" s="19">
        <f>FORECAST!A25</f>
        <v>44220</v>
      </c>
      <c r="C1149" s="19">
        <f>OBSERVED!A25</f>
        <v>44220</v>
      </c>
      <c r="D1149" s="32">
        <f>OBSERVED!D25</f>
        <v>12.5</v>
      </c>
      <c r="E1149" s="32">
        <f>FORECAST!D25</f>
        <v>13</v>
      </c>
      <c r="F1149" s="36">
        <f t="shared" si="160"/>
        <v>12.5</v>
      </c>
      <c r="G1149" s="37">
        <f t="shared" si="161"/>
        <v>13</v>
      </c>
      <c r="H1149" s="15">
        <f t="shared" si="162"/>
        <v>0.5</v>
      </c>
      <c r="I1149" s="15">
        <f t="shared" si="163"/>
        <v>0.25</v>
      </c>
      <c r="J1149" s="32">
        <f t="shared" si="164"/>
        <v>-0.5</v>
      </c>
    </row>
    <row r="1150" spans="1:10">
      <c r="A1150" t="s">
        <v>113</v>
      </c>
      <c r="B1150" s="19">
        <f>FORECAST!A26</f>
        <v>44221</v>
      </c>
      <c r="C1150" s="19">
        <f>OBSERVED!A26</f>
        <v>44221</v>
      </c>
      <c r="D1150" s="32">
        <f>OBSERVED!D26</f>
        <v>11</v>
      </c>
      <c r="E1150" s="32">
        <f>FORECAST!D26</f>
        <v>12</v>
      </c>
      <c r="F1150" s="36">
        <f t="shared" si="160"/>
        <v>11</v>
      </c>
      <c r="G1150" s="37">
        <f t="shared" si="161"/>
        <v>13</v>
      </c>
      <c r="H1150" s="15">
        <f t="shared" si="162"/>
        <v>2</v>
      </c>
      <c r="I1150" s="15">
        <f t="shared" si="163"/>
        <v>4</v>
      </c>
      <c r="J1150" s="32">
        <f t="shared" si="164"/>
        <v>-1</v>
      </c>
    </row>
    <row r="1151" spans="1:10">
      <c r="A1151" t="s">
        <v>116</v>
      </c>
      <c r="B1151" s="19">
        <f>FORECAST!A27</f>
        <v>44222</v>
      </c>
      <c r="C1151" s="19">
        <f>OBSERVED!A27</f>
        <v>44222</v>
      </c>
      <c r="D1151" s="32">
        <f>OBSERVED!D27</f>
        <v>10.5</v>
      </c>
      <c r="E1151" s="32">
        <f>FORECAST!D27</f>
        <v>13</v>
      </c>
      <c r="F1151" s="36">
        <f t="shared" si="160"/>
        <v>10.5</v>
      </c>
      <c r="G1151" s="37">
        <f t="shared" si="161"/>
        <v>12</v>
      </c>
      <c r="H1151" s="15">
        <f t="shared" si="162"/>
        <v>1.5</v>
      </c>
      <c r="I1151" s="15">
        <f t="shared" si="163"/>
        <v>2.25</v>
      </c>
      <c r="J1151" s="32">
        <f t="shared" si="164"/>
        <v>-2.5</v>
      </c>
    </row>
    <row r="1152" spans="1:10">
      <c r="A1152" t="s">
        <v>119</v>
      </c>
      <c r="B1152" s="19">
        <f>FORECAST!A28</f>
        <v>44223</v>
      </c>
      <c r="C1152" s="19">
        <f>OBSERVED!A28</f>
        <v>44223</v>
      </c>
      <c r="D1152" s="32">
        <f>OBSERVED!D28</f>
        <v>10</v>
      </c>
      <c r="E1152" s="32">
        <f>FORECAST!D28</f>
        <v>15</v>
      </c>
      <c r="F1152" s="36">
        <f t="shared" si="160"/>
        <v>10</v>
      </c>
      <c r="G1152" s="37">
        <f t="shared" si="161"/>
        <v>13</v>
      </c>
      <c r="H1152" s="15">
        <f t="shared" si="162"/>
        <v>3</v>
      </c>
      <c r="I1152" s="15">
        <f t="shared" si="163"/>
        <v>9</v>
      </c>
      <c r="J1152" s="32">
        <f t="shared" si="164"/>
        <v>-5</v>
      </c>
    </row>
    <row r="1153" spans="1:10">
      <c r="A1153" t="s">
        <v>122</v>
      </c>
      <c r="B1153" s="19">
        <f>FORECAST!A29</f>
        <v>44224</v>
      </c>
      <c r="C1153" s="19">
        <f>OBSERVED!A29</f>
        <v>44224</v>
      </c>
      <c r="D1153" s="32">
        <f>OBSERVED!D29</f>
        <v>10</v>
      </c>
      <c r="E1153" s="32">
        <f>FORECAST!D29</f>
        <v>14</v>
      </c>
      <c r="F1153" s="36">
        <f t="shared" si="160"/>
        <v>10</v>
      </c>
      <c r="G1153" s="37">
        <f t="shared" si="161"/>
        <v>15</v>
      </c>
      <c r="H1153" s="15">
        <f t="shared" si="162"/>
        <v>5</v>
      </c>
      <c r="I1153" s="15">
        <f t="shared" si="163"/>
        <v>25</v>
      </c>
      <c r="J1153" s="32">
        <f t="shared" si="164"/>
        <v>-4</v>
      </c>
    </row>
    <row r="1154" spans="1:10">
      <c r="A1154" t="s">
        <v>106</v>
      </c>
      <c r="B1154" s="19">
        <f>FORECAST!A30</f>
        <v>44225</v>
      </c>
      <c r="C1154" s="19">
        <f>OBSERVED!A30</f>
        <v>44225</v>
      </c>
      <c r="D1154" s="32">
        <f>OBSERVED!D30</f>
        <v>9</v>
      </c>
      <c r="E1154" s="32">
        <f>FORECAST!D30</f>
        <v>13</v>
      </c>
      <c r="F1154" s="36">
        <f t="shared" si="160"/>
        <v>9</v>
      </c>
      <c r="G1154" s="37">
        <f t="shared" si="161"/>
        <v>14</v>
      </c>
      <c r="H1154" s="15">
        <f t="shared" si="162"/>
        <v>5</v>
      </c>
      <c r="I1154" s="15">
        <f t="shared" si="163"/>
        <v>25</v>
      </c>
      <c r="J1154" s="32">
        <f t="shared" si="164"/>
        <v>-4</v>
      </c>
    </row>
    <row r="1155" spans="1:10">
      <c r="A1155" t="s">
        <v>107</v>
      </c>
      <c r="B1155" s="19">
        <f>FORECAST!A31</f>
        <v>44226</v>
      </c>
      <c r="C1155" s="19">
        <f>OBSERVED!A31</f>
        <v>44226</v>
      </c>
      <c r="D1155" s="32">
        <f>OBSERVED!D31</f>
        <v>9.5</v>
      </c>
      <c r="E1155" s="32">
        <f>FORECAST!D31</f>
        <v>11</v>
      </c>
      <c r="F1155" s="36">
        <f t="shared" si="160"/>
        <v>9.5</v>
      </c>
      <c r="G1155" s="37">
        <f t="shared" si="161"/>
        <v>13</v>
      </c>
      <c r="H1155" s="15">
        <f t="shared" si="162"/>
        <v>3.5</v>
      </c>
      <c r="I1155" s="15">
        <f t="shared" si="163"/>
        <v>12.25</v>
      </c>
      <c r="J1155" s="32">
        <f t="shared" si="164"/>
        <v>-1.5</v>
      </c>
    </row>
    <row r="1156" spans="1:10">
      <c r="A1156" t="s">
        <v>110</v>
      </c>
      <c r="B1156" s="19">
        <f>FORECAST!A32</f>
        <v>44227</v>
      </c>
      <c r="C1156" s="19">
        <f>OBSERVED!A32</f>
        <v>44227</v>
      </c>
      <c r="D1156" s="32">
        <f>OBSERVED!D32</f>
        <v>8.5</v>
      </c>
      <c r="E1156" s="32">
        <f>FORECAST!D32</f>
        <v>12</v>
      </c>
      <c r="F1156" s="36">
        <f t="shared" si="160"/>
        <v>8.5</v>
      </c>
      <c r="G1156" s="37">
        <f t="shared" si="161"/>
        <v>11</v>
      </c>
      <c r="H1156" s="15">
        <f t="shared" si="162"/>
        <v>2.5</v>
      </c>
      <c r="I1156" s="15">
        <f t="shared" si="163"/>
        <v>6.25</v>
      </c>
      <c r="J1156" s="32">
        <f t="shared" si="164"/>
        <v>-3.5</v>
      </c>
    </row>
    <row r="1157" spans="1:10">
      <c r="A1157" t="s">
        <v>113</v>
      </c>
      <c r="B1157" s="19">
        <f>FORECAST!A33</f>
        <v>44228</v>
      </c>
      <c r="C1157" s="19">
        <f>OBSERVED!A33</f>
        <v>44228</v>
      </c>
      <c r="D1157" s="32">
        <f>OBSERVED!D33</f>
        <v>10</v>
      </c>
      <c r="E1157" s="32">
        <f>FORECAST!D33</f>
        <v>13</v>
      </c>
      <c r="F1157" s="36">
        <f t="shared" si="160"/>
        <v>10</v>
      </c>
      <c r="G1157" s="37">
        <f t="shared" si="161"/>
        <v>12</v>
      </c>
      <c r="H1157" s="15">
        <f t="shared" si="162"/>
        <v>2</v>
      </c>
      <c r="I1157" s="15">
        <f t="shared" si="163"/>
        <v>4</v>
      </c>
      <c r="J1157" s="32">
        <f t="shared" si="164"/>
        <v>-3</v>
      </c>
    </row>
    <row r="1158" spans="1:10">
      <c r="A1158" t="s">
        <v>116</v>
      </c>
      <c r="B1158" s="19">
        <f>FORECAST!A34</f>
        <v>44229</v>
      </c>
      <c r="C1158" s="19">
        <f>OBSERVED!A34</f>
        <v>44229</v>
      </c>
      <c r="D1158" s="32">
        <f>OBSERVED!D34</f>
        <v>12</v>
      </c>
      <c r="E1158" s="32">
        <f>FORECAST!D34</f>
        <v>14</v>
      </c>
      <c r="F1158" s="36">
        <f t="shared" si="160"/>
        <v>12</v>
      </c>
      <c r="G1158" s="37">
        <f t="shared" si="161"/>
        <v>13</v>
      </c>
      <c r="H1158" s="15">
        <f t="shared" si="162"/>
        <v>1</v>
      </c>
      <c r="I1158" s="15">
        <f t="shared" si="163"/>
        <v>1</v>
      </c>
      <c r="J1158" s="32">
        <f t="shared" si="164"/>
        <v>-2</v>
      </c>
    </row>
    <row r="1159" spans="1:10">
      <c r="A1159" t="s">
        <v>119</v>
      </c>
      <c r="B1159" s="19">
        <f>FORECAST!A35</f>
        <v>44230</v>
      </c>
      <c r="C1159" s="19">
        <f>OBSERVED!A35</f>
        <v>44230</v>
      </c>
      <c r="D1159" s="32">
        <f>OBSERVED!D35</f>
        <v>13</v>
      </c>
      <c r="E1159" s="32">
        <f>FORECAST!D35</f>
        <v>15</v>
      </c>
      <c r="F1159" s="36">
        <f t="shared" si="160"/>
        <v>13</v>
      </c>
      <c r="G1159" s="37">
        <f t="shared" si="161"/>
        <v>14</v>
      </c>
      <c r="H1159" s="15">
        <f t="shared" si="162"/>
        <v>1</v>
      </c>
      <c r="I1159" s="15">
        <f t="shared" si="163"/>
        <v>1</v>
      </c>
      <c r="J1159" s="32">
        <f t="shared" si="164"/>
        <v>-2</v>
      </c>
    </row>
    <row r="1160" spans="1:10">
      <c r="A1160" t="s">
        <v>122</v>
      </c>
      <c r="B1160" s="19">
        <f>FORECAST!A36</f>
        <v>44231</v>
      </c>
      <c r="C1160" s="19">
        <f>OBSERVED!A36</f>
        <v>44231</v>
      </c>
      <c r="D1160" s="32">
        <f>OBSERVED!D36</f>
        <v>14</v>
      </c>
      <c r="E1160" s="32">
        <f>FORECAST!D36</f>
        <v>15</v>
      </c>
      <c r="F1160" s="36">
        <f t="shared" si="160"/>
        <v>14</v>
      </c>
      <c r="G1160" s="37">
        <f t="shared" si="161"/>
        <v>15</v>
      </c>
      <c r="H1160" s="15">
        <f t="shared" si="162"/>
        <v>1</v>
      </c>
      <c r="I1160" s="15">
        <f t="shared" si="163"/>
        <v>1</v>
      </c>
      <c r="J1160" s="32">
        <f t="shared" si="164"/>
        <v>-1</v>
      </c>
    </row>
    <row r="1161" spans="1:10">
      <c r="A1161" t="s">
        <v>106</v>
      </c>
      <c r="B1161" s="19">
        <f>FORECAST!A37</f>
        <v>44232</v>
      </c>
      <c r="C1161" s="19">
        <f>OBSERVED!A37</f>
        <v>44232</v>
      </c>
      <c r="D1161" s="32">
        <f>OBSERVED!D37</f>
        <v>12</v>
      </c>
      <c r="E1161" s="32">
        <f>FORECAST!D37</f>
        <v>14</v>
      </c>
      <c r="F1161" s="36">
        <f t="shared" si="160"/>
        <v>12</v>
      </c>
      <c r="G1161" s="37">
        <f t="shared" si="161"/>
        <v>15</v>
      </c>
      <c r="H1161" s="15">
        <f t="shared" si="162"/>
        <v>3</v>
      </c>
      <c r="I1161" s="15">
        <f t="shared" si="163"/>
        <v>9</v>
      </c>
      <c r="J1161" s="32">
        <f t="shared" si="164"/>
        <v>-2</v>
      </c>
    </row>
    <row r="1162" spans="1:10">
      <c r="A1162" t="s">
        <v>107</v>
      </c>
      <c r="B1162" s="19">
        <f>FORECAST!A38</f>
        <v>44233</v>
      </c>
      <c r="C1162" s="19">
        <f>OBSERVED!A38</f>
        <v>44233</v>
      </c>
      <c r="D1162" s="32">
        <f>OBSERVED!D38</f>
        <v>12</v>
      </c>
      <c r="E1162" s="32">
        <f>FORECAST!D38</f>
        <v>13</v>
      </c>
      <c r="F1162" s="36">
        <f t="shared" si="160"/>
        <v>12</v>
      </c>
      <c r="G1162" s="37">
        <f t="shared" si="161"/>
        <v>14</v>
      </c>
      <c r="H1162" s="15">
        <f t="shared" si="162"/>
        <v>2</v>
      </c>
      <c r="I1162" s="15">
        <f t="shared" si="163"/>
        <v>4</v>
      </c>
      <c r="J1162" s="32">
        <f t="shared" si="164"/>
        <v>-1</v>
      </c>
    </row>
    <row r="1163" spans="1:10">
      <c r="A1163" t="s">
        <v>110</v>
      </c>
      <c r="B1163" s="19">
        <f>FORECAST!A39</f>
        <v>44234</v>
      </c>
      <c r="C1163" s="19">
        <f>OBSERVED!A39</f>
        <v>44234</v>
      </c>
      <c r="D1163" s="32">
        <f>OBSERVED!D39</f>
        <v>11.5</v>
      </c>
      <c r="E1163" s="32">
        <f>FORECAST!D39</f>
        <v>13</v>
      </c>
      <c r="F1163" s="36">
        <f t="shared" si="160"/>
        <v>11.5</v>
      </c>
      <c r="G1163" s="37">
        <f t="shared" si="161"/>
        <v>13</v>
      </c>
      <c r="H1163" s="15">
        <f t="shared" si="162"/>
        <v>1.5</v>
      </c>
      <c r="I1163" s="15">
        <f t="shared" si="163"/>
        <v>2.25</v>
      </c>
      <c r="J1163" s="32">
        <f t="shared" si="164"/>
        <v>-1.5</v>
      </c>
    </row>
    <row r="1164" spans="1:10">
      <c r="A1164" t="s">
        <v>113</v>
      </c>
      <c r="B1164" s="19">
        <f>FORECAST!A40</f>
        <v>44235</v>
      </c>
      <c r="C1164" s="19">
        <f>OBSERVED!A40</f>
        <v>44235</v>
      </c>
      <c r="D1164" s="32">
        <f>OBSERVED!D40</f>
        <v>10</v>
      </c>
      <c r="E1164" s="32">
        <f>FORECAST!D40</f>
        <v>14</v>
      </c>
      <c r="F1164" s="36">
        <f t="shared" si="160"/>
        <v>10</v>
      </c>
      <c r="G1164" s="37">
        <f t="shared" si="161"/>
        <v>13</v>
      </c>
      <c r="H1164" s="15">
        <f t="shared" si="162"/>
        <v>3</v>
      </c>
      <c r="I1164" s="15">
        <f t="shared" si="163"/>
        <v>9</v>
      </c>
      <c r="J1164" s="32">
        <f t="shared" si="164"/>
        <v>-4</v>
      </c>
    </row>
    <row r="1165" spans="1:10">
      <c r="A1165" t="s">
        <v>116</v>
      </c>
      <c r="B1165" s="19">
        <f>FORECAST!A41</f>
        <v>44236</v>
      </c>
      <c r="C1165" s="19">
        <f>OBSERVED!A41</f>
        <v>44236</v>
      </c>
      <c r="D1165" s="32">
        <f>OBSERVED!D41</f>
        <v>10</v>
      </c>
      <c r="E1165" s="32">
        <f>FORECAST!D41</f>
        <v>15</v>
      </c>
      <c r="F1165" s="36">
        <f t="shared" si="160"/>
        <v>10</v>
      </c>
      <c r="G1165" s="37">
        <f t="shared" si="161"/>
        <v>14</v>
      </c>
      <c r="H1165" s="15">
        <f t="shared" si="162"/>
        <v>4</v>
      </c>
      <c r="I1165" s="15">
        <f t="shared" si="163"/>
        <v>16</v>
      </c>
      <c r="J1165" s="32">
        <f t="shared" si="164"/>
        <v>-5</v>
      </c>
    </row>
    <row r="1166" spans="1:10">
      <c r="A1166" t="s">
        <v>119</v>
      </c>
      <c r="B1166" s="19">
        <f>FORECAST!A42</f>
        <v>44237</v>
      </c>
      <c r="C1166" s="19">
        <f>OBSERVED!A42</f>
        <v>44237</v>
      </c>
      <c r="D1166" s="32">
        <f>OBSERVED!D42</f>
        <v>11</v>
      </c>
      <c r="E1166" s="32">
        <f>FORECAST!D42</f>
        <v>14</v>
      </c>
      <c r="F1166" s="36">
        <f t="shared" si="160"/>
        <v>11</v>
      </c>
      <c r="G1166" s="37">
        <f t="shared" si="161"/>
        <v>15</v>
      </c>
      <c r="H1166" s="15">
        <f t="shared" si="162"/>
        <v>4</v>
      </c>
      <c r="I1166" s="15">
        <f t="shared" si="163"/>
        <v>16</v>
      </c>
      <c r="J1166" s="32">
        <f t="shared" si="164"/>
        <v>-3</v>
      </c>
    </row>
    <row r="1167" spans="1:10">
      <c r="A1167" t="s">
        <v>122</v>
      </c>
      <c r="B1167" s="19">
        <f>FORECAST!A43</f>
        <v>44238</v>
      </c>
      <c r="C1167" s="19">
        <f>OBSERVED!A43</f>
        <v>44238</v>
      </c>
      <c r="D1167" s="32">
        <f>OBSERVED!D43</f>
        <v>10.5</v>
      </c>
      <c r="E1167" s="32">
        <f>FORECAST!D43</f>
        <v>14</v>
      </c>
      <c r="F1167" s="36">
        <f t="shared" si="160"/>
        <v>10.5</v>
      </c>
      <c r="G1167" s="37">
        <f t="shared" si="161"/>
        <v>14</v>
      </c>
      <c r="H1167" s="15">
        <f t="shared" si="162"/>
        <v>3.5</v>
      </c>
      <c r="I1167" s="15">
        <f t="shared" si="163"/>
        <v>12.25</v>
      </c>
      <c r="J1167" s="32">
        <f t="shared" si="164"/>
        <v>-3.5</v>
      </c>
    </row>
    <row r="1168" spans="1:10">
      <c r="A1168" t="s">
        <v>106</v>
      </c>
      <c r="B1168" s="19">
        <f>FORECAST!A44</f>
        <v>44239</v>
      </c>
      <c r="C1168" s="19">
        <f>OBSERVED!A44</f>
        <v>44239</v>
      </c>
      <c r="D1168" s="32">
        <f>OBSERVED!D44</f>
        <v>13.5</v>
      </c>
      <c r="E1168" s="32">
        <f>FORECAST!D44</f>
        <v>14</v>
      </c>
      <c r="F1168" s="36">
        <f t="shared" si="160"/>
        <v>13.5</v>
      </c>
      <c r="G1168" s="37">
        <f t="shared" si="161"/>
        <v>14</v>
      </c>
      <c r="H1168" s="15">
        <f t="shared" si="162"/>
        <v>0.5</v>
      </c>
      <c r="I1168" s="15">
        <f t="shared" si="163"/>
        <v>0.25</v>
      </c>
      <c r="J1168" s="32">
        <f t="shared" si="164"/>
        <v>-0.5</v>
      </c>
    </row>
    <row r="1169" spans="1:10">
      <c r="A1169" t="s">
        <v>107</v>
      </c>
      <c r="B1169" s="19">
        <f>FORECAST!A45</f>
        <v>44240</v>
      </c>
      <c r="C1169" s="19">
        <f>OBSERVED!A45</f>
        <v>44240</v>
      </c>
      <c r="D1169" s="32">
        <f>OBSERVED!D45</f>
        <v>14.5</v>
      </c>
      <c r="E1169" s="32">
        <f>FORECAST!D45</f>
        <v>14</v>
      </c>
      <c r="F1169" s="36">
        <f t="shared" si="160"/>
        <v>14.5</v>
      </c>
      <c r="G1169" s="37">
        <f t="shared" si="161"/>
        <v>14</v>
      </c>
      <c r="H1169" s="15">
        <f t="shared" si="162"/>
        <v>0.5</v>
      </c>
      <c r="I1169" s="15">
        <f t="shared" si="163"/>
        <v>0.25</v>
      </c>
      <c r="J1169" s="32">
        <f t="shared" si="164"/>
        <v>0.5</v>
      </c>
    </row>
    <row r="1170" spans="1:10">
      <c r="A1170" t="s">
        <v>110</v>
      </c>
      <c r="B1170" s="19">
        <f>FORECAST!A46</f>
        <v>44241</v>
      </c>
      <c r="C1170" s="19">
        <f>OBSERVED!A46</f>
        <v>44241</v>
      </c>
      <c r="D1170" s="32">
        <f>OBSERVED!D46</f>
        <v>14.5</v>
      </c>
      <c r="E1170" s="32">
        <f>FORECAST!D46</f>
        <v>15</v>
      </c>
      <c r="F1170" s="36">
        <f t="shared" si="160"/>
        <v>14.5</v>
      </c>
      <c r="G1170" s="37">
        <f t="shared" si="161"/>
        <v>14</v>
      </c>
      <c r="H1170" s="15">
        <f t="shared" si="162"/>
        <v>0.5</v>
      </c>
      <c r="I1170" s="15">
        <f t="shared" si="163"/>
        <v>0.25</v>
      </c>
      <c r="J1170" s="32">
        <f t="shared" si="164"/>
        <v>-0.5</v>
      </c>
    </row>
    <row r="1171" spans="1:10">
      <c r="A1171" t="s">
        <v>113</v>
      </c>
      <c r="B1171" s="19">
        <f>FORECAST!A47</f>
        <v>44242</v>
      </c>
      <c r="C1171" s="19">
        <f>OBSERVED!A47</f>
        <v>44242</v>
      </c>
      <c r="D1171" s="32">
        <f>OBSERVED!D47</f>
        <v>15</v>
      </c>
      <c r="E1171" s="32">
        <f>FORECAST!D47</f>
        <v>14</v>
      </c>
      <c r="F1171" s="36">
        <f t="shared" si="160"/>
        <v>15</v>
      </c>
      <c r="G1171" s="37">
        <f t="shared" si="161"/>
        <v>15</v>
      </c>
      <c r="H1171" s="15">
        <f t="shared" si="162"/>
        <v>0</v>
      </c>
      <c r="I1171" s="15">
        <f t="shared" si="163"/>
        <v>0</v>
      </c>
      <c r="J1171" s="32">
        <f t="shared" si="164"/>
        <v>1</v>
      </c>
    </row>
    <row r="1172" spans="1:10">
      <c r="A1172" t="s">
        <v>116</v>
      </c>
      <c r="B1172" s="19">
        <f>FORECAST!A48</f>
        <v>44243</v>
      </c>
      <c r="C1172" s="19">
        <f>OBSERVED!A48</f>
        <v>44243</v>
      </c>
      <c r="D1172" s="32">
        <f>OBSERVED!D48</f>
        <v>16</v>
      </c>
      <c r="E1172" s="32">
        <f>FORECAST!D48</f>
        <v>14</v>
      </c>
      <c r="F1172" s="36">
        <f t="shared" si="160"/>
        <v>16</v>
      </c>
      <c r="G1172" s="37">
        <f t="shared" si="161"/>
        <v>14</v>
      </c>
      <c r="H1172" s="15">
        <f t="shared" si="162"/>
        <v>2</v>
      </c>
      <c r="I1172" s="15">
        <f t="shared" si="163"/>
        <v>4</v>
      </c>
      <c r="J1172" s="32">
        <f t="shared" si="164"/>
        <v>2</v>
      </c>
    </row>
    <row r="1173" spans="1:10">
      <c r="A1173" t="s">
        <v>119</v>
      </c>
      <c r="B1173" s="19">
        <f>FORECAST!A49</f>
        <v>44244</v>
      </c>
      <c r="C1173" s="19">
        <f>OBSERVED!A49</f>
        <v>44244</v>
      </c>
      <c r="D1173" s="32">
        <f>OBSERVED!D49</f>
        <v>15</v>
      </c>
      <c r="E1173" s="32">
        <f>FORECAST!D49</f>
        <v>17</v>
      </c>
      <c r="F1173" s="36">
        <f t="shared" si="160"/>
        <v>15</v>
      </c>
      <c r="G1173" s="37">
        <f t="shared" si="161"/>
        <v>14</v>
      </c>
      <c r="H1173" s="15">
        <f t="shared" si="162"/>
        <v>1</v>
      </c>
      <c r="I1173" s="15">
        <f t="shared" si="163"/>
        <v>1</v>
      </c>
      <c r="J1173" s="32">
        <f t="shared" si="164"/>
        <v>-2</v>
      </c>
    </row>
    <row r="1174" spans="1:10">
      <c r="A1174" t="s">
        <v>122</v>
      </c>
      <c r="B1174" s="19">
        <f>FORECAST!A50</f>
        <v>44245</v>
      </c>
      <c r="C1174" s="19">
        <f>OBSERVED!A50</f>
        <v>44245</v>
      </c>
      <c r="D1174" s="32">
        <f>OBSERVED!D50</f>
        <v>14.5</v>
      </c>
      <c r="E1174" s="32">
        <f>FORECAST!D50</f>
        <v>18</v>
      </c>
      <c r="F1174" s="36">
        <f t="shared" si="160"/>
        <v>14.5</v>
      </c>
      <c r="G1174" s="37">
        <f t="shared" si="161"/>
        <v>17</v>
      </c>
      <c r="H1174" s="15">
        <f t="shared" si="162"/>
        <v>2.5</v>
      </c>
      <c r="I1174" s="15">
        <f t="shared" si="163"/>
        <v>6.25</v>
      </c>
      <c r="J1174" s="32">
        <f t="shared" si="164"/>
        <v>-3.5</v>
      </c>
    </row>
    <row r="1175" spans="1:10">
      <c r="A1175" t="s">
        <v>106</v>
      </c>
      <c r="B1175" s="19">
        <f>FORECAST!A51</f>
        <v>44246</v>
      </c>
      <c r="C1175" s="19">
        <f>OBSERVED!A51</f>
        <v>44246</v>
      </c>
      <c r="D1175" s="32">
        <f>OBSERVED!D51</f>
        <v>16</v>
      </c>
      <c r="E1175" s="32">
        <f>FORECAST!D51</f>
        <v>18</v>
      </c>
      <c r="F1175" s="36">
        <f t="shared" si="160"/>
        <v>16</v>
      </c>
      <c r="G1175" s="37">
        <f t="shared" si="161"/>
        <v>18</v>
      </c>
      <c r="H1175" s="15">
        <f t="shared" si="162"/>
        <v>2</v>
      </c>
      <c r="I1175" s="15">
        <f t="shared" si="163"/>
        <v>4</v>
      </c>
      <c r="J1175" s="32">
        <f t="shared" si="164"/>
        <v>-2</v>
      </c>
    </row>
    <row r="1176" spans="1:10">
      <c r="A1176" t="s">
        <v>107</v>
      </c>
      <c r="B1176" s="19">
        <f>FORECAST!A52</f>
        <v>44247</v>
      </c>
      <c r="C1176" s="19">
        <f>OBSERVED!A52</f>
        <v>44247</v>
      </c>
      <c r="D1176" s="32">
        <f>OBSERVED!D52</f>
        <v>16</v>
      </c>
      <c r="E1176" s="32">
        <f>FORECAST!D52</f>
        <v>17</v>
      </c>
      <c r="F1176" s="36">
        <f t="shared" si="160"/>
        <v>16</v>
      </c>
      <c r="G1176" s="37">
        <f t="shared" si="161"/>
        <v>18</v>
      </c>
      <c r="H1176" s="15">
        <f t="shared" si="162"/>
        <v>2</v>
      </c>
      <c r="I1176" s="15">
        <f t="shared" si="163"/>
        <v>4</v>
      </c>
      <c r="J1176" s="32">
        <f t="shared" si="164"/>
        <v>-1</v>
      </c>
    </row>
    <row r="1177" spans="1:10">
      <c r="A1177" t="s">
        <v>110</v>
      </c>
      <c r="B1177" s="19">
        <f>FORECAST!A53</f>
        <v>44248</v>
      </c>
      <c r="C1177" s="19">
        <f>OBSERVED!A53</f>
        <v>44248</v>
      </c>
      <c r="D1177" s="32">
        <f>OBSERVED!D53</f>
        <v>14.5</v>
      </c>
      <c r="E1177" s="32">
        <f>FORECAST!D53</f>
        <v>18</v>
      </c>
      <c r="F1177" s="36">
        <f t="shared" si="160"/>
        <v>14.5</v>
      </c>
      <c r="G1177" s="37">
        <f t="shared" si="161"/>
        <v>17</v>
      </c>
      <c r="H1177" s="15">
        <f t="shared" si="162"/>
        <v>2.5</v>
      </c>
      <c r="I1177" s="15">
        <f t="shared" si="163"/>
        <v>6.25</v>
      </c>
      <c r="J1177" s="32">
        <f t="shared" si="164"/>
        <v>-3.5</v>
      </c>
    </row>
    <row r="1178" spans="1:10">
      <c r="A1178" t="s">
        <v>113</v>
      </c>
      <c r="B1178" s="19">
        <f>FORECAST!A54</f>
        <v>44249</v>
      </c>
      <c r="C1178" s="19">
        <f>OBSERVED!A54</f>
        <v>44249</v>
      </c>
      <c r="D1178" s="32">
        <f>OBSERVED!D54</f>
        <v>14.5</v>
      </c>
      <c r="E1178" s="32">
        <f>FORECAST!D54</f>
        <v>18</v>
      </c>
      <c r="F1178" s="36">
        <f t="shared" si="160"/>
        <v>14.5</v>
      </c>
      <c r="G1178" s="37">
        <f t="shared" si="161"/>
        <v>18</v>
      </c>
      <c r="H1178" s="15">
        <f t="shared" si="162"/>
        <v>3.5</v>
      </c>
      <c r="I1178" s="15">
        <f t="shared" si="163"/>
        <v>12.25</v>
      </c>
      <c r="J1178" s="32">
        <f t="shared" si="164"/>
        <v>-3.5</v>
      </c>
    </row>
    <row r="1179" spans="1:10">
      <c r="A1179" t="s">
        <v>116</v>
      </c>
      <c r="B1179" s="19">
        <f>FORECAST!A55</f>
        <v>44250</v>
      </c>
      <c r="C1179" s="19">
        <f>OBSERVED!A55</f>
        <v>44250</v>
      </c>
      <c r="D1179" s="32">
        <f>OBSERVED!D55</f>
        <v>15</v>
      </c>
      <c r="E1179" s="32">
        <f>FORECAST!D55</f>
        <v>19</v>
      </c>
      <c r="F1179" s="36">
        <f t="shared" si="160"/>
        <v>15</v>
      </c>
      <c r="G1179" s="37">
        <f t="shared" si="161"/>
        <v>18</v>
      </c>
      <c r="H1179" s="15">
        <f t="shared" si="162"/>
        <v>3</v>
      </c>
      <c r="I1179" s="15">
        <f t="shared" si="163"/>
        <v>9</v>
      </c>
      <c r="J1179" s="32">
        <f t="shared" si="164"/>
        <v>-4</v>
      </c>
    </row>
    <row r="1180" spans="1:10">
      <c r="A1180" t="s">
        <v>119</v>
      </c>
      <c r="B1180" s="19">
        <f>FORECAST!A56</f>
        <v>44251</v>
      </c>
      <c r="C1180" s="19">
        <f>OBSERVED!A56</f>
        <v>44251</v>
      </c>
      <c r="D1180" s="32">
        <f>OBSERVED!D56</f>
        <v>15</v>
      </c>
      <c r="E1180" s="32">
        <f>FORECAST!D56</f>
        <v>17</v>
      </c>
      <c r="F1180" s="36">
        <f t="shared" si="160"/>
        <v>15</v>
      </c>
      <c r="G1180" s="37">
        <f t="shared" si="161"/>
        <v>19</v>
      </c>
      <c r="H1180" s="15">
        <f t="shared" si="162"/>
        <v>4</v>
      </c>
      <c r="I1180" s="15">
        <f t="shared" si="163"/>
        <v>16</v>
      </c>
      <c r="J1180" s="32">
        <f t="shared" si="164"/>
        <v>-2</v>
      </c>
    </row>
    <row r="1181" spans="1:10">
      <c r="A1181" t="s">
        <v>122</v>
      </c>
      <c r="B1181" s="19">
        <f>FORECAST!A57</f>
        <v>44252</v>
      </c>
      <c r="C1181" s="19">
        <f>OBSERVED!A57</f>
        <v>44252</v>
      </c>
      <c r="D1181" s="32">
        <f>OBSERVED!D57</f>
        <v>18.5</v>
      </c>
      <c r="E1181" s="32">
        <f>FORECAST!D57</f>
        <v>17</v>
      </c>
      <c r="F1181" s="36">
        <f t="shared" si="160"/>
        <v>18.5</v>
      </c>
      <c r="G1181" s="37">
        <f t="shared" si="161"/>
        <v>17</v>
      </c>
      <c r="H1181" s="15">
        <f t="shared" si="162"/>
        <v>1.5</v>
      </c>
      <c r="I1181" s="15">
        <f t="shared" si="163"/>
        <v>2.25</v>
      </c>
      <c r="J1181" s="32">
        <f t="shared" si="164"/>
        <v>1.5</v>
      </c>
    </row>
    <row r="1182" spans="1:10">
      <c r="A1182" t="s">
        <v>106</v>
      </c>
      <c r="B1182" s="19">
        <f>FORECAST!A58</f>
        <v>44253</v>
      </c>
      <c r="C1182" s="19">
        <f>OBSERVED!A58</f>
        <v>44253</v>
      </c>
      <c r="D1182" s="32">
        <f>OBSERVED!D58</f>
        <v>16.5</v>
      </c>
      <c r="E1182" s="32">
        <f>FORECAST!D58</f>
        <v>17</v>
      </c>
      <c r="F1182" s="36">
        <f t="shared" si="160"/>
        <v>16.5</v>
      </c>
      <c r="G1182" s="37">
        <f t="shared" si="161"/>
        <v>17</v>
      </c>
      <c r="H1182" s="15">
        <f t="shared" si="162"/>
        <v>0.5</v>
      </c>
      <c r="I1182" s="15">
        <f t="shared" si="163"/>
        <v>0.25</v>
      </c>
      <c r="J1182" s="32">
        <f t="shared" si="164"/>
        <v>-0.5</v>
      </c>
    </row>
    <row r="1183" spans="1:10">
      <c r="A1183" t="s">
        <v>107</v>
      </c>
      <c r="B1183" s="19">
        <f>FORECAST!A59</f>
        <v>44254</v>
      </c>
      <c r="C1183" s="19">
        <f>OBSERVED!A59</f>
        <v>44254</v>
      </c>
      <c r="D1183" s="32">
        <f>OBSERVED!D59</f>
        <v>17</v>
      </c>
      <c r="E1183" s="32">
        <f>FORECAST!D59</f>
        <v>18</v>
      </c>
      <c r="F1183" s="36">
        <f t="shared" si="160"/>
        <v>17</v>
      </c>
      <c r="G1183" s="37">
        <f t="shared" si="161"/>
        <v>17</v>
      </c>
      <c r="H1183" s="15">
        <f t="shared" si="162"/>
        <v>0</v>
      </c>
      <c r="I1183" s="15">
        <f t="shared" si="163"/>
        <v>0</v>
      </c>
      <c r="J1183" s="32">
        <f t="shared" si="164"/>
        <v>-1</v>
      </c>
    </row>
    <row r="1184" spans="1:10">
      <c r="A1184" t="s">
        <v>110</v>
      </c>
      <c r="B1184" s="19">
        <f>FORECAST!A60</f>
        <v>44255</v>
      </c>
      <c r="C1184" s="19">
        <f>OBSERVED!A60</f>
        <v>44255</v>
      </c>
      <c r="D1184" s="32">
        <f>OBSERVED!D60</f>
        <v>17.5</v>
      </c>
      <c r="E1184" s="32">
        <f>FORECAST!D60</f>
        <v>19</v>
      </c>
      <c r="F1184" s="36">
        <f t="shared" si="160"/>
        <v>17.5</v>
      </c>
      <c r="G1184" s="37">
        <f t="shared" si="161"/>
        <v>18</v>
      </c>
      <c r="H1184" s="15">
        <f t="shared" si="162"/>
        <v>0.5</v>
      </c>
      <c r="I1184" s="15">
        <f t="shared" si="163"/>
        <v>0.25</v>
      </c>
      <c r="J1184" s="32">
        <f t="shared" si="164"/>
        <v>-1.5</v>
      </c>
    </row>
    <row r="1185" spans="1:10">
      <c r="A1185" t="s">
        <v>113</v>
      </c>
      <c r="B1185" s="19">
        <f>FORECAST!A61</f>
        <v>44256</v>
      </c>
      <c r="C1185" s="19">
        <f>OBSERVED!A61</f>
        <v>44256</v>
      </c>
      <c r="D1185" s="32">
        <f>OBSERVED!D61</f>
        <v>17</v>
      </c>
      <c r="E1185" s="32">
        <f>FORECAST!D61</f>
        <v>19</v>
      </c>
      <c r="F1185" s="36">
        <f t="shared" si="160"/>
        <v>17</v>
      </c>
      <c r="G1185" s="37">
        <f t="shared" si="161"/>
        <v>19</v>
      </c>
      <c r="H1185" s="15">
        <f t="shared" si="162"/>
        <v>2</v>
      </c>
      <c r="I1185" s="15">
        <f t="shared" si="163"/>
        <v>4</v>
      </c>
      <c r="J1185" s="32">
        <f t="shared" si="164"/>
        <v>-2</v>
      </c>
    </row>
    <row r="1186" spans="1:10">
      <c r="A1186" t="s">
        <v>116</v>
      </c>
      <c r="B1186" s="19">
        <f>FORECAST!A62</f>
        <v>44257</v>
      </c>
      <c r="C1186" s="19">
        <f>OBSERVED!A62</f>
        <v>44257</v>
      </c>
      <c r="D1186" s="32">
        <f>OBSERVED!D62</f>
        <v>12.5</v>
      </c>
      <c r="E1186" s="32">
        <f>FORECAST!D62</f>
        <v>20</v>
      </c>
      <c r="F1186" s="36">
        <f t="shared" si="160"/>
        <v>12.5</v>
      </c>
      <c r="G1186" s="37">
        <f t="shared" si="161"/>
        <v>19</v>
      </c>
      <c r="H1186" s="15">
        <f t="shared" si="162"/>
        <v>6.5</v>
      </c>
      <c r="I1186" s="15">
        <f t="shared" si="163"/>
        <v>42.25</v>
      </c>
      <c r="J1186" s="32">
        <f t="shared" si="164"/>
        <v>-7.5</v>
      </c>
    </row>
    <row r="1187" spans="1:10">
      <c r="A1187" t="s">
        <v>119</v>
      </c>
      <c r="B1187" s="19">
        <f>FORECAST!A63</f>
        <v>44258</v>
      </c>
      <c r="C1187" s="19">
        <f>OBSERVED!A63</f>
        <v>44258</v>
      </c>
      <c r="D1187" s="32">
        <f>OBSERVED!D63</f>
        <v>12.5</v>
      </c>
      <c r="E1187" s="32">
        <f>FORECAST!D63</f>
        <v>17.3</v>
      </c>
      <c r="F1187" s="36">
        <f t="shared" si="160"/>
        <v>12.5</v>
      </c>
      <c r="G1187" s="37">
        <f t="shared" si="161"/>
        <v>20</v>
      </c>
      <c r="H1187" s="15">
        <f t="shared" si="162"/>
        <v>7.5</v>
      </c>
      <c r="I1187" s="15">
        <f t="shared" si="163"/>
        <v>56.25</v>
      </c>
      <c r="J1187" s="32">
        <f t="shared" si="164"/>
        <v>-4.8</v>
      </c>
    </row>
    <row r="1188" spans="1:10">
      <c r="A1188" t="s">
        <v>122</v>
      </c>
      <c r="B1188" s="19">
        <f>FORECAST!A64</f>
        <v>44259</v>
      </c>
      <c r="C1188" s="19">
        <f>OBSERVED!A64</f>
        <v>44259</v>
      </c>
      <c r="D1188" s="32">
        <f>OBSERVED!D64</f>
        <v>13.5</v>
      </c>
      <c r="E1188" s="32">
        <f>FORECAST!D64</f>
        <v>17.1</v>
      </c>
      <c r="F1188" s="36">
        <f t="shared" si="160"/>
        <v>13.5</v>
      </c>
      <c r="G1188" s="37">
        <f t="shared" si="161"/>
        <v>17.3</v>
      </c>
      <c r="H1188" s="15">
        <f t="shared" si="162"/>
        <v>3.8</v>
      </c>
      <c r="I1188" s="15">
        <f t="shared" si="163"/>
        <v>14.44</v>
      </c>
      <c r="J1188" s="32">
        <f t="shared" si="164"/>
        <v>-3.6</v>
      </c>
    </row>
    <row r="1189" spans="1:10">
      <c r="A1189" t="s">
        <v>106</v>
      </c>
      <c r="B1189" s="19">
        <f>FORECAST!A65</f>
        <v>44260</v>
      </c>
      <c r="C1189" s="19">
        <f>OBSERVED!A65</f>
        <v>44260</v>
      </c>
      <c r="D1189" s="32">
        <f>OBSERVED!D65</f>
        <v>15.5</v>
      </c>
      <c r="E1189" s="32">
        <f>FORECAST!D65</f>
        <v>19.8</v>
      </c>
      <c r="F1189" s="36">
        <f t="shared" si="160"/>
        <v>15.5</v>
      </c>
      <c r="G1189" s="37">
        <f t="shared" si="161"/>
        <v>17.1</v>
      </c>
      <c r="H1189" s="15">
        <f t="shared" si="162"/>
        <v>1.6</v>
      </c>
      <c r="I1189" s="15">
        <f t="shared" si="163"/>
        <v>2.56</v>
      </c>
      <c r="J1189" s="32">
        <f t="shared" si="164"/>
        <v>-4.3</v>
      </c>
    </row>
    <row r="1190" spans="1:10">
      <c r="A1190" t="s">
        <v>107</v>
      </c>
      <c r="B1190" s="19">
        <f>FORECAST!A66</f>
        <v>44261</v>
      </c>
      <c r="C1190" s="19">
        <f>OBSERVED!A66</f>
        <v>44261</v>
      </c>
      <c r="D1190" s="32">
        <f>OBSERVED!D66</f>
        <v>16.5</v>
      </c>
      <c r="E1190" s="32">
        <f>FORECAST!D66</f>
        <v>18</v>
      </c>
      <c r="F1190" s="36">
        <f t="shared" ref="F1190:F1253" si="173">D1190</f>
        <v>16.5</v>
      </c>
      <c r="G1190" s="37">
        <f t="shared" ref="G1190:G1253" si="174">E1189</f>
        <v>19.8</v>
      </c>
      <c r="H1190" s="15">
        <f t="shared" ref="H1190:H1253" si="175">IF(OR(D1190=99.9,E1189=99.9),"",ABS(D1190-E1189))</f>
        <v>3.3</v>
      </c>
      <c r="I1190" s="15">
        <f t="shared" ref="I1190:I1253" si="176">IF(OR(D1190=99.9,E1189=99.9),"",POWER(ABS(D1190-E1189),2))</f>
        <v>10.89</v>
      </c>
      <c r="J1190" s="32">
        <f t="shared" ref="J1190:J1253" si="177">D1190-E1190</f>
        <v>-1.5</v>
      </c>
    </row>
    <row r="1191" spans="1:10">
      <c r="A1191" t="s">
        <v>110</v>
      </c>
      <c r="B1191" s="19">
        <f>FORECAST!A67</f>
        <v>44262</v>
      </c>
      <c r="C1191" s="19">
        <f>OBSERVED!A67</f>
        <v>44262</v>
      </c>
      <c r="D1191" s="32">
        <f>OBSERVED!D67</f>
        <v>17</v>
      </c>
      <c r="E1191" s="32">
        <f>FORECAST!D67</f>
        <v>17</v>
      </c>
      <c r="F1191" s="36">
        <f t="shared" si="173"/>
        <v>17</v>
      </c>
      <c r="G1191" s="37">
        <f t="shared" si="174"/>
        <v>18</v>
      </c>
      <c r="H1191" s="15">
        <f t="shared" si="175"/>
        <v>1</v>
      </c>
      <c r="I1191" s="15">
        <f t="shared" si="176"/>
        <v>1</v>
      </c>
      <c r="J1191" s="32">
        <f t="shared" si="177"/>
        <v>0</v>
      </c>
    </row>
    <row r="1192" spans="1:10">
      <c r="A1192" t="s">
        <v>113</v>
      </c>
      <c r="B1192" s="19">
        <f>FORECAST!A68</f>
        <v>44263</v>
      </c>
      <c r="C1192" s="19">
        <f>OBSERVED!A68</f>
        <v>44263</v>
      </c>
      <c r="D1192" s="32">
        <f>OBSERVED!D68</f>
        <v>16</v>
      </c>
      <c r="E1192" s="32">
        <f>FORECAST!D68</f>
        <v>16</v>
      </c>
      <c r="F1192" s="36">
        <f t="shared" si="173"/>
        <v>16</v>
      </c>
      <c r="G1192" s="37">
        <f t="shared" si="174"/>
        <v>17</v>
      </c>
      <c r="H1192" s="15">
        <f t="shared" si="175"/>
        <v>1</v>
      </c>
      <c r="I1192" s="15">
        <f t="shared" si="176"/>
        <v>1</v>
      </c>
      <c r="J1192" s="32">
        <f t="shared" si="177"/>
        <v>0</v>
      </c>
    </row>
    <row r="1193" spans="1:10">
      <c r="A1193" t="s">
        <v>116</v>
      </c>
      <c r="B1193" s="19">
        <f>FORECAST!A69</f>
        <v>44264</v>
      </c>
      <c r="C1193" s="19">
        <f>OBSERVED!A69</f>
        <v>44264</v>
      </c>
      <c r="D1193" s="32">
        <f>OBSERVED!D69</f>
        <v>17</v>
      </c>
      <c r="E1193" s="32">
        <f>FORECAST!D69</f>
        <v>18</v>
      </c>
      <c r="F1193" s="36">
        <f t="shared" si="173"/>
        <v>17</v>
      </c>
      <c r="G1193" s="37">
        <f t="shared" si="174"/>
        <v>16</v>
      </c>
      <c r="H1193" s="15">
        <f t="shared" si="175"/>
        <v>1</v>
      </c>
      <c r="I1193" s="15">
        <f t="shared" si="176"/>
        <v>1</v>
      </c>
      <c r="J1193" s="32">
        <f t="shared" si="177"/>
        <v>-1</v>
      </c>
    </row>
    <row r="1194" spans="1:10">
      <c r="A1194" t="s">
        <v>119</v>
      </c>
      <c r="B1194" s="19">
        <f>FORECAST!A70</f>
        <v>44265</v>
      </c>
      <c r="C1194" s="19">
        <f>OBSERVED!A70</f>
        <v>44265</v>
      </c>
      <c r="D1194" s="32">
        <f>OBSERVED!D70</f>
        <v>16.5</v>
      </c>
      <c r="E1194" s="32">
        <f>FORECAST!D70</f>
        <v>20</v>
      </c>
      <c r="F1194" s="36">
        <f t="shared" si="173"/>
        <v>16.5</v>
      </c>
      <c r="G1194" s="37">
        <f t="shared" si="174"/>
        <v>18</v>
      </c>
      <c r="H1194" s="15">
        <f t="shared" si="175"/>
        <v>1.5</v>
      </c>
      <c r="I1194" s="15">
        <f t="shared" si="176"/>
        <v>2.25</v>
      </c>
      <c r="J1194" s="32">
        <f t="shared" si="177"/>
        <v>-3.5</v>
      </c>
    </row>
    <row r="1195" spans="1:10">
      <c r="A1195" t="s">
        <v>122</v>
      </c>
      <c r="B1195" s="19">
        <f>FORECAST!A71</f>
        <v>44266</v>
      </c>
      <c r="C1195" s="19">
        <f>OBSERVED!A71</f>
        <v>44266</v>
      </c>
      <c r="D1195" s="32">
        <f>OBSERVED!D71</f>
        <v>17.5</v>
      </c>
      <c r="E1195" s="32">
        <f>FORECAST!D71</f>
        <v>20</v>
      </c>
      <c r="F1195" s="36">
        <f t="shared" si="173"/>
        <v>17.5</v>
      </c>
      <c r="G1195" s="37">
        <f t="shared" si="174"/>
        <v>20</v>
      </c>
      <c r="H1195" s="15">
        <f t="shared" si="175"/>
        <v>2.5</v>
      </c>
      <c r="I1195" s="15">
        <f t="shared" si="176"/>
        <v>6.25</v>
      </c>
      <c r="J1195" s="32">
        <f t="shared" si="177"/>
        <v>-2.5</v>
      </c>
    </row>
    <row r="1196" spans="1:10">
      <c r="A1196" t="s">
        <v>106</v>
      </c>
      <c r="B1196" s="19">
        <f>FORECAST!A72</f>
        <v>44267</v>
      </c>
      <c r="C1196" s="19">
        <f>OBSERVED!A72</f>
        <v>44267</v>
      </c>
      <c r="D1196" s="32">
        <f>OBSERVED!D72</f>
        <v>19</v>
      </c>
      <c r="E1196" s="32">
        <f>FORECAST!D72</f>
        <v>19</v>
      </c>
      <c r="F1196" s="36">
        <f t="shared" si="173"/>
        <v>19</v>
      </c>
      <c r="G1196" s="37">
        <f t="shared" si="174"/>
        <v>20</v>
      </c>
      <c r="H1196" s="15">
        <f t="shared" si="175"/>
        <v>1</v>
      </c>
      <c r="I1196" s="15">
        <f t="shared" si="176"/>
        <v>1</v>
      </c>
      <c r="J1196" s="32">
        <f t="shared" si="177"/>
        <v>0</v>
      </c>
    </row>
    <row r="1197" spans="1:10">
      <c r="A1197" t="s">
        <v>107</v>
      </c>
      <c r="B1197" s="19">
        <f>FORECAST!A73</f>
        <v>44268</v>
      </c>
      <c r="C1197" s="19">
        <f>OBSERVED!A73</f>
        <v>44268</v>
      </c>
      <c r="D1197" s="32">
        <f>OBSERVED!D73</f>
        <v>17</v>
      </c>
      <c r="E1197" s="32">
        <f>FORECAST!D73</f>
        <v>20</v>
      </c>
      <c r="F1197" s="36">
        <f t="shared" si="173"/>
        <v>17</v>
      </c>
      <c r="G1197" s="37">
        <f t="shared" si="174"/>
        <v>19</v>
      </c>
      <c r="H1197" s="15">
        <f t="shared" si="175"/>
        <v>2</v>
      </c>
      <c r="I1197" s="15">
        <f t="shared" si="176"/>
        <v>4</v>
      </c>
      <c r="J1197" s="32">
        <f t="shared" si="177"/>
        <v>-3</v>
      </c>
    </row>
    <row r="1198" spans="1:10">
      <c r="A1198" t="s">
        <v>110</v>
      </c>
      <c r="B1198" s="19">
        <f>FORECAST!A74</f>
        <v>44269</v>
      </c>
      <c r="C1198" s="19">
        <f>OBSERVED!A74</f>
        <v>44269</v>
      </c>
      <c r="D1198" s="32">
        <f>OBSERVED!D74</f>
        <v>16.5</v>
      </c>
      <c r="E1198" s="32">
        <f>FORECAST!D74</f>
        <v>20</v>
      </c>
      <c r="F1198" s="36">
        <f t="shared" si="173"/>
        <v>16.5</v>
      </c>
      <c r="G1198" s="37">
        <f t="shared" si="174"/>
        <v>20</v>
      </c>
      <c r="H1198" s="15">
        <f t="shared" si="175"/>
        <v>3.5</v>
      </c>
      <c r="I1198" s="15">
        <f t="shared" si="176"/>
        <v>12.25</v>
      </c>
      <c r="J1198" s="32">
        <f t="shared" si="177"/>
        <v>-3.5</v>
      </c>
    </row>
    <row r="1199" spans="1:10">
      <c r="A1199" t="s">
        <v>113</v>
      </c>
      <c r="B1199" s="19">
        <f>FORECAST!A75</f>
        <v>44270</v>
      </c>
      <c r="C1199" s="19">
        <f>OBSERVED!A75</f>
        <v>44270</v>
      </c>
      <c r="D1199" s="32">
        <f>OBSERVED!D75</f>
        <v>18.5</v>
      </c>
      <c r="E1199" s="32">
        <f>FORECAST!D75</f>
        <v>22</v>
      </c>
      <c r="F1199" s="36">
        <f t="shared" si="173"/>
        <v>18.5</v>
      </c>
      <c r="G1199" s="37">
        <f t="shared" si="174"/>
        <v>20</v>
      </c>
      <c r="H1199" s="15">
        <f t="shared" si="175"/>
        <v>1.5</v>
      </c>
      <c r="I1199" s="15">
        <f t="shared" si="176"/>
        <v>2.25</v>
      </c>
      <c r="J1199" s="32">
        <f t="shared" si="177"/>
        <v>-3.5</v>
      </c>
    </row>
    <row r="1200" spans="1:10">
      <c r="A1200" t="s">
        <v>116</v>
      </c>
      <c r="B1200" s="19">
        <f>FORECAST!A76</f>
        <v>44271</v>
      </c>
      <c r="C1200" s="19">
        <f>OBSERVED!A76</f>
        <v>44271</v>
      </c>
      <c r="D1200" s="32">
        <f>OBSERVED!D76</f>
        <v>19.5</v>
      </c>
      <c r="E1200" s="32">
        <f>FORECAST!D76</f>
        <v>22</v>
      </c>
      <c r="F1200" s="36">
        <f t="shared" si="173"/>
        <v>19.5</v>
      </c>
      <c r="G1200" s="37">
        <f t="shared" si="174"/>
        <v>22</v>
      </c>
      <c r="H1200" s="15">
        <f t="shared" si="175"/>
        <v>2.5</v>
      </c>
      <c r="I1200" s="15">
        <f t="shared" si="176"/>
        <v>6.25</v>
      </c>
      <c r="J1200" s="32">
        <f t="shared" si="177"/>
        <v>-2.5</v>
      </c>
    </row>
    <row r="1201" spans="1:10">
      <c r="A1201" t="s">
        <v>119</v>
      </c>
      <c r="B1201" s="19">
        <f>FORECAST!A77</f>
        <v>44272</v>
      </c>
      <c r="C1201" s="19">
        <f>OBSERVED!A77</f>
        <v>44272</v>
      </c>
      <c r="D1201" s="32">
        <f>OBSERVED!D77</f>
        <v>18.5</v>
      </c>
      <c r="E1201" s="32">
        <f>FORECAST!D77</f>
        <v>21</v>
      </c>
      <c r="F1201" s="36">
        <f t="shared" si="173"/>
        <v>18.5</v>
      </c>
      <c r="G1201" s="37">
        <f t="shared" si="174"/>
        <v>22</v>
      </c>
      <c r="H1201" s="15">
        <f t="shared" si="175"/>
        <v>3.5</v>
      </c>
      <c r="I1201" s="15">
        <f t="shared" si="176"/>
        <v>12.25</v>
      </c>
      <c r="J1201" s="32">
        <f t="shared" si="177"/>
        <v>-2.5</v>
      </c>
    </row>
    <row r="1202" spans="1:10">
      <c r="A1202" t="s">
        <v>122</v>
      </c>
      <c r="B1202" s="19">
        <f>FORECAST!A78</f>
        <v>44273</v>
      </c>
      <c r="C1202" s="19">
        <f>OBSERVED!A78</f>
        <v>44273</v>
      </c>
      <c r="D1202" s="32">
        <f>OBSERVED!D78</f>
        <v>18</v>
      </c>
      <c r="E1202" s="32">
        <f>FORECAST!D78</f>
        <v>21</v>
      </c>
      <c r="F1202" s="36">
        <f t="shared" si="173"/>
        <v>18</v>
      </c>
      <c r="G1202" s="37">
        <f t="shared" si="174"/>
        <v>21</v>
      </c>
      <c r="H1202" s="15">
        <f t="shared" si="175"/>
        <v>3</v>
      </c>
      <c r="I1202" s="15">
        <f t="shared" si="176"/>
        <v>9</v>
      </c>
      <c r="J1202" s="32">
        <f t="shared" si="177"/>
        <v>-3</v>
      </c>
    </row>
    <row r="1203" spans="1:10">
      <c r="A1203" t="s">
        <v>106</v>
      </c>
      <c r="B1203" s="19">
        <f>FORECAST!A79</f>
        <v>44274</v>
      </c>
      <c r="C1203" s="19">
        <f>OBSERVED!A79</f>
        <v>44274</v>
      </c>
      <c r="D1203" s="32">
        <f>OBSERVED!D79</f>
        <v>22.5</v>
      </c>
      <c r="E1203" s="32">
        <f>FORECAST!D79</f>
        <v>22</v>
      </c>
      <c r="F1203" s="36">
        <f t="shared" si="173"/>
        <v>22.5</v>
      </c>
      <c r="G1203" s="37">
        <f t="shared" si="174"/>
        <v>21</v>
      </c>
      <c r="H1203" s="15">
        <f t="shared" si="175"/>
        <v>1.5</v>
      </c>
      <c r="I1203" s="15">
        <f t="shared" si="176"/>
        <v>2.25</v>
      </c>
      <c r="J1203" s="32">
        <f t="shared" si="177"/>
        <v>0.5</v>
      </c>
    </row>
    <row r="1204" spans="1:10">
      <c r="A1204" t="s">
        <v>107</v>
      </c>
      <c r="B1204" s="19">
        <f>FORECAST!A80</f>
        <v>44275</v>
      </c>
      <c r="C1204" s="19">
        <f>OBSERVED!A80</f>
        <v>44275</v>
      </c>
      <c r="D1204" s="32">
        <f>OBSERVED!D80</f>
        <v>19.5</v>
      </c>
      <c r="E1204" s="32">
        <f>FORECAST!D80</f>
        <v>20</v>
      </c>
      <c r="F1204" s="36">
        <f t="shared" si="173"/>
        <v>19.5</v>
      </c>
      <c r="G1204" s="37">
        <f t="shared" si="174"/>
        <v>22</v>
      </c>
      <c r="H1204" s="15">
        <f t="shared" si="175"/>
        <v>2.5</v>
      </c>
      <c r="I1204" s="15">
        <f t="shared" si="176"/>
        <v>6.25</v>
      </c>
      <c r="J1204" s="32">
        <f t="shared" si="177"/>
        <v>-0.5</v>
      </c>
    </row>
    <row r="1205" spans="1:10">
      <c r="A1205" t="s">
        <v>110</v>
      </c>
      <c r="B1205" s="19">
        <f>FORECAST!A81</f>
        <v>44276</v>
      </c>
      <c r="C1205" s="19">
        <f>OBSERVED!A81</f>
        <v>44276</v>
      </c>
      <c r="D1205" s="32">
        <f>OBSERVED!D81</f>
        <v>19</v>
      </c>
      <c r="E1205" s="32">
        <f>FORECAST!D81</f>
        <v>19</v>
      </c>
      <c r="F1205" s="36">
        <f t="shared" si="173"/>
        <v>19</v>
      </c>
      <c r="G1205" s="37">
        <f t="shared" si="174"/>
        <v>20</v>
      </c>
      <c r="H1205" s="15">
        <f t="shared" si="175"/>
        <v>1</v>
      </c>
      <c r="I1205" s="15">
        <f t="shared" si="176"/>
        <v>1</v>
      </c>
      <c r="J1205" s="32">
        <f t="shared" si="177"/>
        <v>0</v>
      </c>
    </row>
    <row r="1206" spans="1:10">
      <c r="A1206" t="s">
        <v>113</v>
      </c>
      <c r="B1206" s="19">
        <f>FORECAST!A82</f>
        <v>44277</v>
      </c>
      <c r="C1206" s="19">
        <f>OBSERVED!A82</f>
        <v>44277</v>
      </c>
      <c r="D1206" s="32">
        <f>OBSERVED!D82</f>
        <v>19.5</v>
      </c>
      <c r="E1206" s="32">
        <f>FORECAST!D82</f>
        <v>21</v>
      </c>
      <c r="F1206" s="36">
        <f t="shared" si="173"/>
        <v>19.5</v>
      </c>
      <c r="G1206" s="37">
        <f t="shared" si="174"/>
        <v>19</v>
      </c>
      <c r="H1206" s="15">
        <f t="shared" si="175"/>
        <v>0.5</v>
      </c>
      <c r="I1206" s="15">
        <f t="shared" si="176"/>
        <v>0.25</v>
      </c>
      <c r="J1206" s="32">
        <f t="shared" si="177"/>
        <v>-1.5</v>
      </c>
    </row>
    <row r="1207" spans="1:10">
      <c r="A1207" t="s">
        <v>116</v>
      </c>
      <c r="B1207" s="19">
        <f>FORECAST!A83</f>
        <v>44278</v>
      </c>
      <c r="C1207" s="19">
        <f>OBSERVED!A83</f>
        <v>44278</v>
      </c>
      <c r="D1207" s="32">
        <f>OBSERVED!D83</f>
        <v>19.5</v>
      </c>
      <c r="E1207" s="32">
        <f>FORECAST!D83</f>
        <v>21</v>
      </c>
      <c r="F1207" s="36">
        <f t="shared" si="173"/>
        <v>19.5</v>
      </c>
      <c r="G1207" s="37">
        <f t="shared" si="174"/>
        <v>21</v>
      </c>
      <c r="H1207" s="15">
        <f t="shared" si="175"/>
        <v>1.5</v>
      </c>
      <c r="I1207" s="15">
        <f t="shared" si="176"/>
        <v>2.25</v>
      </c>
      <c r="J1207" s="32">
        <f t="shared" si="177"/>
        <v>-1.5</v>
      </c>
    </row>
    <row r="1208" spans="1:10">
      <c r="A1208" t="s">
        <v>119</v>
      </c>
      <c r="B1208" s="19">
        <f>FORECAST!A84</f>
        <v>44279</v>
      </c>
      <c r="C1208" s="19">
        <f>OBSERVED!A84</f>
        <v>44279</v>
      </c>
      <c r="D1208" s="32">
        <f>OBSERVED!D84</f>
        <v>19</v>
      </c>
      <c r="E1208" s="32">
        <f>FORECAST!D84</f>
        <v>22</v>
      </c>
      <c r="F1208" s="36">
        <f t="shared" si="173"/>
        <v>19</v>
      </c>
      <c r="G1208" s="37">
        <f t="shared" si="174"/>
        <v>21</v>
      </c>
      <c r="H1208" s="15">
        <f t="shared" si="175"/>
        <v>2</v>
      </c>
      <c r="I1208" s="15">
        <f t="shared" si="176"/>
        <v>4</v>
      </c>
      <c r="J1208" s="32">
        <f t="shared" si="177"/>
        <v>-3</v>
      </c>
    </row>
    <row r="1209" spans="1:10">
      <c r="A1209" t="s">
        <v>122</v>
      </c>
      <c r="B1209" s="19">
        <f>FORECAST!A85</f>
        <v>44280</v>
      </c>
      <c r="C1209" s="19">
        <f>OBSERVED!A85</f>
        <v>44280</v>
      </c>
      <c r="D1209" s="32">
        <f>OBSERVED!D85</f>
        <v>21</v>
      </c>
      <c r="E1209" s="32">
        <f>FORECAST!D85</f>
        <v>22</v>
      </c>
      <c r="F1209" s="36">
        <f t="shared" si="173"/>
        <v>21</v>
      </c>
      <c r="G1209" s="37">
        <f t="shared" si="174"/>
        <v>22</v>
      </c>
      <c r="H1209" s="15">
        <f t="shared" si="175"/>
        <v>1</v>
      </c>
      <c r="I1209" s="15">
        <f t="shared" si="176"/>
        <v>1</v>
      </c>
      <c r="J1209" s="32">
        <f t="shared" si="177"/>
        <v>-1</v>
      </c>
    </row>
    <row r="1210" spans="1:10">
      <c r="A1210" t="s">
        <v>106</v>
      </c>
      <c r="B1210" s="19">
        <f>FORECAST!A86</f>
        <v>44281</v>
      </c>
      <c r="C1210" s="19">
        <f>OBSERVED!A86</f>
        <v>44281</v>
      </c>
      <c r="D1210" s="32">
        <f>OBSERVED!D86</f>
        <v>18</v>
      </c>
      <c r="E1210" s="32">
        <f>FORECAST!D86</f>
        <v>22</v>
      </c>
      <c r="F1210" s="36">
        <f t="shared" si="173"/>
        <v>18</v>
      </c>
      <c r="G1210" s="37">
        <f t="shared" si="174"/>
        <v>22</v>
      </c>
      <c r="H1210" s="15">
        <f t="shared" si="175"/>
        <v>4</v>
      </c>
      <c r="I1210" s="15">
        <f t="shared" si="176"/>
        <v>16</v>
      </c>
      <c r="J1210" s="32">
        <f t="shared" si="177"/>
        <v>-4</v>
      </c>
    </row>
    <row r="1211" spans="1:10">
      <c r="A1211" t="s">
        <v>107</v>
      </c>
      <c r="B1211" s="19">
        <f>FORECAST!A87</f>
        <v>44282</v>
      </c>
      <c r="C1211" s="19">
        <f>OBSERVED!A87</f>
        <v>44282</v>
      </c>
      <c r="D1211" s="32">
        <f>OBSERVED!D87</f>
        <v>18.5</v>
      </c>
      <c r="E1211" s="32">
        <f>FORECAST!D87</f>
        <v>22</v>
      </c>
      <c r="F1211" s="36">
        <f t="shared" si="173"/>
        <v>18.5</v>
      </c>
      <c r="G1211" s="37">
        <f t="shared" si="174"/>
        <v>22</v>
      </c>
      <c r="H1211" s="15">
        <f t="shared" si="175"/>
        <v>3.5</v>
      </c>
      <c r="I1211" s="15">
        <f t="shared" si="176"/>
        <v>12.25</v>
      </c>
      <c r="J1211" s="32">
        <f t="shared" si="177"/>
        <v>-3.5</v>
      </c>
    </row>
    <row r="1212" spans="1:10">
      <c r="A1212" t="s">
        <v>110</v>
      </c>
      <c r="B1212" s="19">
        <f>FORECAST!A88</f>
        <v>44283</v>
      </c>
      <c r="C1212" s="19">
        <f>OBSERVED!A88</f>
        <v>44283</v>
      </c>
      <c r="D1212" s="32">
        <f>OBSERVED!D88</f>
        <v>19.5</v>
      </c>
      <c r="E1212" s="32">
        <f>FORECAST!D88</f>
        <v>23</v>
      </c>
      <c r="F1212" s="36">
        <f t="shared" si="173"/>
        <v>19.5</v>
      </c>
      <c r="G1212" s="37">
        <f t="shared" si="174"/>
        <v>22</v>
      </c>
      <c r="H1212" s="15">
        <f t="shared" si="175"/>
        <v>2.5</v>
      </c>
      <c r="I1212" s="15">
        <f t="shared" si="176"/>
        <v>6.25</v>
      </c>
      <c r="J1212" s="32">
        <f t="shared" si="177"/>
        <v>-3.5</v>
      </c>
    </row>
    <row r="1213" spans="1:10">
      <c r="A1213" t="s">
        <v>113</v>
      </c>
      <c r="B1213" s="19">
        <f>FORECAST!A89</f>
        <v>44284</v>
      </c>
      <c r="C1213" s="19">
        <f>OBSERVED!A89</f>
        <v>44284</v>
      </c>
      <c r="D1213" s="32">
        <f>OBSERVED!D89</f>
        <v>20</v>
      </c>
      <c r="E1213" s="32">
        <f>FORECAST!D89</f>
        <v>22</v>
      </c>
      <c r="F1213" s="36">
        <f t="shared" si="173"/>
        <v>20</v>
      </c>
      <c r="G1213" s="37">
        <f t="shared" si="174"/>
        <v>23</v>
      </c>
      <c r="H1213" s="15">
        <f t="shared" si="175"/>
        <v>3</v>
      </c>
      <c r="I1213" s="15">
        <f t="shared" si="176"/>
        <v>9</v>
      </c>
      <c r="J1213" s="32">
        <f t="shared" si="177"/>
        <v>-2</v>
      </c>
    </row>
    <row r="1214" spans="1:10">
      <c r="A1214" t="s">
        <v>116</v>
      </c>
      <c r="B1214" s="19">
        <f>FORECAST!A90</f>
        <v>44285</v>
      </c>
      <c r="C1214" s="19">
        <f>OBSERVED!A90</f>
        <v>44285</v>
      </c>
      <c r="D1214" s="32">
        <f>OBSERVED!D90</f>
        <v>19</v>
      </c>
      <c r="E1214" s="32">
        <f>FORECAST!D90</f>
        <v>21</v>
      </c>
      <c r="F1214" s="36">
        <f t="shared" si="173"/>
        <v>19</v>
      </c>
      <c r="G1214" s="37">
        <f t="shared" si="174"/>
        <v>22</v>
      </c>
      <c r="H1214" s="15">
        <f t="shared" si="175"/>
        <v>3</v>
      </c>
      <c r="I1214" s="15">
        <f t="shared" si="176"/>
        <v>9</v>
      </c>
      <c r="J1214" s="32">
        <f t="shared" si="177"/>
        <v>-2</v>
      </c>
    </row>
    <row r="1215" spans="1:10">
      <c r="A1215" t="s">
        <v>119</v>
      </c>
      <c r="B1215" s="19">
        <f>FORECAST!A91</f>
        <v>44286</v>
      </c>
      <c r="C1215" s="19">
        <f>OBSERVED!A91</f>
        <v>44286</v>
      </c>
      <c r="D1215" s="32">
        <f>OBSERVED!D91</f>
        <v>23</v>
      </c>
      <c r="E1215" s="32">
        <f>FORECAST!D91</f>
        <v>23</v>
      </c>
      <c r="F1215" s="36">
        <f t="shared" si="173"/>
        <v>23</v>
      </c>
      <c r="G1215" s="37">
        <f t="shared" si="174"/>
        <v>21</v>
      </c>
      <c r="H1215" s="15">
        <f t="shared" si="175"/>
        <v>2</v>
      </c>
      <c r="I1215" s="15">
        <f t="shared" si="176"/>
        <v>4</v>
      </c>
      <c r="J1215" s="32">
        <f t="shared" si="177"/>
        <v>0</v>
      </c>
    </row>
    <row r="1216" spans="1:10">
      <c r="A1216" t="s">
        <v>122</v>
      </c>
      <c r="B1216" s="19">
        <f>FORECAST!A92</f>
        <v>44287</v>
      </c>
      <c r="C1216" s="19">
        <f>OBSERVED!A92</f>
        <v>44287</v>
      </c>
      <c r="D1216" s="32">
        <f>OBSERVED!D92</f>
        <v>20.5</v>
      </c>
      <c r="E1216" s="32">
        <f>FORECAST!D92</f>
        <v>23</v>
      </c>
      <c r="F1216" s="36">
        <f t="shared" si="173"/>
        <v>20.5</v>
      </c>
      <c r="G1216" s="37">
        <f t="shared" si="174"/>
        <v>23</v>
      </c>
      <c r="H1216" s="15">
        <f t="shared" si="175"/>
        <v>2.5</v>
      </c>
      <c r="I1216" s="15">
        <f t="shared" si="176"/>
        <v>6.25</v>
      </c>
      <c r="J1216" s="32">
        <f t="shared" si="177"/>
        <v>-2.5</v>
      </c>
    </row>
    <row r="1217" spans="1:10">
      <c r="A1217" t="s">
        <v>106</v>
      </c>
      <c r="B1217" s="19">
        <f>FORECAST!A93</f>
        <v>44288</v>
      </c>
      <c r="C1217" s="19">
        <f>OBSERVED!A93</f>
        <v>44288</v>
      </c>
      <c r="D1217" s="32">
        <f>OBSERVED!D93</f>
        <v>22.5</v>
      </c>
      <c r="E1217" s="32">
        <f>FORECAST!D93</f>
        <v>23</v>
      </c>
      <c r="F1217" s="36">
        <f t="shared" si="173"/>
        <v>22.5</v>
      </c>
      <c r="G1217" s="37">
        <f t="shared" si="174"/>
        <v>23</v>
      </c>
      <c r="H1217" s="15">
        <f t="shared" si="175"/>
        <v>0.5</v>
      </c>
      <c r="I1217" s="15">
        <f t="shared" si="176"/>
        <v>0.25</v>
      </c>
      <c r="J1217" s="32">
        <f t="shared" si="177"/>
        <v>-0.5</v>
      </c>
    </row>
    <row r="1218" spans="1:10">
      <c r="A1218" t="s">
        <v>107</v>
      </c>
      <c r="B1218" s="19">
        <f>FORECAST!A94</f>
        <v>44289</v>
      </c>
      <c r="C1218" s="19">
        <f>OBSERVED!A94</f>
        <v>44289</v>
      </c>
      <c r="D1218" s="32">
        <f>OBSERVED!D94</f>
        <v>22</v>
      </c>
      <c r="E1218" s="32">
        <f>FORECAST!D94</f>
        <v>23</v>
      </c>
      <c r="F1218" s="36">
        <f t="shared" si="173"/>
        <v>22</v>
      </c>
      <c r="G1218" s="37">
        <f t="shared" si="174"/>
        <v>23</v>
      </c>
      <c r="H1218" s="15">
        <f t="shared" si="175"/>
        <v>1</v>
      </c>
      <c r="I1218" s="15">
        <f t="shared" si="176"/>
        <v>1</v>
      </c>
      <c r="J1218" s="32">
        <f t="shared" si="177"/>
        <v>-1</v>
      </c>
    </row>
    <row r="1219" spans="1:10">
      <c r="A1219" t="s">
        <v>110</v>
      </c>
      <c r="B1219" s="19">
        <f>FORECAST!A95</f>
        <v>44290</v>
      </c>
      <c r="C1219" s="19">
        <f>OBSERVED!A95</f>
        <v>44290</v>
      </c>
      <c r="D1219" s="32">
        <f>OBSERVED!D95</f>
        <v>24</v>
      </c>
      <c r="E1219" s="32">
        <f>FORECAST!D95</f>
        <v>21</v>
      </c>
      <c r="F1219" s="36">
        <f t="shared" si="173"/>
        <v>24</v>
      </c>
      <c r="G1219" s="37">
        <f t="shared" si="174"/>
        <v>23</v>
      </c>
      <c r="H1219" s="15">
        <f t="shared" si="175"/>
        <v>1</v>
      </c>
      <c r="I1219" s="15">
        <f t="shared" si="176"/>
        <v>1</v>
      </c>
      <c r="J1219" s="32">
        <f t="shared" si="177"/>
        <v>3</v>
      </c>
    </row>
    <row r="1220" spans="1:10">
      <c r="A1220" t="s">
        <v>113</v>
      </c>
      <c r="B1220" s="19">
        <f>FORECAST!A96</f>
        <v>44291</v>
      </c>
      <c r="C1220" s="19">
        <f>OBSERVED!A96</f>
        <v>44291</v>
      </c>
      <c r="D1220" s="32">
        <f>OBSERVED!D96</f>
        <v>21</v>
      </c>
      <c r="E1220" s="32">
        <f>FORECAST!D96</f>
        <v>22</v>
      </c>
      <c r="F1220" s="36">
        <f t="shared" si="173"/>
        <v>21</v>
      </c>
      <c r="G1220" s="37">
        <f t="shared" si="174"/>
        <v>21</v>
      </c>
      <c r="H1220" s="15">
        <f t="shared" si="175"/>
        <v>0</v>
      </c>
      <c r="I1220" s="15">
        <f t="shared" si="176"/>
        <v>0</v>
      </c>
      <c r="J1220" s="32">
        <f t="shared" si="177"/>
        <v>-1</v>
      </c>
    </row>
    <row r="1221" spans="1:10">
      <c r="A1221" t="s">
        <v>116</v>
      </c>
      <c r="B1221" s="19">
        <f>FORECAST!A97</f>
        <v>44292</v>
      </c>
      <c r="C1221" s="19">
        <f>OBSERVED!A97</f>
        <v>44292</v>
      </c>
      <c r="D1221" s="32">
        <f>OBSERVED!D97</f>
        <v>21.5</v>
      </c>
      <c r="E1221" s="32">
        <f>FORECAST!D97</f>
        <v>23</v>
      </c>
      <c r="F1221" s="36">
        <f t="shared" si="173"/>
        <v>21.5</v>
      </c>
      <c r="G1221" s="37">
        <f t="shared" si="174"/>
        <v>22</v>
      </c>
      <c r="H1221" s="15">
        <f t="shared" si="175"/>
        <v>0.5</v>
      </c>
      <c r="I1221" s="15">
        <f t="shared" si="176"/>
        <v>0.25</v>
      </c>
      <c r="J1221" s="32">
        <f t="shared" si="177"/>
        <v>-1.5</v>
      </c>
    </row>
    <row r="1222" spans="1:10">
      <c r="A1222" t="s">
        <v>119</v>
      </c>
      <c r="B1222" s="19">
        <f>FORECAST!A98</f>
        <v>44293</v>
      </c>
      <c r="C1222" s="19">
        <f>OBSERVED!A98</f>
        <v>44293</v>
      </c>
      <c r="D1222" s="32">
        <f>OBSERVED!D98</f>
        <v>22.5</v>
      </c>
      <c r="E1222" s="32">
        <f>FORECAST!D98</f>
        <v>24</v>
      </c>
      <c r="F1222" s="36">
        <f t="shared" si="173"/>
        <v>22.5</v>
      </c>
      <c r="G1222" s="37">
        <f t="shared" si="174"/>
        <v>23</v>
      </c>
      <c r="H1222" s="15">
        <f t="shared" si="175"/>
        <v>0.5</v>
      </c>
      <c r="I1222" s="15">
        <f t="shared" si="176"/>
        <v>0.25</v>
      </c>
      <c r="J1222" s="32">
        <f t="shared" si="177"/>
        <v>-1.5</v>
      </c>
    </row>
    <row r="1223" spans="1:10">
      <c r="A1223" t="s">
        <v>122</v>
      </c>
      <c r="B1223" s="19">
        <f>FORECAST!A99</f>
        <v>44294</v>
      </c>
      <c r="C1223" s="19">
        <f>OBSERVED!A99</f>
        <v>44294</v>
      </c>
      <c r="D1223" s="32">
        <f>OBSERVED!D99</f>
        <v>22.5</v>
      </c>
      <c r="E1223" s="32">
        <f>FORECAST!D99</f>
        <v>24</v>
      </c>
      <c r="F1223" s="36">
        <f t="shared" si="173"/>
        <v>22.5</v>
      </c>
      <c r="G1223" s="37">
        <f t="shared" si="174"/>
        <v>24</v>
      </c>
      <c r="H1223" s="15">
        <f t="shared" si="175"/>
        <v>1.5</v>
      </c>
      <c r="I1223" s="15">
        <f t="shared" si="176"/>
        <v>2.25</v>
      </c>
      <c r="J1223" s="32">
        <f t="shared" si="177"/>
        <v>-1.5</v>
      </c>
    </row>
    <row r="1224" spans="1:10">
      <c r="A1224" t="s">
        <v>106</v>
      </c>
      <c r="B1224" s="19">
        <f>FORECAST!A100</f>
        <v>44295</v>
      </c>
      <c r="C1224" s="19">
        <f>OBSERVED!A100</f>
        <v>44295</v>
      </c>
      <c r="D1224" s="32">
        <f>OBSERVED!D100</f>
        <v>21</v>
      </c>
      <c r="E1224" s="32">
        <f>FORECAST!D100</f>
        <v>25</v>
      </c>
      <c r="F1224" s="36">
        <f t="shared" si="173"/>
        <v>21</v>
      </c>
      <c r="G1224" s="37">
        <f t="shared" si="174"/>
        <v>24</v>
      </c>
      <c r="H1224" s="15">
        <f t="shared" si="175"/>
        <v>3</v>
      </c>
      <c r="I1224" s="15">
        <f t="shared" si="176"/>
        <v>9</v>
      </c>
      <c r="J1224" s="32">
        <f t="shared" si="177"/>
        <v>-4</v>
      </c>
    </row>
    <row r="1225" spans="1:10">
      <c r="A1225" t="s">
        <v>107</v>
      </c>
      <c r="B1225" s="19">
        <f>FORECAST!A101</f>
        <v>44296</v>
      </c>
      <c r="C1225" s="19">
        <f>OBSERVED!A101</f>
        <v>44296</v>
      </c>
      <c r="D1225" s="32">
        <f>OBSERVED!D101</f>
        <v>20.5</v>
      </c>
      <c r="E1225" s="32">
        <f>FORECAST!D101</f>
        <v>24</v>
      </c>
      <c r="F1225" s="36">
        <f t="shared" si="173"/>
        <v>20.5</v>
      </c>
      <c r="G1225" s="37">
        <f t="shared" si="174"/>
        <v>25</v>
      </c>
      <c r="H1225" s="15">
        <f t="shared" si="175"/>
        <v>4.5</v>
      </c>
      <c r="I1225" s="15">
        <f t="shared" si="176"/>
        <v>20.25</v>
      </c>
      <c r="J1225" s="32">
        <f t="shared" si="177"/>
        <v>-3.5</v>
      </c>
    </row>
    <row r="1226" spans="1:10">
      <c r="A1226" t="s">
        <v>110</v>
      </c>
      <c r="B1226" s="19">
        <f>FORECAST!A102</f>
        <v>44297</v>
      </c>
      <c r="C1226" s="19">
        <f>OBSERVED!A102</f>
        <v>44297</v>
      </c>
      <c r="D1226" s="32">
        <f>OBSERVED!D102</f>
        <v>21</v>
      </c>
      <c r="E1226" s="32">
        <f>FORECAST!D102</f>
        <v>24</v>
      </c>
      <c r="F1226" s="36">
        <f t="shared" si="173"/>
        <v>21</v>
      </c>
      <c r="G1226" s="37">
        <f t="shared" si="174"/>
        <v>24</v>
      </c>
      <c r="H1226" s="15">
        <f t="shared" si="175"/>
        <v>3</v>
      </c>
      <c r="I1226" s="15">
        <f t="shared" si="176"/>
        <v>9</v>
      </c>
      <c r="J1226" s="32">
        <f t="shared" si="177"/>
        <v>-3</v>
      </c>
    </row>
    <row r="1227" spans="1:10">
      <c r="A1227" t="s">
        <v>113</v>
      </c>
      <c r="B1227" s="19">
        <f>FORECAST!A103</f>
        <v>44298</v>
      </c>
      <c r="C1227" s="19">
        <f>OBSERVED!A103</f>
        <v>44298</v>
      </c>
      <c r="D1227" s="32">
        <f>OBSERVED!D103</f>
        <v>20</v>
      </c>
      <c r="E1227" s="32">
        <f>FORECAST!D103</f>
        <v>25</v>
      </c>
      <c r="F1227" s="36">
        <f t="shared" si="173"/>
        <v>20</v>
      </c>
      <c r="G1227" s="37">
        <f t="shared" si="174"/>
        <v>24</v>
      </c>
      <c r="H1227" s="15">
        <f t="shared" si="175"/>
        <v>4</v>
      </c>
      <c r="I1227" s="15">
        <f t="shared" si="176"/>
        <v>16</v>
      </c>
      <c r="J1227" s="32">
        <f t="shared" si="177"/>
        <v>-5</v>
      </c>
    </row>
    <row r="1228" spans="1:10">
      <c r="A1228" t="s">
        <v>116</v>
      </c>
      <c r="B1228" s="19">
        <f>FORECAST!A104</f>
        <v>44299</v>
      </c>
      <c r="C1228" s="19">
        <f>OBSERVED!A104</f>
        <v>44299</v>
      </c>
      <c r="D1228" s="32">
        <f>OBSERVED!D104</f>
        <v>23.5</v>
      </c>
      <c r="E1228" s="32">
        <f>FORECAST!D104</f>
        <v>25</v>
      </c>
      <c r="F1228" s="36">
        <f t="shared" si="173"/>
        <v>23.5</v>
      </c>
      <c r="G1228" s="37">
        <f t="shared" si="174"/>
        <v>25</v>
      </c>
      <c r="H1228" s="15">
        <f t="shared" si="175"/>
        <v>1.5</v>
      </c>
      <c r="I1228" s="15">
        <f t="shared" si="176"/>
        <v>2.25</v>
      </c>
      <c r="J1228" s="32">
        <f t="shared" si="177"/>
        <v>-1.5</v>
      </c>
    </row>
    <row r="1229" spans="1:10">
      <c r="A1229" t="s">
        <v>119</v>
      </c>
      <c r="B1229" s="19">
        <f>FORECAST!A105</f>
        <v>44300</v>
      </c>
      <c r="C1229" s="19">
        <f>OBSERVED!A105</f>
        <v>44300</v>
      </c>
      <c r="D1229" s="32">
        <f>OBSERVED!D105</f>
        <v>26</v>
      </c>
      <c r="E1229" s="32">
        <f>FORECAST!D105</f>
        <v>26</v>
      </c>
      <c r="F1229" s="36">
        <f t="shared" si="173"/>
        <v>26</v>
      </c>
      <c r="G1229" s="37">
        <f t="shared" si="174"/>
        <v>25</v>
      </c>
      <c r="H1229" s="15">
        <f t="shared" si="175"/>
        <v>1</v>
      </c>
      <c r="I1229" s="15">
        <f t="shared" si="176"/>
        <v>1</v>
      </c>
      <c r="J1229" s="32">
        <f t="shared" si="177"/>
        <v>0</v>
      </c>
    </row>
    <row r="1230" spans="1:10">
      <c r="A1230" t="s">
        <v>122</v>
      </c>
      <c r="B1230" s="19">
        <f>FORECAST!A106</f>
        <v>44301</v>
      </c>
      <c r="C1230" s="19">
        <f>OBSERVED!A106</f>
        <v>44301</v>
      </c>
      <c r="D1230" s="32">
        <f>OBSERVED!D106</f>
        <v>21.5</v>
      </c>
      <c r="E1230" s="32">
        <f>FORECAST!D106</f>
        <v>25</v>
      </c>
      <c r="F1230" s="36">
        <f t="shared" si="173"/>
        <v>21.5</v>
      </c>
      <c r="G1230" s="37">
        <f t="shared" si="174"/>
        <v>26</v>
      </c>
      <c r="H1230" s="15">
        <f t="shared" si="175"/>
        <v>4.5</v>
      </c>
      <c r="I1230" s="15">
        <f t="shared" si="176"/>
        <v>20.25</v>
      </c>
      <c r="J1230" s="32">
        <f t="shared" si="177"/>
        <v>-3.5</v>
      </c>
    </row>
    <row r="1231" spans="1:10">
      <c r="A1231" t="s">
        <v>106</v>
      </c>
      <c r="B1231" s="19">
        <f>FORECAST!A107</f>
        <v>44302</v>
      </c>
      <c r="C1231" s="19">
        <f>OBSERVED!A107</f>
        <v>44302</v>
      </c>
      <c r="D1231" s="32">
        <f>OBSERVED!D107</f>
        <v>25</v>
      </c>
      <c r="E1231" s="32">
        <f>FORECAST!D107</f>
        <v>24</v>
      </c>
      <c r="F1231" s="36">
        <f t="shared" si="173"/>
        <v>25</v>
      </c>
      <c r="G1231" s="37">
        <f t="shared" si="174"/>
        <v>25</v>
      </c>
      <c r="H1231" s="15">
        <f t="shared" si="175"/>
        <v>0</v>
      </c>
      <c r="I1231" s="15">
        <f t="shared" si="176"/>
        <v>0</v>
      </c>
      <c r="J1231" s="32">
        <f t="shared" si="177"/>
        <v>1</v>
      </c>
    </row>
    <row r="1232" spans="1:10">
      <c r="A1232" t="s">
        <v>107</v>
      </c>
      <c r="B1232" s="19">
        <f>FORECAST!A108</f>
        <v>44303</v>
      </c>
      <c r="C1232" s="19">
        <f>OBSERVED!A108</f>
        <v>44303</v>
      </c>
      <c r="D1232" s="32">
        <f>OBSERVED!D108</f>
        <v>23</v>
      </c>
      <c r="E1232" s="32">
        <f>FORECAST!D108</f>
        <v>25</v>
      </c>
      <c r="F1232" s="36">
        <f t="shared" si="173"/>
        <v>23</v>
      </c>
      <c r="G1232" s="37">
        <f t="shared" si="174"/>
        <v>24</v>
      </c>
      <c r="H1232" s="15">
        <f t="shared" si="175"/>
        <v>1</v>
      </c>
      <c r="I1232" s="15">
        <f t="shared" si="176"/>
        <v>1</v>
      </c>
      <c r="J1232" s="32">
        <f t="shared" si="177"/>
        <v>-2</v>
      </c>
    </row>
    <row r="1233" spans="1:10">
      <c r="A1233" t="s">
        <v>110</v>
      </c>
      <c r="B1233" s="19">
        <f>FORECAST!A109</f>
        <v>44304</v>
      </c>
      <c r="C1233" s="19">
        <f>OBSERVED!A109</f>
        <v>44304</v>
      </c>
      <c r="D1233" s="32">
        <f>OBSERVED!D109</f>
        <v>23</v>
      </c>
      <c r="E1233" s="32">
        <f>FORECAST!D109</f>
        <v>25</v>
      </c>
      <c r="F1233" s="36">
        <f t="shared" si="173"/>
        <v>23</v>
      </c>
      <c r="G1233" s="37">
        <f t="shared" si="174"/>
        <v>25</v>
      </c>
      <c r="H1233" s="15">
        <f t="shared" si="175"/>
        <v>2</v>
      </c>
      <c r="I1233" s="15">
        <f t="shared" si="176"/>
        <v>4</v>
      </c>
      <c r="J1233" s="32">
        <f t="shared" si="177"/>
        <v>-2</v>
      </c>
    </row>
    <row r="1234" spans="1:10">
      <c r="A1234" t="s">
        <v>113</v>
      </c>
      <c r="B1234" s="19">
        <f>FORECAST!A110</f>
        <v>44305</v>
      </c>
      <c r="C1234" s="19">
        <f>OBSERVED!A110</f>
        <v>44305</v>
      </c>
      <c r="D1234" s="32">
        <f>OBSERVED!D110</f>
        <v>24.5</v>
      </c>
      <c r="E1234" s="32">
        <f>FORECAST!D110</f>
        <v>25</v>
      </c>
      <c r="F1234" s="36">
        <f t="shared" si="173"/>
        <v>24.5</v>
      </c>
      <c r="G1234" s="37">
        <f t="shared" si="174"/>
        <v>25</v>
      </c>
      <c r="H1234" s="15">
        <f t="shared" si="175"/>
        <v>0.5</v>
      </c>
      <c r="I1234" s="15">
        <f t="shared" si="176"/>
        <v>0.25</v>
      </c>
      <c r="J1234" s="32">
        <f t="shared" si="177"/>
        <v>-0.5</v>
      </c>
    </row>
    <row r="1235" spans="1:10">
      <c r="A1235" t="s">
        <v>116</v>
      </c>
      <c r="B1235" s="19">
        <f>FORECAST!A111</f>
        <v>44306</v>
      </c>
      <c r="C1235" s="19">
        <f>OBSERVED!A111</f>
        <v>44306</v>
      </c>
      <c r="D1235" s="32">
        <f>OBSERVED!D111</f>
        <v>24</v>
      </c>
      <c r="E1235" s="32">
        <f>FORECAST!D111</f>
        <v>25</v>
      </c>
      <c r="F1235" s="36">
        <f t="shared" si="173"/>
        <v>24</v>
      </c>
      <c r="G1235" s="37">
        <f t="shared" si="174"/>
        <v>25</v>
      </c>
      <c r="H1235" s="15">
        <f t="shared" si="175"/>
        <v>1</v>
      </c>
      <c r="I1235" s="15">
        <f t="shared" si="176"/>
        <v>1</v>
      </c>
      <c r="J1235" s="32">
        <f t="shared" si="177"/>
        <v>-1</v>
      </c>
    </row>
    <row r="1236" spans="1:10">
      <c r="A1236" t="s">
        <v>119</v>
      </c>
      <c r="B1236" s="19">
        <f>FORECAST!A112</f>
        <v>44307</v>
      </c>
      <c r="C1236" s="19">
        <f>OBSERVED!A112</f>
        <v>44307</v>
      </c>
      <c r="D1236" s="32">
        <f>OBSERVED!D112</f>
        <v>25</v>
      </c>
      <c r="E1236" s="32">
        <f>FORECAST!D112</f>
        <v>26</v>
      </c>
      <c r="F1236" s="36">
        <f t="shared" si="173"/>
        <v>25</v>
      </c>
      <c r="G1236" s="37">
        <f t="shared" si="174"/>
        <v>25</v>
      </c>
      <c r="H1236" s="15">
        <f t="shared" si="175"/>
        <v>0</v>
      </c>
      <c r="I1236" s="15">
        <f t="shared" si="176"/>
        <v>0</v>
      </c>
      <c r="J1236" s="32">
        <f t="shared" si="177"/>
        <v>-1</v>
      </c>
    </row>
    <row r="1237" spans="1:10">
      <c r="A1237" t="s">
        <v>122</v>
      </c>
      <c r="B1237" s="19">
        <f>FORECAST!A113</f>
        <v>44308</v>
      </c>
      <c r="C1237" s="19">
        <f>OBSERVED!A113</f>
        <v>44308</v>
      </c>
      <c r="D1237" s="32">
        <f>OBSERVED!D113</f>
        <v>22</v>
      </c>
      <c r="E1237" s="32">
        <f>FORECAST!D113</f>
        <v>25</v>
      </c>
      <c r="F1237" s="36">
        <f t="shared" si="173"/>
        <v>22</v>
      </c>
      <c r="G1237" s="37">
        <f t="shared" si="174"/>
        <v>26</v>
      </c>
      <c r="H1237" s="15">
        <f t="shared" si="175"/>
        <v>4</v>
      </c>
      <c r="I1237" s="15">
        <f t="shared" si="176"/>
        <v>16</v>
      </c>
      <c r="J1237" s="32">
        <f t="shared" si="177"/>
        <v>-3</v>
      </c>
    </row>
    <row r="1238" spans="1:10">
      <c r="A1238" t="s">
        <v>106</v>
      </c>
      <c r="B1238" s="19">
        <f>FORECAST!A114</f>
        <v>44309</v>
      </c>
      <c r="C1238" s="19">
        <f>OBSERVED!A114</f>
        <v>44309</v>
      </c>
      <c r="D1238" s="32">
        <f>OBSERVED!D114</f>
        <v>22</v>
      </c>
      <c r="E1238" s="32">
        <f>FORECAST!D114</f>
        <v>26</v>
      </c>
      <c r="F1238" s="36">
        <f t="shared" si="173"/>
        <v>22</v>
      </c>
      <c r="G1238" s="37">
        <f t="shared" si="174"/>
        <v>25</v>
      </c>
      <c r="H1238" s="15">
        <f t="shared" si="175"/>
        <v>3</v>
      </c>
      <c r="I1238" s="15">
        <f t="shared" si="176"/>
        <v>9</v>
      </c>
      <c r="J1238" s="32">
        <f t="shared" si="177"/>
        <v>-4</v>
      </c>
    </row>
    <row r="1239" spans="1:10">
      <c r="A1239" t="s">
        <v>107</v>
      </c>
      <c r="B1239" s="19">
        <f>FORECAST!A115</f>
        <v>44310</v>
      </c>
      <c r="C1239" s="19">
        <f>OBSERVED!A115</f>
        <v>44310</v>
      </c>
      <c r="D1239" s="32">
        <f>OBSERVED!D115</f>
        <v>24</v>
      </c>
      <c r="E1239" s="32">
        <f>FORECAST!D115</f>
        <v>26</v>
      </c>
      <c r="F1239" s="36">
        <f t="shared" si="173"/>
        <v>24</v>
      </c>
      <c r="G1239" s="37">
        <f t="shared" si="174"/>
        <v>26</v>
      </c>
      <c r="H1239" s="15">
        <f t="shared" si="175"/>
        <v>2</v>
      </c>
      <c r="I1239" s="15">
        <f t="shared" si="176"/>
        <v>4</v>
      </c>
      <c r="J1239" s="32">
        <f t="shared" si="177"/>
        <v>-2</v>
      </c>
    </row>
    <row r="1240" spans="1:10">
      <c r="A1240" t="s">
        <v>110</v>
      </c>
      <c r="B1240" s="19">
        <f>FORECAST!A116</f>
        <v>44311</v>
      </c>
      <c r="C1240" s="19">
        <f>OBSERVED!A116</f>
        <v>44311</v>
      </c>
      <c r="D1240" s="32">
        <f>OBSERVED!D116</f>
        <v>24.5</v>
      </c>
      <c r="E1240" s="32">
        <f>FORECAST!D116</f>
        <v>26</v>
      </c>
      <c r="F1240" s="36">
        <f t="shared" si="173"/>
        <v>24.5</v>
      </c>
      <c r="G1240" s="37">
        <f t="shared" si="174"/>
        <v>26</v>
      </c>
      <c r="H1240" s="15">
        <f t="shared" si="175"/>
        <v>1.5</v>
      </c>
      <c r="I1240" s="15">
        <f t="shared" si="176"/>
        <v>2.25</v>
      </c>
      <c r="J1240" s="32">
        <f t="shared" si="177"/>
        <v>-1.5</v>
      </c>
    </row>
    <row r="1241" spans="1:10">
      <c r="A1241" t="s">
        <v>113</v>
      </c>
      <c r="B1241" s="19">
        <f>FORECAST!A117</f>
        <v>44312</v>
      </c>
      <c r="C1241" s="19">
        <f>OBSERVED!A117</f>
        <v>44312</v>
      </c>
      <c r="D1241" s="32">
        <f>OBSERVED!D117</f>
        <v>25</v>
      </c>
      <c r="E1241" s="32">
        <f>FORECAST!D117</f>
        <v>26</v>
      </c>
      <c r="F1241" s="36">
        <f t="shared" si="173"/>
        <v>25</v>
      </c>
      <c r="G1241" s="37">
        <f t="shared" si="174"/>
        <v>26</v>
      </c>
      <c r="H1241" s="15">
        <f t="shared" si="175"/>
        <v>1</v>
      </c>
      <c r="I1241" s="15">
        <f t="shared" si="176"/>
        <v>1</v>
      </c>
      <c r="J1241" s="32">
        <f t="shared" si="177"/>
        <v>-1</v>
      </c>
    </row>
    <row r="1242" spans="1:10">
      <c r="A1242" t="s">
        <v>116</v>
      </c>
      <c r="B1242" s="19">
        <f>FORECAST!A118</f>
        <v>44313</v>
      </c>
      <c r="C1242" s="19">
        <f>OBSERVED!A118</f>
        <v>44313</v>
      </c>
      <c r="D1242" s="32">
        <f>OBSERVED!D118</f>
        <v>25</v>
      </c>
      <c r="E1242" s="32">
        <f>FORECAST!D118</f>
        <v>27</v>
      </c>
      <c r="F1242" s="36">
        <f t="shared" si="173"/>
        <v>25</v>
      </c>
      <c r="G1242" s="37">
        <f t="shared" si="174"/>
        <v>26</v>
      </c>
      <c r="H1242" s="15">
        <f t="shared" si="175"/>
        <v>1</v>
      </c>
      <c r="I1242" s="15">
        <f t="shared" si="176"/>
        <v>1</v>
      </c>
      <c r="J1242" s="32">
        <f t="shared" si="177"/>
        <v>-2</v>
      </c>
    </row>
    <row r="1243" spans="1:10">
      <c r="A1243" t="s">
        <v>119</v>
      </c>
      <c r="B1243" s="19">
        <f>FORECAST!A119</f>
        <v>44314</v>
      </c>
      <c r="C1243" s="19">
        <f>OBSERVED!A119</f>
        <v>44314</v>
      </c>
      <c r="D1243" s="32">
        <f>OBSERVED!D119</f>
        <v>24.5</v>
      </c>
      <c r="E1243" s="32">
        <f>FORECAST!D119</f>
        <v>28</v>
      </c>
      <c r="F1243" s="36">
        <f t="shared" si="173"/>
        <v>24.5</v>
      </c>
      <c r="G1243" s="37">
        <f t="shared" si="174"/>
        <v>27</v>
      </c>
      <c r="H1243" s="15">
        <f t="shared" si="175"/>
        <v>2.5</v>
      </c>
      <c r="I1243" s="15">
        <f t="shared" si="176"/>
        <v>6.25</v>
      </c>
      <c r="J1243" s="32">
        <f t="shared" si="177"/>
        <v>-3.5</v>
      </c>
    </row>
    <row r="1244" spans="1:10">
      <c r="A1244" t="s">
        <v>122</v>
      </c>
      <c r="B1244" s="19">
        <f>FORECAST!A120</f>
        <v>44315</v>
      </c>
      <c r="C1244" s="19">
        <f>OBSERVED!A120</f>
        <v>44315</v>
      </c>
      <c r="D1244" s="32">
        <f>OBSERVED!D120</f>
        <v>23</v>
      </c>
      <c r="E1244" s="32">
        <f>FORECAST!D120</f>
        <v>28</v>
      </c>
      <c r="F1244" s="36">
        <f t="shared" si="173"/>
        <v>23</v>
      </c>
      <c r="G1244" s="37">
        <f t="shared" si="174"/>
        <v>28</v>
      </c>
      <c r="H1244" s="15">
        <f t="shared" si="175"/>
        <v>5</v>
      </c>
      <c r="I1244" s="15">
        <f t="shared" si="176"/>
        <v>25</v>
      </c>
      <c r="J1244" s="32">
        <f t="shared" si="177"/>
        <v>-5</v>
      </c>
    </row>
    <row r="1245" spans="1:10">
      <c r="A1245" t="s">
        <v>106</v>
      </c>
      <c r="B1245" s="19">
        <f>FORECAST!A121</f>
        <v>44316</v>
      </c>
      <c r="C1245" s="19">
        <f>OBSERVED!A121</f>
        <v>44316</v>
      </c>
      <c r="D1245" s="32">
        <f>OBSERVED!D121</f>
        <v>25.5</v>
      </c>
      <c r="E1245" s="32">
        <f>FORECAST!D121</f>
        <v>28</v>
      </c>
      <c r="F1245" s="36">
        <f t="shared" si="173"/>
        <v>25.5</v>
      </c>
      <c r="G1245" s="37">
        <f t="shared" si="174"/>
        <v>28</v>
      </c>
      <c r="H1245" s="15">
        <f t="shared" si="175"/>
        <v>2.5</v>
      </c>
      <c r="I1245" s="15">
        <f t="shared" si="176"/>
        <v>6.25</v>
      </c>
      <c r="J1245" s="32">
        <f t="shared" si="177"/>
        <v>-2.5</v>
      </c>
    </row>
    <row r="1246" spans="1:10">
      <c r="A1246" t="s">
        <v>107</v>
      </c>
      <c r="B1246" s="19">
        <f>FORECAST!A122</f>
        <v>44317</v>
      </c>
      <c r="C1246" s="19">
        <f>OBSERVED!A122</f>
        <v>44317</v>
      </c>
      <c r="D1246" s="32">
        <f>OBSERVED!D122</f>
        <v>26.5</v>
      </c>
      <c r="E1246" s="32">
        <f>FORECAST!D122</f>
        <v>27</v>
      </c>
      <c r="F1246" s="36">
        <f t="shared" si="173"/>
        <v>26.5</v>
      </c>
      <c r="G1246" s="37">
        <f t="shared" si="174"/>
        <v>28</v>
      </c>
      <c r="H1246" s="15">
        <f t="shared" si="175"/>
        <v>1.5</v>
      </c>
      <c r="I1246" s="15">
        <f t="shared" si="176"/>
        <v>2.25</v>
      </c>
      <c r="J1246" s="32">
        <f t="shared" si="177"/>
        <v>-0.5</v>
      </c>
    </row>
    <row r="1247" spans="1:10">
      <c r="A1247" t="s">
        <v>110</v>
      </c>
      <c r="B1247" s="19">
        <f>FORECAST!A123</f>
        <v>44318</v>
      </c>
      <c r="C1247" s="19">
        <f>OBSERVED!A123</f>
        <v>44318</v>
      </c>
      <c r="D1247" s="32">
        <f>OBSERVED!D123</f>
        <v>24</v>
      </c>
      <c r="E1247" s="32">
        <f>FORECAST!D123</f>
        <v>26</v>
      </c>
      <c r="F1247" s="36">
        <f t="shared" si="173"/>
        <v>24</v>
      </c>
      <c r="G1247" s="37">
        <f t="shared" si="174"/>
        <v>27</v>
      </c>
      <c r="H1247" s="15">
        <f t="shared" si="175"/>
        <v>3</v>
      </c>
      <c r="I1247" s="15">
        <f t="shared" si="176"/>
        <v>9</v>
      </c>
      <c r="J1247" s="32">
        <f t="shared" si="177"/>
        <v>-2</v>
      </c>
    </row>
    <row r="1248" spans="1:10">
      <c r="A1248" t="s">
        <v>113</v>
      </c>
      <c r="B1248" s="19">
        <f>FORECAST!A124</f>
        <v>44319</v>
      </c>
      <c r="C1248" s="19">
        <f>OBSERVED!A124</f>
        <v>44319</v>
      </c>
      <c r="D1248" s="32">
        <f>OBSERVED!D124</f>
        <v>24.5</v>
      </c>
      <c r="E1248" s="32">
        <f>FORECAST!D124</f>
        <v>27</v>
      </c>
      <c r="F1248" s="36">
        <f t="shared" si="173"/>
        <v>24.5</v>
      </c>
      <c r="G1248" s="37">
        <f t="shared" si="174"/>
        <v>26</v>
      </c>
      <c r="H1248" s="15">
        <f t="shared" si="175"/>
        <v>1.5</v>
      </c>
      <c r="I1248" s="15">
        <f t="shared" si="176"/>
        <v>2.25</v>
      </c>
      <c r="J1248" s="32">
        <f t="shared" si="177"/>
        <v>-2.5</v>
      </c>
    </row>
    <row r="1249" spans="1:10">
      <c r="A1249" t="s">
        <v>116</v>
      </c>
      <c r="B1249" s="19">
        <f>FORECAST!A125</f>
        <v>44320</v>
      </c>
      <c r="C1249" s="19">
        <f>OBSERVED!A125</f>
        <v>44320</v>
      </c>
      <c r="D1249" s="32">
        <f>OBSERVED!D125</f>
        <v>28</v>
      </c>
      <c r="E1249" s="32">
        <f>FORECAST!D125</f>
        <v>27</v>
      </c>
      <c r="F1249" s="36">
        <f t="shared" si="173"/>
        <v>28</v>
      </c>
      <c r="G1249" s="37">
        <f t="shared" si="174"/>
        <v>27</v>
      </c>
      <c r="H1249" s="15">
        <f t="shared" si="175"/>
        <v>1</v>
      </c>
      <c r="I1249" s="15">
        <f t="shared" si="176"/>
        <v>1</v>
      </c>
      <c r="J1249" s="32">
        <f t="shared" si="177"/>
        <v>1</v>
      </c>
    </row>
    <row r="1250" spans="1:10">
      <c r="A1250" t="s">
        <v>119</v>
      </c>
      <c r="B1250" s="19">
        <f>FORECAST!A126</f>
        <v>44321</v>
      </c>
      <c r="C1250" s="19">
        <f>OBSERVED!A126</f>
        <v>44321</v>
      </c>
      <c r="D1250" s="32">
        <f>OBSERVED!D126</f>
        <v>28.5</v>
      </c>
      <c r="E1250" s="32">
        <f>FORECAST!D126</f>
        <v>26</v>
      </c>
      <c r="F1250" s="36">
        <f t="shared" si="173"/>
        <v>28.5</v>
      </c>
      <c r="G1250" s="37">
        <f t="shared" si="174"/>
        <v>27</v>
      </c>
      <c r="H1250" s="15">
        <f t="shared" si="175"/>
        <v>1.5</v>
      </c>
      <c r="I1250" s="15">
        <f t="shared" si="176"/>
        <v>2.25</v>
      </c>
      <c r="J1250" s="32">
        <f t="shared" si="177"/>
        <v>2.5</v>
      </c>
    </row>
    <row r="1251" spans="1:10">
      <c r="A1251" t="s">
        <v>122</v>
      </c>
      <c r="B1251" s="19">
        <f>FORECAST!A127</f>
        <v>44322</v>
      </c>
      <c r="C1251" s="19">
        <f>OBSERVED!A127</f>
        <v>44322</v>
      </c>
      <c r="D1251" s="32">
        <f>OBSERVED!D127</f>
        <v>26</v>
      </c>
      <c r="E1251" s="32">
        <f>FORECAST!D127</f>
        <v>26</v>
      </c>
      <c r="F1251" s="36">
        <f t="shared" si="173"/>
        <v>26</v>
      </c>
      <c r="G1251" s="37">
        <f t="shared" si="174"/>
        <v>26</v>
      </c>
      <c r="H1251" s="15">
        <f t="shared" si="175"/>
        <v>0</v>
      </c>
      <c r="I1251" s="15">
        <f t="shared" si="176"/>
        <v>0</v>
      </c>
      <c r="J1251" s="32">
        <f t="shared" si="177"/>
        <v>0</v>
      </c>
    </row>
    <row r="1252" spans="1:10">
      <c r="A1252" t="s">
        <v>106</v>
      </c>
      <c r="B1252" s="19">
        <f>FORECAST!A128</f>
        <v>44323</v>
      </c>
      <c r="C1252" s="19">
        <f>OBSERVED!A128</f>
        <v>44323</v>
      </c>
      <c r="D1252" s="32">
        <f>OBSERVED!D128</f>
        <v>25</v>
      </c>
      <c r="E1252" s="32">
        <f>FORECAST!D128</f>
        <v>26</v>
      </c>
      <c r="F1252" s="36">
        <f t="shared" si="173"/>
        <v>25</v>
      </c>
      <c r="G1252" s="37">
        <f t="shared" si="174"/>
        <v>26</v>
      </c>
      <c r="H1252" s="15">
        <f t="shared" si="175"/>
        <v>1</v>
      </c>
      <c r="I1252" s="15">
        <f t="shared" si="176"/>
        <v>1</v>
      </c>
      <c r="J1252" s="32">
        <f t="shared" si="177"/>
        <v>-1</v>
      </c>
    </row>
    <row r="1253" spans="1:10">
      <c r="A1253" t="s">
        <v>107</v>
      </c>
      <c r="B1253" s="19">
        <f>FORECAST!A129</f>
        <v>44324</v>
      </c>
      <c r="C1253" s="19">
        <f>OBSERVED!A129</f>
        <v>44324</v>
      </c>
      <c r="D1253" s="32">
        <f>OBSERVED!D129</f>
        <v>26</v>
      </c>
      <c r="E1253" s="32">
        <f>FORECAST!D129</f>
        <v>28</v>
      </c>
      <c r="F1253" s="36">
        <f t="shared" si="173"/>
        <v>26</v>
      </c>
      <c r="G1253" s="37">
        <f t="shared" si="174"/>
        <v>26</v>
      </c>
      <c r="H1253" s="15">
        <f t="shared" si="175"/>
        <v>0</v>
      </c>
      <c r="I1253" s="15">
        <f t="shared" si="176"/>
        <v>0</v>
      </c>
      <c r="J1253" s="32">
        <f t="shared" si="177"/>
        <v>-2</v>
      </c>
    </row>
    <row r="1254" spans="1:10">
      <c r="A1254" t="s">
        <v>110</v>
      </c>
      <c r="B1254" s="19">
        <f>FORECAST!A130</f>
        <v>44325</v>
      </c>
      <c r="C1254" s="19">
        <f>OBSERVED!A130</f>
        <v>44325</v>
      </c>
      <c r="D1254" s="32">
        <f>OBSERVED!D130</f>
        <v>27</v>
      </c>
      <c r="E1254" s="32">
        <f>FORECAST!D130</f>
        <v>28</v>
      </c>
      <c r="F1254" s="36">
        <f t="shared" ref="F1254:F1317" si="178">D1254</f>
        <v>27</v>
      </c>
      <c r="G1254" s="37">
        <f t="shared" ref="G1254:G1317" si="179">E1253</f>
        <v>28</v>
      </c>
      <c r="H1254" s="15">
        <f t="shared" ref="H1254:H1317" si="180">IF(OR(D1254=99.9,E1253=99.9),"",ABS(D1254-E1253))</f>
        <v>1</v>
      </c>
      <c r="I1254" s="15">
        <f t="shared" ref="I1254:I1317" si="181">IF(OR(D1254=99.9,E1253=99.9),"",POWER(ABS(D1254-E1253),2))</f>
        <v>1</v>
      </c>
      <c r="J1254" s="32">
        <f t="shared" ref="J1254:J1317" si="182">D1254-E1254</f>
        <v>-1</v>
      </c>
    </row>
    <row r="1255" spans="1:10">
      <c r="A1255" t="s">
        <v>113</v>
      </c>
      <c r="B1255" s="19">
        <f>FORECAST!A131</f>
        <v>44326</v>
      </c>
      <c r="C1255" s="19">
        <f>OBSERVED!A131</f>
        <v>44326</v>
      </c>
      <c r="D1255" s="32">
        <f>OBSERVED!D131</f>
        <v>26</v>
      </c>
      <c r="E1255" s="32">
        <f>FORECAST!D131</f>
        <v>27</v>
      </c>
      <c r="F1255" s="36">
        <f t="shared" si="178"/>
        <v>26</v>
      </c>
      <c r="G1255" s="37">
        <f t="shared" si="179"/>
        <v>28</v>
      </c>
      <c r="H1255" s="15">
        <f t="shared" si="180"/>
        <v>2</v>
      </c>
      <c r="I1255" s="15">
        <f t="shared" si="181"/>
        <v>4</v>
      </c>
      <c r="J1255" s="32">
        <f t="shared" si="182"/>
        <v>-1</v>
      </c>
    </row>
    <row r="1256" spans="1:10">
      <c r="A1256" t="s">
        <v>116</v>
      </c>
      <c r="B1256" s="19">
        <f>FORECAST!A132</f>
        <v>44327</v>
      </c>
      <c r="C1256" s="19">
        <f>OBSERVED!A132</f>
        <v>44327</v>
      </c>
      <c r="D1256" s="32">
        <f>OBSERVED!D132</f>
        <v>27.5</v>
      </c>
      <c r="E1256" s="32">
        <f>FORECAST!D132</f>
        <v>27</v>
      </c>
      <c r="F1256" s="36">
        <f t="shared" si="178"/>
        <v>27.5</v>
      </c>
      <c r="G1256" s="37">
        <f t="shared" si="179"/>
        <v>27</v>
      </c>
      <c r="H1256" s="15">
        <f t="shared" si="180"/>
        <v>0.5</v>
      </c>
      <c r="I1256" s="15">
        <f t="shared" si="181"/>
        <v>0.25</v>
      </c>
      <c r="J1256" s="32">
        <f t="shared" si="182"/>
        <v>0.5</v>
      </c>
    </row>
    <row r="1257" spans="1:10">
      <c r="A1257" t="s">
        <v>119</v>
      </c>
      <c r="B1257" s="19">
        <f>FORECAST!A133</f>
        <v>44328</v>
      </c>
      <c r="C1257" s="19">
        <f>OBSERVED!A133</f>
        <v>44328</v>
      </c>
      <c r="D1257" s="32">
        <f>OBSERVED!D133</f>
        <v>26.5</v>
      </c>
      <c r="E1257" s="32">
        <f>FORECAST!D133</f>
        <v>28</v>
      </c>
      <c r="F1257" s="36">
        <f t="shared" si="178"/>
        <v>26.5</v>
      </c>
      <c r="G1257" s="37">
        <f t="shared" si="179"/>
        <v>27</v>
      </c>
      <c r="H1257" s="15">
        <f t="shared" si="180"/>
        <v>0.5</v>
      </c>
      <c r="I1257" s="15">
        <f t="shared" si="181"/>
        <v>0.25</v>
      </c>
      <c r="J1257" s="32">
        <f t="shared" si="182"/>
        <v>-1.5</v>
      </c>
    </row>
    <row r="1258" spans="1:10">
      <c r="A1258" t="s">
        <v>122</v>
      </c>
      <c r="B1258" s="19">
        <f>FORECAST!A134</f>
        <v>44329</v>
      </c>
      <c r="C1258" s="19">
        <f>OBSERVED!A134</f>
        <v>44329</v>
      </c>
      <c r="D1258" s="32">
        <f>OBSERVED!D134</f>
        <v>26</v>
      </c>
      <c r="E1258" s="32">
        <f>FORECAST!D134</f>
        <v>27</v>
      </c>
      <c r="F1258" s="36">
        <f t="shared" si="178"/>
        <v>26</v>
      </c>
      <c r="G1258" s="37">
        <f t="shared" si="179"/>
        <v>28</v>
      </c>
      <c r="H1258" s="15">
        <f t="shared" si="180"/>
        <v>2</v>
      </c>
      <c r="I1258" s="15">
        <f t="shared" si="181"/>
        <v>4</v>
      </c>
      <c r="J1258" s="32">
        <f t="shared" si="182"/>
        <v>-1</v>
      </c>
    </row>
    <row r="1259" spans="1:10">
      <c r="A1259" t="s">
        <v>106</v>
      </c>
      <c r="B1259" s="19">
        <f>FORECAST!A135</f>
        <v>44330</v>
      </c>
      <c r="C1259" s="19">
        <f>OBSERVED!A135</f>
        <v>44330</v>
      </c>
      <c r="D1259" s="32">
        <f>OBSERVED!D135</f>
        <v>26</v>
      </c>
      <c r="E1259" s="32">
        <f>FORECAST!D135</f>
        <v>28</v>
      </c>
      <c r="F1259" s="36">
        <f t="shared" si="178"/>
        <v>26</v>
      </c>
      <c r="G1259" s="37">
        <f t="shared" si="179"/>
        <v>27</v>
      </c>
      <c r="H1259" s="15">
        <f t="shared" si="180"/>
        <v>1</v>
      </c>
      <c r="I1259" s="15">
        <f t="shared" si="181"/>
        <v>1</v>
      </c>
      <c r="J1259" s="32">
        <f t="shared" si="182"/>
        <v>-2</v>
      </c>
    </row>
    <row r="1260" spans="1:10">
      <c r="A1260" t="s">
        <v>107</v>
      </c>
      <c r="B1260" s="19">
        <f>FORECAST!A136</f>
        <v>44331</v>
      </c>
      <c r="C1260" s="19">
        <f>OBSERVED!A136</f>
        <v>44331</v>
      </c>
      <c r="D1260" s="32">
        <f>OBSERVED!D136</f>
        <v>28.5</v>
      </c>
      <c r="E1260" s="32">
        <f>FORECAST!D136</f>
        <v>29</v>
      </c>
      <c r="F1260" s="36">
        <f t="shared" si="178"/>
        <v>28.5</v>
      </c>
      <c r="G1260" s="37">
        <f t="shared" si="179"/>
        <v>28</v>
      </c>
      <c r="H1260" s="15">
        <f t="shared" si="180"/>
        <v>0.5</v>
      </c>
      <c r="I1260" s="15">
        <f t="shared" si="181"/>
        <v>0.25</v>
      </c>
      <c r="J1260" s="32">
        <f t="shared" si="182"/>
        <v>-0.5</v>
      </c>
    </row>
    <row r="1261" spans="1:10">
      <c r="A1261" t="s">
        <v>110</v>
      </c>
      <c r="B1261" s="19">
        <f>FORECAST!A137</f>
        <v>44332</v>
      </c>
      <c r="C1261" s="19">
        <f>OBSERVED!A137</f>
        <v>44332</v>
      </c>
      <c r="D1261" s="32">
        <f>OBSERVED!D137</f>
        <v>29</v>
      </c>
      <c r="E1261" s="32">
        <f>FORECAST!D137</f>
        <v>30</v>
      </c>
      <c r="F1261" s="36">
        <f t="shared" si="178"/>
        <v>29</v>
      </c>
      <c r="G1261" s="37">
        <f t="shared" si="179"/>
        <v>29</v>
      </c>
      <c r="H1261" s="15">
        <f t="shared" si="180"/>
        <v>0</v>
      </c>
      <c r="I1261" s="15">
        <f t="shared" si="181"/>
        <v>0</v>
      </c>
      <c r="J1261" s="32">
        <f t="shared" si="182"/>
        <v>-1</v>
      </c>
    </row>
    <row r="1262" spans="1:10">
      <c r="A1262" t="s">
        <v>113</v>
      </c>
      <c r="B1262" s="19">
        <f>FORECAST!A138</f>
        <v>44333</v>
      </c>
      <c r="C1262" s="19">
        <f>OBSERVED!A138</f>
        <v>44333</v>
      </c>
      <c r="D1262" s="32">
        <f>OBSERVED!D138</f>
        <v>26.5</v>
      </c>
      <c r="E1262" s="32">
        <f>FORECAST!D138</f>
        <v>31</v>
      </c>
      <c r="F1262" s="36">
        <f t="shared" si="178"/>
        <v>26.5</v>
      </c>
      <c r="G1262" s="37">
        <f t="shared" si="179"/>
        <v>30</v>
      </c>
      <c r="H1262" s="15">
        <f t="shared" si="180"/>
        <v>3.5</v>
      </c>
      <c r="I1262" s="15">
        <f t="shared" si="181"/>
        <v>12.25</v>
      </c>
      <c r="J1262" s="32">
        <f t="shared" si="182"/>
        <v>-4.5</v>
      </c>
    </row>
    <row r="1263" spans="1:10">
      <c r="A1263" t="s">
        <v>116</v>
      </c>
      <c r="B1263" s="19">
        <f>FORECAST!A139</f>
        <v>44334</v>
      </c>
      <c r="C1263" s="19">
        <f>OBSERVED!A139</f>
        <v>44334</v>
      </c>
      <c r="D1263" s="32">
        <f>OBSERVED!D139</f>
        <v>24.5</v>
      </c>
      <c r="E1263" s="32">
        <f>FORECAST!D139</f>
        <v>29</v>
      </c>
      <c r="F1263" s="36">
        <f t="shared" si="178"/>
        <v>24.5</v>
      </c>
      <c r="G1263" s="37">
        <f t="shared" si="179"/>
        <v>31</v>
      </c>
      <c r="H1263" s="15">
        <f t="shared" si="180"/>
        <v>6.5</v>
      </c>
      <c r="I1263" s="15">
        <f t="shared" si="181"/>
        <v>42.25</v>
      </c>
      <c r="J1263" s="32">
        <f t="shared" si="182"/>
        <v>-4.5</v>
      </c>
    </row>
    <row r="1264" spans="1:10">
      <c r="A1264" t="s">
        <v>119</v>
      </c>
      <c r="B1264" s="19">
        <f>FORECAST!A140</f>
        <v>44335</v>
      </c>
      <c r="C1264" s="19">
        <f>OBSERVED!A140</f>
        <v>44335</v>
      </c>
      <c r="D1264" s="32">
        <f>OBSERVED!D140</f>
        <v>23.5</v>
      </c>
      <c r="E1264" s="32">
        <f>FORECAST!D140</f>
        <v>23.5</v>
      </c>
      <c r="F1264" s="36">
        <f t="shared" si="178"/>
        <v>23.5</v>
      </c>
      <c r="G1264" s="37">
        <f t="shared" si="179"/>
        <v>29</v>
      </c>
      <c r="H1264" s="15">
        <f t="shared" si="180"/>
        <v>5.5</v>
      </c>
      <c r="I1264" s="15">
        <f t="shared" si="181"/>
        <v>30.25</v>
      </c>
      <c r="J1264" s="32">
        <f t="shared" si="182"/>
        <v>0</v>
      </c>
    </row>
    <row r="1265" spans="1:10">
      <c r="A1265" t="s">
        <v>122</v>
      </c>
      <c r="B1265" s="19">
        <f>FORECAST!A141</f>
        <v>44336</v>
      </c>
      <c r="C1265" s="19">
        <f>OBSERVED!A141</f>
        <v>44336</v>
      </c>
      <c r="D1265" s="32">
        <f>OBSERVED!D141</f>
        <v>22.5</v>
      </c>
      <c r="E1265" s="32">
        <f>FORECAST!D141</f>
        <v>25.1</v>
      </c>
      <c r="F1265" s="36">
        <f t="shared" si="178"/>
        <v>22.5</v>
      </c>
      <c r="G1265" s="37">
        <f t="shared" si="179"/>
        <v>23.5</v>
      </c>
      <c r="H1265" s="15">
        <f t="shared" si="180"/>
        <v>1</v>
      </c>
      <c r="I1265" s="15">
        <f t="shared" si="181"/>
        <v>1</v>
      </c>
      <c r="J1265" s="32">
        <f t="shared" si="182"/>
        <v>-2.6</v>
      </c>
    </row>
    <row r="1266" spans="1:10">
      <c r="A1266" t="s">
        <v>106</v>
      </c>
      <c r="B1266" s="19">
        <f>FORECAST!A142</f>
        <v>44337</v>
      </c>
      <c r="C1266" s="19">
        <f>OBSERVED!A142</f>
        <v>44337</v>
      </c>
      <c r="D1266" s="32">
        <f>OBSERVED!D142</f>
        <v>26.5</v>
      </c>
      <c r="E1266" s="32">
        <f>FORECAST!D142</f>
        <v>25.9</v>
      </c>
      <c r="F1266" s="36">
        <f t="shared" si="178"/>
        <v>26.5</v>
      </c>
      <c r="G1266" s="37">
        <f t="shared" si="179"/>
        <v>25.1</v>
      </c>
      <c r="H1266" s="15">
        <f t="shared" si="180"/>
        <v>1.4</v>
      </c>
      <c r="I1266" s="15">
        <f t="shared" si="181"/>
        <v>1.96</v>
      </c>
      <c r="J1266" s="32">
        <f t="shared" si="182"/>
        <v>0.600000000000001</v>
      </c>
    </row>
    <row r="1267" spans="1:10">
      <c r="A1267" t="s">
        <v>107</v>
      </c>
      <c r="B1267" s="19">
        <f>FORECAST!A143</f>
        <v>44338</v>
      </c>
      <c r="C1267" s="19">
        <f>OBSERVED!A143</f>
        <v>44338</v>
      </c>
      <c r="D1267" s="32">
        <f>OBSERVED!D143</f>
        <v>26</v>
      </c>
      <c r="E1267" s="32">
        <f>FORECAST!D143</f>
        <v>27</v>
      </c>
      <c r="F1267" s="36">
        <f t="shared" si="178"/>
        <v>26</v>
      </c>
      <c r="G1267" s="37">
        <f t="shared" si="179"/>
        <v>25.9</v>
      </c>
      <c r="H1267" s="15">
        <f t="shared" si="180"/>
        <v>0.100000000000001</v>
      </c>
      <c r="I1267" s="15">
        <f t="shared" si="181"/>
        <v>0.0100000000000003</v>
      </c>
      <c r="J1267" s="32">
        <f t="shared" si="182"/>
        <v>-1</v>
      </c>
    </row>
    <row r="1268" spans="1:10">
      <c r="A1268" t="s">
        <v>110</v>
      </c>
      <c r="B1268" s="19">
        <f>FORECAST!A144</f>
        <v>44339</v>
      </c>
      <c r="C1268" s="19">
        <f>OBSERVED!A144</f>
        <v>44339</v>
      </c>
      <c r="D1268" s="32">
        <f>OBSERVED!D144</f>
        <v>26.5</v>
      </c>
      <c r="E1268" s="32">
        <f>FORECAST!D144</f>
        <v>27</v>
      </c>
      <c r="F1268" s="36">
        <f t="shared" si="178"/>
        <v>26.5</v>
      </c>
      <c r="G1268" s="37">
        <f t="shared" si="179"/>
        <v>27</v>
      </c>
      <c r="H1268" s="15">
        <f t="shared" si="180"/>
        <v>0.5</v>
      </c>
      <c r="I1268" s="15">
        <f t="shared" si="181"/>
        <v>0.25</v>
      </c>
      <c r="J1268" s="32">
        <f t="shared" si="182"/>
        <v>-0.5</v>
      </c>
    </row>
    <row r="1269" spans="1:10">
      <c r="A1269" t="s">
        <v>113</v>
      </c>
      <c r="B1269" s="19">
        <f>FORECAST!A145</f>
        <v>44340</v>
      </c>
      <c r="C1269" s="19">
        <f>OBSERVED!A145</f>
        <v>44340</v>
      </c>
      <c r="D1269" s="32">
        <f>OBSERVED!D145</f>
        <v>27</v>
      </c>
      <c r="E1269" s="32">
        <f>FORECAST!D145</f>
        <v>28</v>
      </c>
      <c r="F1269" s="36">
        <f t="shared" si="178"/>
        <v>27</v>
      </c>
      <c r="G1269" s="37">
        <f t="shared" si="179"/>
        <v>27</v>
      </c>
      <c r="H1269" s="15">
        <f t="shared" si="180"/>
        <v>0</v>
      </c>
      <c r="I1269" s="15">
        <f t="shared" si="181"/>
        <v>0</v>
      </c>
      <c r="J1269" s="32">
        <f t="shared" si="182"/>
        <v>-1</v>
      </c>
    </row>
    <row r="1270" spans="1:10">
      <c r="A1270" t="s">
        <v>116</v>
      </c>
      <c r="B1270" s="19">
        <f>FORECAST!A146</f>
        <v>44341</v>
      </c>
      <c r="C1270" s="19">
        <f>OBSERVED!A146</f>
        <v>44341</v>
      </c>
      <c r="D1270" s="32">
        <f>OBSERVED!D146</f>
        <v>28</v>
      </c>
      <c r="E1270" s="32">
        <f>FORECAST!D146</f>
        <v>28</v>
      </c>
      <c r="F1270" s="36">
        <f t="shared" si="178"/>
        <v>28</v>
      </c>
      <c r="G1270" s="37">
        <f t="shared" si="179"/>
        <v>28</v>
      </c>
      <c r="H1270" s="15">
        <f t="shared" si="180"/>
        <v>0</v>
      </c>
      <c r="I1270" s="15">
        <f t="shared" si="181"/>
        <v>0</v>
      </c>
      <c r="J1270" s="32">
        <f t="shared" si="182"/>
        <v>0</v>
      </c>
    </row>
    <row r="1271" spans="1:10">
      <c r="A1271" t="s">
        <v>119</v>
      </c>
      <c r="B1271" s="19">
        <f>FORECAST!A147</f>
        <v>44342</v>
      </c>
      <c r="C1271" s="19">
        <f>OBSERVED!A147</f>
        <v>44342</v>
      </c>
      <c r="D1271" s="32">
        <f>OBSERVED!D147</f>
        <v>27</v>
      </c>
      <c r="E1271" s="32">
        <f>FORECAST!D147</f>
        <v>28</v>
      </c>
      <c r="F1271" s="36">
        <f t="shared" si="178"/>
        <v>27</v>
      </c>
      <c r="G1271" s="37">
        <f t="shared" si="179"/>
        <v>28</v>
      </c>
      <c r="H1271" s="15">
        <f t="shared" si="180"/>
        <v>1</v>
      </c>
      <c r="I1271" s="15">
        <f t="shared" si="181"/>
        <v>1</v>
      </c>
      <c r="J1271" s="32">
        <f t="shared" si="182"/>
        <v>-1</v>
      </c>
    </row>
    <row r="1272" spans="1:10">
      <c r="A1272" t="s">
        <v>122</v>
      </c>
      <c r="B1272" s="19">
        <f>FORECAST!A148</f>
        <v>44343</v>
      </c>
      <c r="C1272" s="19">
        <f>OBSERVED!A148</f>
        <v>44343</v>
      </c>
      <c r="D1272" s="32">
        <f>OBSERVED!D148</f>
        <v>28</v>
      </c>
      <c r="E1272" s="32">
        <f>FORECAST!D148</f>
        <v>28</v>
      </c>
      <c r="F1272" s="36">
        <f t="shared" si="178"/>
        <v>28</v>
      </c>
      <c r="G1272" s="37">
        <f t="shared" si="179"/>
        <v>28</v>
      </c>
      <c r="H1272" s="15">
        <f t="shared" si="180"/>
        <v>0</v>
      </c>
      <c r="I1272" s="15">
        <f t="shared" si="181"/>
        <v>0</v>
      </c>
      <c r="J1272" s="32">
        <f t="shared" si="182"/>
        <v>0</v>
      </c>
    </row>
    <row r="1273" spans="1:10">
      <c r="A1273" t="s">
        <v>106</v>
      </c>
      <c r="B1273" s="19">
        <f>FORECAST!A149</f>
        <v>44344</v>
      </c>
      <c r="C1273" s="19">
        <f>OBSERVED!A149</f>
        <v>44344</v>
      </c>
      <c r="D1273" s="32">
        <f>OBSERVED!D149</f>
        <v>28.2</v>
      </c>
      <c r="E1273" s="32">
        <f>FORECAST!D149</f>
        <v>27</v>
      </c>
      <c r="F1273" s="36">
        <f t="shared" si="178"/>
        <v>28.2</v>
      </c>
      <c r="G1273" s="37">
        <f t="shared" si="179"/>
        <v>28</v>
      </c>
      <c r="H1273" s="15">
        <f t="shared" si="180"/>
        <v>0.199999999999999</v>
      </c>
      <c r="I1273" s="15">
        <f t="shared" si="181"/>
        <v>0.0399999999999997</v>
      </c>
      <c r="J1273" s="32">
        <f t="shared" si="182"/>
        <v>1.2</v>
      </c>
    </row>
    <row r="1274" spans="1:10">
      <c r="A1274" t="s">
        <v>107</v>
      </c>
      <c r="B1274" s="19">
        <f>FORECAST!A150</f>
        <v>44345</v>
      </c>
      <c r="C1274" s="19">
        <f>OBSERVED!A150</f>
        <v>44345</v>
      </c>
      <c r="D1274" s="32">
        <f>OBSERVED!D150</f>
        <v>28</v>
      </c>
      <c r="E1274" s="32">
        <f>FORECAST!D150</f>
        <v>27</v>
      </c>
      <c r="F1274" s="36">
        <f t="shared" si="178"/>
        <v>28</v>
      </c>
      <c r="G1274" s="37">
        <f t="shared" si="179"/>
        <v>27</v>
      </c>
      <c r="H1274" s="15">
        <f t="shared" si="180"/>
        <v>1</v>
      </c>
      <c r="I1274" s="15">
        <f t="shared" si="181"/>
        <v>1</v>
      </c>
      <c r="J1274" s="32">
        <f t="shared" si="182"/>
        <v>1</v>
      </c>
    </row>
    <row r="1275" spans="1:10">
      <c r="A1275" t="s">
        <v>110</v>
      </c>
      <c r="B1275" s="19">
        <f>FORECAST!A151</f>
        <v>44346</v>
      </c>
      <c r="C1275" s="19">
        <f>OBSERVED!A151</f>
        <v>44346</v>
      </c>
      <c r="D1275" s="32">
        <f>OBSERVED!D151</f>
        <v>28</v>
      </c>
      <c r="E1275" s="32">
        <f>FORECAST!D151</f>
        <v>27</v>
      </c>
      <c r="F1275" s="36">
        <f t="shared" si="178"/>
        <v>28</v>
      </c>
      <c r="G1275" s="37">
        <f t="shared" si="179"/>
        <v>27</v>
      </c>
      <c r="H1275" s="15">
        <f t="shared" si="180"/>
        <v>1</v>
      </c>
      <c r="I1275" s="15">
        <f t="shared" si="181"/>
        <v>1</v>
      </c>
      <c r="J1275" s="32">
        <f t="shared" si="182"/>
        <v>1</v>
      </c>
    </row>
    <row r="1276" spans="1:10">
      <c r="A1276" t="s">
        <v>113</v>
      </c>
      <c r="B1276" s="19">
        <f>FORECAST!A152</f>
        <v>44347</v>
      </c>
      <c r="C1276" s="19">
        <f>OBSERVED!A152</f>
        <v>44347</v>
      </c>
      <c r="D1276" s="32">
        <f>OBSERVED!D152</f>
        <v>27.2</v>
      </c>
      <c r="E1276" s="32">
        <f>FORECAST!D152</f>
        <v>27</v>
      </c>
      <c r="F1276" s="36">
        <f t="shared" si="178"/>
        <v>27.2</v>
      </c>
      <c r="G1276" s="37">
        <f t="shared" si="179"/>
        <v>27</v>
      </c>
      <c r="H1276" s="15">
        <f t="shared" si="180"/>
        <v>0.199999999999999</v>
      </c>
      <c r="I1276" s="15">
        <f t="shared" si="181"/>
        <v>0.0399999999999997</v>
      </c>
      <c r="J1276" s="32">
        <f t="shared" si="182"/>
        <v>0.199999999999999</v>
      </c>
    </row>
    <row r="1277" spans="1:10">
      <c r="A1277" t="s">
        <v>116</v>
      </c>
      <c r="B1277" s="19">
        <f>FORECAST!A153</f>
        <v>44348</v>
      </c>
      <c r="C1277" s="19">
        <f>OBSERVED!A153</f>
        <v>44348</v>
      </c>
      <c r="D1277" s="32">
        <f>OBSERVED!D153</f>
        <v>27</v>
      </c>
      <c r="E1277" s="32">
        <f>FORECAST!D153</f>
        <v>27</v>
      </c>
      <c r="F1277" s="36">
        <f t="shared" si="178"/>
        <v>27</v>
      </c>
      <c r="G1277" s="37">
        <f t="shared" si="179"/>
        <v>27</v>
      </c>
      <c r="H1277" s="15">
        <f t="shared" si="180"/>
        <v>0</v>
      </c>
      <c r="I1277" s="15">
        <f t="shared" si="181"/>
        <v>0</v>
      </c>
      <c r="J1277" s="32">
        <f t="shared" si="182"/>
        <v>0</v>
      </c>
    </row>
    <row r="1278" spans="1:10">
      <c r="A1278" t="s">
        <v>119</v>
      </c>
      <c r="B1278" s="19">
        <f>FORECAST!A154</f>
        <v>44349</v>
      </c>
      <c r="C1278" s="19">
        <f>OBSERVED!A154</f>
        <v>44349</v>
      </c>
      <c r="D1278" s="32">
        <f>OBSERVED!D154</f>
        <v>26.5</v>
      </c>
      <c r="E1278" s="32">
        <f>FORECAST!D154</f>
        <v>28</v>
      </c>
      <c r="F1278" s="36">
        <f t="shared" si="178"/>
        <v>26.5</v>
      </c>
      <c r="G1278" s="37">
        <f t="shared" si="179"/>
        <v>27</v>
      </c>
      <c r="H1278" s="15">
        <f t="shared" si="180"/>
        <v>0.5</v>
      </c>
      <c r="I1278" s="15">
        <f t="shared" si="181"/>
        <v>0.25</v>
      </c>
      <c r="J1278" s="32">
        <f t="shared" si="182"/>
        <v>-1.5</v>
      </c>
    </row>
    <row r="1279" spans="1:10">
      <c r="A1279" t="s">
        <v>122</v>
      </c>
      <c r="B1279" s="19">
        <f>FORECAST!A155</f>
        <v>44350</v>
      </c>
      <c r="C1279" s="19">
        <f>OBSERVED!A155</f>
        <v>44350</v>
      </c>
      <c r="D1279" s="32">
        <f>OBSERVED!D155</f>
        <v>27.7</v>
      </c>
      <c r="E1279" s="32">
        <f>FORECAST!D155</f>
        <v>29</v>
      </c>
      <c r="F1279" s="36">
        <f t="shared" si="178"/>
        <v>27.7</v>
      </c>
      <c r="G1279" s="37">
        <f t="shared" si="179"/>
        <v>28</v>
      </c>
      <c r="H1279" s="15">
        <f t="shared" si="180"/>
        <v>0.300000000000001</v>
      </c>
      <c r="I1279" s="15">
        <f t="shared" si="181"/>
        <v>0.0900000000000004</v>
      </c>
      <c r="J1279" s="32">
        <f t="shared" si="182"/>
        <v>-1.3</v>
      </c>
    </row>
    <row r="1280" spans="1:10">
      <c r="A1280" t="s">
        <v>106</v>
      </c>
      <c r="B1280" s="19">
        <f>FORECAST!A156</f>
        <v>44351</v>
      </c>
      <c r="C1280" s="19">
        <f>OBSERVED!A156</f>
        <v>44351</v>
      </c>
      <c r="D1280" s="32">
        <f>OBSERVED!D156</f>
        <v>27.8</v>
      </c>
      <c r="E1280" s="32">
        <f>FORECAST!D156</f>
        <v>29</v>
      </c>
      <c r="F1280" s="36">
        <f t="shared" si="178"/>
        <v>27.8</v>
      </c>
      <c r="G1280" s="37">
        <f t="shared" si="179"/>
        <v>29</v>
      </c>
      <c r="H1280" s="15">
        <f t="shared" si="180"/>
        <v>1.2</v>
      </c>
      <c r="I1280" s="15">
        <f t="shared" si="181"/>
        <v>1.44</v>
      </c>
      <c r="J1280" s="32">
        <f t="shared" si="182"/>
        <v>-1.2</v>
      </c>
    </row>
    <row r="1281" spans="1:10">
      <c r="A1281" t="s">
        <v>107</v>
      </c>
      <c r="B1281" s="19">
        <f>FORECAST!A157</f>
        <v>44352</v>
      </c>
      <c r="C1281" s="19">
        <f>OBSERVED!A157</f>
        <v>44352</v>
      </c>
      <c r="D1281" s="32">
        <f>OBSERVED!D157</f>
        <v>21.7</v>
      </c>
      <c r="E1281" s="32">
        <f>FORECAST!D157</f>
        <v>26</v>
      </c>
      <c r="F1281" s="36">
        <f t="shared" si="178"/>
        <v>21.7</v>
      </c>
      <c r="G1281" s="37">
        <f t="shared" si="179"/>
        <v>29</v>
      </c>
      <c r="H1281" s="15">
        <f t="shared" si="180"/>
        <v>7.3</v>
      </c>
      <c r="I1281" s="15">
        <f t="shared" si="181"/>
        <v>53.29</v>
      </c>
      <c r="J1281" s="32">
        <f t="shared" si="182"/>
        <v>-4.3</v>
      </c>
    </row>
    <row r="1282" spans="1:10">
      <c r="A1282" t="s">
        <v>110</v>
      </c>
      <c r="B1282" s="19">
        <f>FORECAST!A158</f>
        <v>44353</v>
      </c>
      <c r="C1282" s="19">
        <f>OBSERVED!A158</f>
        <v>44353</v>
      </c>
      <c r="D1282" s="32">
        <f>OBSERVED!D158</f>
        <v>27.5</v>
      </c>
      <c r="E1282" s="32">
        <f>FORECAST!D158</f>
        <v>27</v>
      </c>
      <c r="F1282" s="36">
        <f t="shared" si="178"/>
        <v>27.5</v>
      </c>
      <c r="G1282" s="37">
        <f t="shared" si="179"/>
        <v>26</v>
      </c>
      <c r="H1282" s="15">
        <f t="shared" si="180"/>
        <v>1.5</v>
      </c>
      <c r="I1282" s="15">
        <f t="shared" si="181"/>
        <v>2.25</v>
      </c>
      <c r="J1282" s="32">
        <f t="shared" si="182"/>
        <v>0.5</v>
      </c>
    </row>
    <row r="1283" spans="1:10">
      <c r="A1283" t="s">
        <v>113</v>
      </c>
      <c r="B1283" s="19">
        <f>FORECAST!A159</f>
        <v>44354</v>
      </c>
      <c r="C1283" s="19">
        <f>OBSERVED!A159</f>
        <v>44354</v>
      </c>
      <c r="D1283" s="32">
        <f>OBSERVED!D159</f>
        <v>27.5</v>
      </c>
      <c r="E1283" s="32">
        <f>FORECAST!D159</f>
        <v>27</v>
      </c>
      <c r="F1283" s="36">
        <f t="shared" si="178"/>
        <v>27.5</v>
      </c>
      <c r="G1283" s="37">
        <f t="shared" si="179"/>
        <v>27</v>
      </c>
      <c r="H1283" s="15">
        <f t="shared" si="180"/>
        <v>0.5</v>
      </c>
      <c r="I1283" s="15">
        <f t="shared" si="181"/>
        <v>0.25</v>
      </c>
      <c r="J1283" s="32">
        <f t="shared" si="182"/>
        <v>0.5</v>
      </c>
    </row>
    <row r="1284" spans="1:10">
      <c r="A1284" t="s">
        <v>116</v>
      </c>
      <c r="B1284" s="19">
        <f>FORECAST!A160</f>
        <v>44355</v>
      </c>
      <c r="C1284" s="19">
        <f>OBSERVED!A160</f>
        <v>44355</v>
      </c>
      <c r="D1284" s="32">
        <f>OBSERVED!D160</f>
        <v>28.5</v>
      </c>
      <c r="E1284" s="32">
        <f>FORECAST!D160</f>
        <v>27</v>
      </c>
      <c r="F1284" s="36">
        <f t="shared" si="178"/>
        <v>28.5</v>
      </c>
      <c r="G1284" s="37">
        <f t="shared" si="179"/>
        <v>27</v>
      </c>
      <c r="H1284" s="15">
        <f t="shared" si="180"/>
        <v>1.5</v>
      </c>
      <c r="I1284" s="15">
        <f t="shared" si="181"/>
        <v>2.25</v>
      </c>
      <c r="J1284" s="32">
        <f t="shared" si="182"/>
        <v>1.5</v>
      </c>
    </row>
    <row r="1285" spans="1:10">
      <c r="A1285" t="s">
        <v>119</v>
      </c>
      <c r="B1285" s="19">
        <f>FORECAST!A161</f>
        <v>44356</v>
      </c>
      <c r="C1285" s="19">
        <f>OBSERVED!A161</f>
        <v>44356</v>
      </c>
      <c r="D1285" s="32">
        <f>OBSERVED!D161</f>
        <v>28</v>
      </c>
      <c r="E1285" s="32">
        <f>FORECAST!D161</f>
        <v>30</v>
      </c>
      <c r="F1285" s="36">
        <f t="shared" si="178"/>
        <v>28</v>
      </c>
      <c r="G1285" s="37">
        <f t="shared" si="179"/>
        <v>27</v>
      </c>
      <c r="H1285" s="15">
        <f t="shared" si="180"/>
        <v>1</v>
      </c>
      <c r="I1285" s="15">
        <f t="shared" si="181"/>
        <v>1</v>
      </c>
      <c r="J1285" s="32">
        <f t="shared" si="182"/>
        <v>-2</v>
      </c>
    </row>
    <row r="1286" spans="1:10">
      <c r="A1286" t="s">
        <v>122</v>
      </c>
      <c r="B1286" s="19">
        <f>FORECAST!A162</f>
        <v>44357</v>
      </c>
      <c r="C1286" s="19">
        <f>OBSERVED!A162</f>
        <v>44357</v>
      </c>
      <c r="D1286" s="32">
        <f>OBSERVED!D162</f>
        <v>28.5</v>
      </c>
      <c r="E1286" s="32">
        <f>FORECAST!D162</f>
        <v>29</v>
      </c>
      <c r="F1286" s="36">
        <f t="shared" si="178"/>
        <v>28.5</v>
      </c>
      <c r="G1286" s="37">
        <f t="shared" si="179"/>
        <v>30</v>
      </c>
      <c r="H1286" s="15">
        <f t="shared" si="180"/>
        <v>1.5</v>
      </c>
      <c r="I1286" s="15">
        <f t="shared" si="181"/>
        <v>2.25</v>
      </c>
      <c r="J1286" s="32">
        <f t="shared" si="182"/>
        <v>-0.5</v>
      </c>
    </row>
    <row r="1287" spans="1:10">
      <c r="A1287" t="s">
        <v>106</v>
      </c>
      <c r="B1287" s="19">
        <f>FORECAST!A163</f>
        <v>44358</v>
      </c>
      <c r="C1287" s="19">
        <f>OBSERVED!A163</f>
        <v>44358</v>
      </c>
      <c r="D1287" s="32">
        <f>OBSERVED!D163</f>
        <v>27.8</v>
      </c>
      <c r="E1287" s="32">
        <f>FORECAST!D163</f>
        <v>28</v>
      </c>
      <c r="F1287" s="36">
        <f t="shared" si="178"/>
        <v>27.8</v>
      </c>
      <c r="G1287" s="37">
        <f t="shared" si="179"/>
        <v>29</v>
      </c>
      <c r="H1287" s="15">
        <f t="shared" si="180"/>
        <v>1.2</v>
      </c>
      <c r="I1287" s="15">
        <f t="shared" si="181"/>
        <v>1.44</v>
      </c>
      <c r="J1287" s="32">
        <f t="shared" si="182"/>
        <v>-0.199999999999999</v>
      </c>
    </row>
    <row r="1288" spans="1:10">
      <c r="A1288" t="s">
        <v>107</v>
      </c>
      <c r="B1288" s="19">
        <f>FORECAST!A164</f>
        <v>44359</v>
      </c>
      <c r="C1288" s="19">
        <f>OBSERVED!A164</f>
        <v>44359</v>
      </c>
      <c r="D1288" s="32">
        <f>OBSERVED!D164</f>
        <v>28.5</v>
      </c>
      <c r="E1288" s="32">
        <f>FORECAST!D164</f>
        <v>28</v>
      </c>
      <c r="F1288" s="36">
        <f t="shared" si="178"/>
        <v>28.5</v>
      </c>
      <c r="G1288" s="37">
        <f t="shared" si="179"/>
        <v>28</v>
      </c>
      <c r="H1288" s="15">
        <f t="shared" si="180"/>
        <v>0.5</v>
      </c>
      <c r="I1288" s="15">
        <f t="shared" si="181"/>
        <v>0.25</v>
      </c>
      <c r="J1288" s="32">
        <f t="shared" si="182"/>
        <v>0.5</v>
      </c>
    </row>
    <row r="1289" spans="1:10">
      <c r="A1289" t="s">
        <v>110</v>
      </c>
      <c r="B1289" s="19">
        <f>FORECAST!A165</f>
        <v>44360</v>
      </c>
      <c r="C1289" s="19">
        <f>OBSERVED!A165</f>
        <v>44360</v>
      </c>
      <c r="D1289" s="32">
        <f>OBSERVED!D165</f>
        <v>29</v>
      </c>
      <c r="E1289" s="32">
        <f>FORECAST!D165</f>
        <v>29</v>
      </c>
      <c r="F1289" s="36">
        <f t="shared" si="178"/>
        <v>29</v>
      </c>
      <c r="G1289" s="37">
        <f t="shared" si="179"/>
        <v>28</v>
      </c>
      <c r="H1289" s="15">
        <f t="shared" si="180"/>
        <v>1</v>
      </c>
      <c r="I1289" s="15">
        <f t="shared" si="181"/>
        <v>1</v>
      </c>
      <c r="J1289" s="32">
        <f t="shared" si="182"/>
        <v>0</v>
      </c>
    </row>
    <row r="1290" spans="1:10">
      <c r="A1290" t="s">
        <v>113</v>
      </c>
      <c r="B1290" s="19">
        <f>FORECAST!A166</f>
        <v>44361</v>
      </c>
      <c r="C1290" s="19">
        <f>OBSERVED!A166</f>
        <v>44361</v>
      </c>
      <c r="D1290" s="32">
        <f>OBSERVED!D166</f>
        <v>29.2</v>
      </c>
      <c r="E1290" s="32">
        <f>FORECAST!D166</f>
        <v>28</v>
      </c>
      <c r="F1290" s="36">
        <f t="shared" si="178"/>
        <v>29.2</v>
      </c>
      <c r="G1290" s="37">
        <f t="shared" si="179"/>
        <v>29</v>
      </c>
      <c r="H1290" s="15">
        <f t="shared" si="180"/>
        <v>0.199999999999999</v>
      </c>
      <c r="I1290" s="15">
        <f t="shared" si="181"/>
        <v>0.0399999999999997</v>
      </c>
      <c r="J1290" s="32">
        <f t="shared" si="182"/>
        <v>1.2</v>
      </c>
    </row>
    <row r="1291" spans="1:10">
      <c r="A1291" t="s">
        <v>116</v>
      </c>
      <c r="B1291" s="19">
        <f>FORECAST!A167</f>
        <v>44362</v>
      </c>
      <c r="C1291" s="19">
        <f>OBSERVED!A167</f>
        <v>44362</v>
      </c>
      <c r="D1291" s="32">
        <f>OBSERVED!D167</f>
        <v>28.8</v>
      </c>
      <c r="E1291" s="32">
        <f>FORECAST!D167</f>
        <v>27</v>
      </c>
      <c r="F1291" s="36">
        <f t="shared" si="178"/>
        <v>28.8</v>
      </c>
      <c r="G1291" s="37">
        <f t="shared" si="179"/>
        <v>28</v>
      </c>
      <c r="H1291" s="15">
        <f t="shared" si="180"/>
        <v>0.800000000000001</v>
      </c>
      <c r="I1291" s="15">
        <f t="shared" si="181"/>
        <v>0.640000000000001</v>
      </c>
      <c r="J1291" s="32">
        <f t="shared" si="182"/>
        <v>1.8</v>
      </c>
    </row>
    <row r="1292" spans="1:10">
      <c r="A1292" t="s">
        <v>119</v>
      </c>
      <c r="B1292" s="19">
        <f>FORECAST!A168</f>
        <v>44363</v>
      </c>
      <c r="C1292" s="19">
        <f>OBSERVED!A168</f>
        <v>44363</v>
      </c>
      <c r="D1292" s="32">
        <f>OBSERVED!D168</f>
        <v>28.2</v>
      </c>
      <c r="E1292" s="32">
        <f>FORECAST!D168</f>
        <v>28</v>
      </c>
      <c r="F1292" s="36">
        <f t="shared" si="178"/>
        <v>28.2</v>
      </c>
      <c r="G1292" s="37">
        <f t="shared" si="179"/>
        <v>27</v>
      </c>
      <c r="H1292" s="15">
        <f t="shared" si="180"/>
        <v>1.2</v>
      </c>
      <c r="I1292" s="15">
        <f t="shared" si="181"/>
        <v>1.44</v>
      </c>
      <c r="J1292" s="32">
        <f t="shared" si="182"/>
        <v>0.199999999999999</v>
      </c>
    </row>
    <row r="1293" spans="1:10">
      <c r="A1293" t="s">
        <v>122</v>
      </c>
      <c r="B1293" s="19">
        <f>FORECAST!A169</f>
        <v>44364</v>
      </c>
      <c r="C1293" s="19">
        <f>OBSERVED!A169</f>
        <v>44364</v>
      </c>
      <c r="D1293" s="32">
        <f>OBSERVED!D169</f>
        <v>23</v>
      </c>
      <c r="E1293" s="32">
        <f>FORECAST!D169</f>
        <v>28</v>
      </c>
      <c r="F1293" s="36">
        <f t="shared" si="178"/>
        <v>23</v>
      </c>
      <c r="G1293" s="37">
        <f t="shared" si="179"/>
        <v>28</v>
      </c>
      <c r="H1293" s="15">
        <f t="shared" si="180"/>
        <v>5</v>
      </c>
      <c r="I1293" s="15">
        <f t="shared" si="181"/>
        <v>25</v>
      </c>
      <c r="J1293" s="32">
        <f t="shared" si="182"/>
        <v>-5</v>
      </c>
    </row>
    <row r="1294" spans="1:10">
      <c r="A1294" t="s">
        <v>106</v>
      </c>
      <c r="B1294" s="19">
        <f>FORECAST!A170</f>
        <v>44365</v>
      </c>
      <c r="C1294" s="19">
        <f>OBSERVED!A170</f>
        <v>44365</v>
      </c>
      <c r="D1294" s="32">
        <f>OBSERVED!D170</f>
        <v>24.5</v>
      </c>
      <c r="E1294" s="32">
        <f>FORECAST!D170</f>
        <v>27</v>
      </c>
      <c r="F1294" s="36">
        <f t="shared" si="178"/>
        <v>24.5</v>
      </c>
      <c r="G1294" s="37">
        <f t="shared" si="179"/>
        <v>28</v>
      </c>
      <c r="H1294" s="15">
        <f t="shared" si="180"/>
        <v>3.5</v>
      </c>
      <c r="I1294" s="15">
        <f t="shared" si="181"/>
        <v>12.25</v>
      </c>
      <c r="J1294" s="32">
        <f t="shared" si="182"/>
        <v>-2.5</v>
      </c>
    </row>
    <row r="1295" spans="1:10">
      <c r="A1295" t="s">
        <v>107</v>
      </c>
      <c r="B1295" s="19">
        <f>FORECAST!A171</f>
        <v>44366</v>
      </c>
      <c r="C1295" s="19">
        <f>OBSERVED!A171</f>
        <v>44366</v>
      </c>
      <c r="D1295" s="32">
        <f>OBSERVED!D171</f>
        <v>25.2</v>
      </c>
      <c r="E1295" s="32">
        <f>FORECAST!D171</f>
        <v>26</v>
      </c>
      <c r="F1295" s="36">
        <f t="shared" si="178"/>
        <v>25.2</v>
      </c>
      <c r="G1295" s="37">
        <f t="shared" si="179"/>
        <v>27</v>
      </c>
      <c r="H1295" s="15">
        <f t="shared" si="180"/>
        <v>1.8</v>
      </c>
      <c r="I1295" s="15">
        <f t="shared" si="181"/>
        <v>3.24</v>
      </c>
      <c r="J1295" s="32">
        <f t="shared" si="182"/>
        <v>-0.800000000000001</v>
      </c>
    </row>
    <row r="1296" spans="1:10">
      <c r="A1296" t="s">
        <v>110</v>
      </c>
      <c r="B1296" s="19">
        <f>FORECAST!A172</f>
        <v>44367</v>
      </c>
      <c r="C1296" s="19">
        <f>OBSERVED!A172</f>
        <v>44367</v>
      </c>
      <c r="D1296" s="32">
        <f>OBSERVED!D172</f>
        <v>25.5</v>
      </c>
      <c r="E1296" s="32">
        <f>FORECAST!D172</f>
        <v>26</v>
      </c>
      <c r="F1296" s="36">
        <f t="shared" si="178"/>
        <v>25.5</v>
      </c>
      <c r="G1296" s="37">
        <f t="shared" si="179"/>
        <v>26</v>
      </c>
      <c r="H1296" s="15">
        <f t="shared" si="180"/>
        <v>0.5</v>
      </c>
      <c r="I1296" s="15">
        <f t="shared" si="181"/>
        <v>0.25</v>
      </c>
      <c r="J1296" s="32">
        <f t="shared" si="182"/>
        <v>-0.5</v>
      </c>
    </row>
    <row r="1297" spans="1:10">
      <c r="A1297" t="s">
        <v>113</v>
      </c>
      <c r="B1297" s="19">
        <f>FORECAST!A173</f>
        <v>44368</v>
      </c>
      <c r="C1297" s="19">
        <f>OBSERVED!A173</f>
        <v>44368</v>
      </c>
      <c r="D1297" s="32">
        <f>OBSERVED!D173</f>
        <v>25.5</v>
      </c>
      <c r="E1297" s="32">
        <f>FORECAST!D173</f>
        <v>26</v>
      </c>
      <c r="F1297" s="36">
        <f t="shared" si="178"/>
        <v>25.5</v>
      </c>
      <c r="G1297" s="37">
        <f t="shared" si="179"/>
        <v>26</v>
      </c>
      <c r="H1297" s="15">
        <f t="shared" si="180"/>
        <v>0.5</v>
      </c>
      <c r="I1297" s="15">
        <f t="shared" si="181"/>
        <v>0.25</v>
      </c>
      <c r="J1297" s="32">
        <f t="shared" si="182"/>
        <v>-0.5</v>
      </c>
    </row>
    <row r="1298" spans="1:10">
      <c r="A1298" t="s">
        <v>116</v>
      </c>
      <c r="B1298" s="19">
        <f>FORECAST!A174</f>
        <v>44369</v>
      </c>
      <c r="C1298" s="19">
        <f>OBSERVED!A174</f>
        <v>44369</v>
      </c>
      <c r="D1298" s="32">
        <f>OBSERVED!D174</f>
        <v>26.5</v>
      </c>
      <c r="E1298" s="32">
        <f>FORECAST!D174</f>
        <v>27</v>
      </c>
      <c r="F1298" s="36">
        <f t="shared" si="178"/>
        <v>26.5</v>
      </c>
      <c r="G1298" s="37">
        <f t="shared" si="179"/>
        <v>26</v>
      </c>
      <c r="H1298" s="15">
        <f t="shared" si="180"/>
        <v>0.5</v>
      </c>
      <c r="I1298" s="15">
        <f t="shared" si="181"/>
        <v>0.25</v>
      </c>
      <c r="J1298" s="32">
        <f t="shared" si="182"/>
        <v>-0.5</v>
      </c>
    </row>
    <row r="1299" spans="1:10">
      <c r="A1299" t="s">
        <v>119</v>
      </c>
      <c r="B1299" s="19">
        <f>FORECAST!A175</f>
        <v>44370</v>
      </c>
      <c r="C1299" s="19">
        <f>OBSERVED!A175</f>
        <v>44370</v>
      </c>
      <c r="D1299" s="32">
        <f>OBSERVED!D175</f>
        <v>26.5</v>
      </c>
      <c r="E1299" s="32">
        <f>FORECAST!D175</f>
        <v>26</v>
      </c>
      <c r="F1299" s="36">
        <f t="shared" si="178"/>
        <v>26.5</v>
      </c>
      <c r="G1299" s="37">
        <f t="shared" si="179"/>
        <v>27</v>
      </c>
      <c r="H1299" s="15">
        <f t="shared" si="180"/>
        <v>0.5</v>
      </c>
      <c r="I1299" s="15">
        <f t="shared" si="181"/>
        <v>0.25</v>
      </c>
      <c r="J1299" s="32">
        <f t="shared" si="182"/>
        <v>0.5</v>
      </c>
    </row>
    <row r="1300" spans="1:10">
      <c r="A1300" t="s">
        <v>122</v>
      </c>
      <c r="B1300" s="19">
        <f>FORECAST!A176</f>
        <v>44371</v>
      </c>
      <c r="C1300" s="19">
        <f>OBSERVED!A176</f>
        <v>44371</v>
      </c>
      <c r="D1300" s="32">
        <f>OBSERVED!D176</f>
        <v>27.2</v>
      </c>
      <c r="E1300" s="32">
        <f>FORECAST!D176</f>
        <v>26</v>
      </c>
      <c r="F1300" s="36">
        <f t="shared" si="178"/>
        <v>27.2</v>
      </c>
      <c r="G1300" s="37">
        <f t="shared" si="179"/>
        <v>26</v>
      </c>
      <c r="H1300" s="15">
        <f t="shared" si="180"/>
        <v>1.2</v>
      </c>
      <c r="I1300" s="15">
        <f t="shared" si="181"/>
        <v>1.44</v>
      </c>
      <c r="J1300" s="32">
        <f t="shared" si="182"/>
        <v>1.2</v>
      </c>
    </row>
    <row r="1301" spans="1:10">
      <c r="A1301" t="s">
        <v>106</v>
      </c>
      <c r="B1301" s="19">
        <f>FORECAST!A177</f>
        <v>44372</v>
      </c>
      <c r="C1301" s="19">
        <f>OBSERVED!A177</f>
        <v>44372</v>
      </c>
      <c r="D1301" s="32">
        <f>OBSERVED!D177</f>
        <v>26.5</v>
      </c>
      <c r="E1301" s="32">
        <f>FORECAST!D177</f>
        <v>26</v>
      </c>
      <c r="F1301" s="36">
        <f t="shared" si="178"/>
        <v>26.5</v>
      </c>
      <c r="G1301" s="37">
        <f t="shared" si="179"/>
        <v>26</v>
      </c>
      <c r="H1301" s="15">
        <f t="shared" si="180"/>
        <v>0.5</v>
      </c>
      <c r="I1301" s="15">
        <f t="shared" si="181"/>
        <v>0.25</v>
      </c>
      <c r="J1301" s="32">
        <f t="shared" si="182"/>
        <v>0.5</v>
      </c>
    </row>
    <row r="1302" spans="1:10">
      <c r="A1302" t="s">
        <v>107</v>
      </c>
      <c r="B1302" s="19">
        <f>FORECAST!A178</f>
        <v>44373</v>
      </c>
      <c r="C1302" s="19">
        <f>OBSERVED!A178</f>
        <v>44373</v>
      </c>
      <c r="D1302" s="32">
        <f>OBSERVED!D178</f>
        <v>26.5</v>
      </c>
      <c r="E1302" s="32">
        <f>FORECAST!D178</f>
        <v>25</v>
      </c>
      <c r="F1302" s="36">
        <f t="shared" si="178"/>
        <v>26.5</v>
      </c>
      <c r="G1302" s="37">
        <f t="shared" si="179"/>
        <v>26</v>
      </c>
      <c r="H1302" s="15">
        <f t="shared" si="180"/>
        <v>0.5</v>
      </c>
      <c r="I1302" s="15">
        <f t="shared" si="181"/>
        <v>0.25</v>
      </c>
      <c r="J1302" s="32">
        <f t="shared" si="182"/>
        <v>1.5</v>
      </c>
    </row>
    <row r="1303" spans="1:10">
      <c r="A1303" t="s">
        <v>110</v>
      </c>
      <c r="B1303" s="19">
        <f>FORECAST!A179</f>
        <v>44374</v>
      </c>
      <c r="C1303" s="19">
        <f>OBSERVED!A179</f>
        <v>44374</v>
      </c>
      <c r="D1303" s="32">
        <f>OBSERVED!D179</f>
        <v>27.5</v>
      </c>
      <c r="E1303" s="32">
        <f>FORECAST!D179</f>
        <v>25</v>
      </c>
      <c r="F1303" s="36">
        <f t="shared" si="178"/>
        <v>27.5</v>
      </c>
      <c r="G1303" s="37">
        <f t="shared" si="179"/>
        <v>25</v>
      </c>
      <c r="H1303" s="15">
        <f t="shared" si="180"/>
        <v>2.5</v>
      </c>
      <c r="I1303" s="15">
        <f t="shared" si="181"/>
        <v>6.25</v>
      </c>
      <c r="J1303" s="32">
        <f t="shared" si="182"/>
        <v>2.5</v>
      </c>
    </row>
    <row r="1304" spans="1:10">
      <c r="A1304" t="s">
        <v>113</v>
      </c>
      <c r="B1304" s="19">
        <f>FORECAST!A180</f>
        <v>44375</v>
      </c>
      <c r="C1304" s="19">
        <f>OBSERVED!A180</f>
        <v>44375</v>
      </c>
      <c r="D1304" s="32">
        <f>OBSERVED!D180</f>
        <v>24.5</v>
      </c>
      <c r="E1304" s="32">
        <f>FORECAST!D180</f>
        <v>26</v>
      </c>
      <c r="F1304" s="36">
        <f t="shared" si="178"/>
        <v>24.5</v>
      </c>
      <c r="G1304" s="37">
        <f t="shared" si="179"/>
        <v>25</v>
      </c>
      <c r="H1304" s="15">
        <f t="shared" si="180"/>
        <v>0.5</v>
      </c>
      <c r="I1304" s="15">
        <f t="shared" si="181"/>
        <v>0.25</v>
      </c>
      <c r="J1304" s="32">
        <f t="shared" si="182"/>
        <v>-1.5</v>
      </c>
    </row>
    <row r="1305" spans="1:10">
      <c r="A1305" t="s">
        <v>116</v>
      </c>
      <c r="B1305" s="19">
        <f>FORECAST!A181</f>
        <v>44376</v>
      </c>
      <c r="C1305" s="19">
        <f>OBSERVED!A181</f>
        <v>44376</v>
      </c>
      <c r="D1305" s="32">
        <f>OBSERVED!D181</f>
        <v>23.7</v>
      </c>
      <c r="E1305" s="32">
        <f>FORECAST!D181</f>
        <v>26</v>
      </c>
      <c r="F1305" s="36">
        <f t="shared" si="178"/>
        <v>23.7</v>
      </c>
      <c r="G1305" s="37">
        <f t="shared" si="179"/>
        <v>26</v>
      </c>
      <c r="H1305" s="15">
        <f t="shared" si="180"/>
        <v>2.3</v>
      </c>
      <c r="I1305" s="15">
        <f t="shared" si="181"/>
        <v>5.29</v>
      </c>
      <c r="J1305" s="32">
        <f t="shared" si="182"/>
        <v>-2.3</v>
      </c>
    </row>
    <row r="1306" spans="1:10">
      <c r="A1306" t="s">
        <v>119</v>
      </c>
      <c r="B1306" s="19">
        <f>FORECAST!A182</f>
        <v>44377</v>
      </c>
      <c r="C1306" s="19">
        <f>OBSERVED!A182</f>
        <v>44377</v>
      </c>
      <c r="D1306" s="32">
        <f>OBSERVED!D182</f>
        <v>28</v>
      </c>
      <c r="E1306" s="32">
        <f>FORECAST!D182</f>
        <v>25</v>
      </c>
      <c r="F1306" s="36">
        <f t="shared" si="178"/>
        <v>28</v>
      </c>
      <c r="G1306" s="37">
        <f t="shared" si="179"/>
        <v>26</v>
      </c>
      <c r="H1306" s="15">
        <f t="shared" si="180"/>
        <v>2</v>
      </c>
      <c r="I1306" s="15">
        <f t="shared" si="181"/>
        <v>4</v>
      </c>
      <c r="J1306" s="32">
        <f t="shared" si="182"/>
        <v>3</v>
      </c>
    </row>
    <row r="1307" spans="1:10">
      <c r="A1307" t="s">
        <v>122</v>
      </c>
      <c r="B1307" s="19">
        <f>FORECAST!A183</f>
        <v>44378</v>
      </c>
      <c r="C1307" s="19">
        <f>OBSERVED!A183</f>
        <v>44378</v>
      </c>
      <c r="D1307" s="32">
        <f>OBSERVED!D183</f>
        <v>27.5</v>
      </c>
      <c r="E1307" s="32">
        <f>FORECAST!D183</f>
        <v>24</v>
      </c>
      <c r="F1307" s="36">
        <f t="shared" si="178"/>
        <v>27.5</v>
      </c>
      <c r="G1307" s="37">
        <f t="shared" si="179"/>
        <v>25</v>
      </c>
      <c r="H1307" s="15">
        <f t="shared" si="180"/>
        <v>2.5</v>
      </c>
      <c r="I1307" s="15">
        <f t="shared" si="181"/>
        <v>6.25</v>
      </c>
      <c r="J1307" s="32">
        <f t="shared" si="182"/>
        <v>3.5</v>
      </c>
    </row>
    <row r="1308" spans="1:10">
      <c r="A1308" t="s">
        <v>106</v>
      </c>
      <c r="B1308" s="19">
        <f>FORECAST!A184</f>
        <v>44379</v>
      </c>
      <c r="C1308" s="19">
        <f>OBSERVED!A184</f>
        <v>44379</v>
      </c>
      <c r="D1308" s="32">
        <f>OBSERVED!D184</f>
        <v>27.5</v>
      </c>
      <c r="E1308" s="32">
        <f>FORECAST!D184</f>
        <v>23</v>
      </c>
      <c r="F1308" s="36">
        <f t="shared" si="178"/>
        <v>27.5</v>
      </c>
      <c r="G1308" s="37">
        <f t="shared" si="179"/>
        <v>24</v>
      </c>
      <c r="H1308" s="15">
        <f t="shared" si="180"/>
        <v>3.5</v>
      </c>
      <c r="I1308" s="15">
        <f t="shared" si="181"/>
        <v>12.25</v>
      </c>
      <c r="J1308" s="32">
        <f t="shared" si="182"/>
        <v>4.5</v>
      </c>
    </row>
    <row r="1309" spans="1:10">
      <c r="A1309" t="s">
        <v>107</v>
      </c>
      <c r="B1309" s="19">
        <f>FORECAST!A185</f>
        <v>44380</v>
      </c>
      <c r="C1309" s="19">
        <f>OBSERVED!A185</f>
        <v>44380</v>
      </c>
      <c r="D1309" s="32">
        <f>OBSERVED!D185</f>
        <v>27</v>
      </c>
      <c r="E1309" s="32">
        <f>FORECAST!D185</f>
        <v>23</v>
      </c>
      <c r="F1309" s="36">
        <f t="shared" si="178"/>
        <v>27</v>
      </c>
      <c r="G1309" s="37">
        <f t="shared" si="179"/>
        <v>23</v>
      </c>
      <c r="H1309" s="15">
        <f t="shared" si="180"/>
        <v>4</v>
      </c>
      <c r="I1309" s="15">
        <f t="shared" si="181"/>
        <v>16</v>
      </c>
      <c r="J1309" s="32">
        <f t="shared" si="182"/>
        <v>4</v>
      </c>
    </row>
    <row r="1310" spans="1:10">
      <c r="A1310" t="s">
        <v>110</v>
      </c>
      <c r="B1310" s="19">
        <f>FORECAST!A186</f>
        <v>44381</v>
      </c>
      <c r="C1310" s="19">
        <f>OBSERVED!A186</f>
        <v>44381</v>
      </c>
      <c r="D1310" s="32">
        <f>OBSERVED!D186</f>
        <v>27</v>
      </c>
      <c r="E1310" s="32">
        <f>FORECAST!D186</f>
        <v>27</v>
      </c>
      <c r="F1310" s="36">
        <f t="shared" si="178"/>
        <v>27</v>
      </c>
      <c r="G1310" s="37">
        <f t="shared" si="179"/>
        <v>23</v>
      </c>
      <c r="H1310" s="15">
        <f t="shared" si="180"/>
        <v>4</v>
      </c>
      <c r="I1310" s="15">
        <f t="shared" si="181"/>
        <v>16</v>
      </c>
      <c r="J1310" s="32">
        <f t="shared" si="182"/>
        <v>0</v>
      </c>
    </row>
    <row r="1311" spans="1:10">
      <c r="A1311" t="s">
        <v>113</v>
      </c>
      <c r="B1311" s="19">
        <f>FORECAST!A187</f>
        <v>44382</v>
      </c>
      <c r="C1311" s="19">
        <f>OBSERVED!A187</f>
        <v>44382</v>
      </c>
      <c r="D1311" s="32">
        <f>OBSERVED!D187</f>
        <v>28</v>
      </c>
      <c r="E1311" s="32">
        <f>FORECAST!D187</f>
        <v>28</v>
      </c>
      <c r="F1311" s="36">
        <f t="shared" si="178"/>
        <v>28</v>
      </c>
      <c r="G1311" s="37">
        <f t="shared" si="179"/>
        <v>27</v>
      </c>
      <c r="H1311" s="15">
        <f t="shared" si="180"/>
        <v>1</v>
      </c>
      <c r="I1311" s="15">
        <f t="shared" si="181"/>
        <v>1</v>
      </c>
      <c r="J1311" s="32">
        <f t="shared" si="182"/>
        <v>0</v>
      </c>
    </row>
    <row r="1312" spans="1:10">
      <c r="A1312" t="s">
        <v>116</v>
      </c>
      <c r="B1312" s="19">
        <f>FORECAST!A188</f>
        <v>44383</v>
      </c>
      <c r="C1312" s="19">
        <f>OBSERVED!A188</f>
        <v>44383</v>
      </c>
      <c r="D1312" s="32">
        <f>OBSERVED!D188</f>
        <v>28.5</v>
      </c>
      <c r="E1312" s="32">
        <f>FORECAST!D188</f>
        <v>28</v>
      </c>
      <c r="F1312" s="36">
        <f t="shared" si="178"/>
        <v>28.5</v>
      </c>
      <c r="G1312" s="37">
        <f t="shared" si="179"/>
        <v>28</v>
      </c>
      <c r="H1312" s="15">
        <f t="shared" si="180"/>
        <v>0.5</v>
      </c>
      <c r="I1312" s="15">
        <f t="shared" si="181"/>
        <v>0.25</v>
      </c>
      <c r="J1312" s="32">
        <f t="shared" si="182"/>
        <v>0.5</v>
      </c>
    </row>
    <row r="1313" spans="1:10">
      <c r="A1313" t="s">
        <v>119</v>
      </c>
      <c r="B1313" s="19">
        <f>FORECAST!A189</f>
        <v>44384</v>
      </c>
      <c r="C1313" s="19">
        <f>OBSERVED!A189</f>
        <v>44384</v>
      </c>
      <c r="D1313" s="32">
        <f>OBSERVED!D189</f>
        <v>28</v>
      </c>
      <c r="E1313" s="32">
        <f>FORECAST!D189</f>
        <v>28</v>
      </c>
      <c r="F1313" s="36">
        <f t="shared" si="178"/>
        <v>28</v>
      </c>
      <c r="G1313" s="37">
        <f t="shared" si="179"/>
        <v>28</v>
      </c>
      <c r="H1313" s="15">
        <f t="shared" si="180"/>
        <v>0</v>
      </c>
      <c r="I1313" s="15">
        <f t="shared" si="181"/>
        <v>0</v>
      </c>
      <c r="J1313" s="32">
        <f t="shared" si="182"/>
        <v>0</v>
      </c>
    </row>
    <row r="1314" spans="1:10">
      <c r="A1314" t="s">
        <v>122</v>
      </c>
      <c r="B1314" s="19">
        <f>FORECAST!A190</f>
        <v>44385</v>
      </c>
      <c r="C1314" s="19">
        <f>OBSERVED!A190</f>
        <v>44385</v>
      </c>
      <c r="D1314" s="32">
        <f>OBSERVED!D190</f>
        <v>28</v>
      </c>
      <c r="E1314" s="32">
        <f>FORECAST!D190</f>
        <v>28</v>
      </c>
      <c r="F1314" s="36">
        <f t="shared" si="178"/>
        <v>28</v>
      </c>
      <c r="G1314" s="37">
        <f t="shared" si="179"/>
        <v>28</v>
      </c>
      <c r="H1314" s="15">
        <f t="shared" si="180"/>
        <v>0</v>
      </c>
      <c r="I1314" s="15">
        <f t="shared" si="181"/>
        <v>0</v>
      </c>
      <c r="J1314" s="32">
        <f t="shared" si="182"/>
        <v>0</v>
      </c>
    </row>
    <row r="1315" spans="1:10">
      <c r="A1315" t="s">
        <v>106</v>
      </c>
      <c r="B1315" s="19">
        <f>FORECAST!A191</f>
        <v>44386</v>
      </c>
      <c r="C1315" s="19">
        <f>OBSERVED!A191</f>
        <v>44386</v>
      </c>
      <c r="D1315" s="32">
        <f>OBSERVED!D191</f>
        <v>28.8</v>
      </c>
      <c r="E1315" s="32">
        <f>FORECAST!D191</f>
        <v>28</v>
      </c>
      <c r="F1315" s="36">
        <f t="shared" si="178"/>
        <v>28.8</v>
      </c>
      <c r="G1315" s="37">
        <f t="shared" si="179"/>
        <v>28</v>
      </c>
      <c r="H1315" s="15">
        <f t="shared" si="180"/>
        <v>0.800000000000001</v>
      </c>
      <c r="I1315" s="15">
        <f t="shared" si="181"/>
        <v>0.640000000000001</v>
      </c>
      <c r="J1315" s="32">
        <f t="shared" si="182"/>
        <v>0.800000000000001</v>
      </c>
    </row>
    <row r="1316" spans="1:10">
      <c r="A1316" t="s">
        <v>107</v>
      </c>
      <c r="B1316" s="19">
        <f>FORECAST!A192</f>
        <v>44387</v>
      </c>
      <c r="C1316" s="19">
        <f>OBSERVED!A192</f>
        <v>44387</v>
      </c>
      <c r="D1316" s="32">
        <f>OBSERVED!D192</f>
        <v>28.5</v>
      </c>
      <c r="E1316" s="32">
        <f>FORECAST!D192</f>
        <v>27</v>
      </c>
      <c r="F1316" s="36">
        <f t="shared" si="178"/>
        <v>28.5</v>
      </c>
      <c r="G1316" s="37">
        <f t="shared" si="179"/>
        <v>28</v>
      </c>
      <c r="H1316" s="15">
        <f t="shared" si="180"/>
        <v>0.5</v>
      </c>
      <c r="I1316" s="15">
        <f t="shared" si="181"/>
        <v>0.25</v>
      </c>
      <c r="J1316" s="32">
        <f t="shared" si="182"/>
        <v>1.5</v>
      </c>
    </row>
    <row r="1317" spans="1:10">
      <c r="A1317" t="s">
        <v>110</v>
      </c>
      <c r="B1317" s="19">
        <f>FORECAST!A193</f>
        <v>44388</v>
      </c>
      <c r="C1317" s="19">
        <f>OBSERVED!A193</f>
        <v>44388</v>
      </c>
      <c r="D1317" s="32">
        <f>OBSERVED!D193</f>
        <v>27.5</v>
      </c>
      <c r="E1317" s="32">
        <f>FORECAST!D193</f>
        <v>25</v>
      </c>
      <c r="F1317" s="36">
        <f t="shared" si="178"/>
        <v>27.5</v>
      </c>
      <c r="G1317" s="37">
        <f t="shared" si="179"/>
        <v>27</v>
      </c>
      <c r="H1317" s="15">
        <f t="shared" si="180"/>
        <v>0.5</v>
      </c>
      <c r="I1317" s="15">
        <f t="shared" si="181"/>
        <v>0.25</v>
      </c>
      <c r="J1317" s="32">
        <f t="shared" si="182"/>
        <v>2.5</v>
      </c>
    </row>
    <row r="1318" spans="1:10">
      <c r="A1318" t="s">
        <v>113</v>
      </c>
      <c r="B1318" s="19">
        <f>FORECAST!A194</f>
        <v>44389</v>
      </c>
      <c r="C1318" s="19">
        <f>OBSERVED!A194</f>
        <v>44389</v>
      </c>
      <c r="D1318" s="32">
        <f>OBSERVED!D194</f>
        <v>27</v>
      </c>
      <c r="E1318" s="32">
        <f>FORECAST!D194</f>
        <v>25</v>
      </c>
      <c r="F1318" s="36">
        <f t="shared" ref="F1318:F1381" si="183">D1318</f>
        <v>27</v>
      </c>
      <c r="G1318" s="37">
        <f t="shared" ref="G1318:G1381" si="184">E1317</f>
        <v>25</v>
      </c>
      <c r="H1318" s="15">
        <f t="shared" ref="H1318:H1381" si="185">IF(OR(D1318=99.9,E1317=99.9),"",ABS(D1318-E1317))</f>
        <v>2</v>
      </c>
      <c r="I1318" s="15">
        <f t="shared" ref="I1318:I1381" si="186">IF(OR(D1318=99.9,E1317=99.9),"",POWER(ABS(D1318-E1317),2))</f>
        <v>4</v>
      </c>
      <c r="J1318" s="32">
        <f t="shared" ref="J1318:J1381" si="187">D1318-E1318</f>
        <v>2</v>
      </c>
    </row>
    <row r="1319" spans="1:10">
      <c r="A1319" t="s">
        <v>116</v>
      </c>
      <c r="B1319" s="19">
        <f>FORECAST!A195</f>
        <v>44390</v>
      </c>
      <c r="C1319" s="19">
        <f>OBSERVED!A195</f>
        <v>44390</v>
      </c>
      <c r="D1319" s="32">
        <f>OBSERVED!D195</f>
        <v>27</v>
      </c>
      <c r="E1319" s="32">
        <f>FORECAST!D195</f>
        <v>26</v>
      </c>
      <c r="F1319" s="36">
        <f t="shared" si="183"/>
        <v>27</v>
      </c>
      <c r="G1319" s="37">
        <f t="shared" si="184"/>
        <v>25</v>
      </c>
      <c r="H1319" s="15">
        <f t="shared" si="185"/>
        <v>2</v>
      </c>
      <c r="I1319" s="15">
        <f t="shared" si="186"/>
        <v>4</v>
      </c>
      <c r="J1319" s="32">
        <f t="shared" si="187"/>
        <v>1</v>
      </c>
    </row>
    <row r="1320" spans="1:10">
      <c r="A1320" t="s">
        <v>119</v>
      </c>
      <c r="B1320" s="19">
        <f>FORECAST!A196</f>
        <v>44391</v>
      </c>
      <c r="C1320" s="19">
        <f>OBSERVED!A196</f>
        <v>44391</v>
      </c>
      <c r="D1320" s="32">
        <f>OBSERVED!D196</f>
        <v>26.5</v>
      </c>
      <c r="E1320" s="32">
        <f>FORECAST!D196</f>
        <v>25</v>
      </c>
      <c r="F1320" s="36">
        <f t="shared" si="183"/>
        <v>26.5</v>
      </c>
      <c r="G1320" s="37">
        <f t="shared" si="184"/>
        <v>26</v>
      </c>
      <c r="H1320" s="15">
        <f t="shared" si="185"/>
        <v>0.5</v>
      </c>
      <c r="I1320" s="15">
        <f t="shared" si="186"/>
        <v>0.25</v>
      </c>
      <c r="J1320" s="32">
        <f t="shared" si="187"/>
        <v>1.5</v>
      </c>
    </row>
    <row r="1321" spans="1:10">
      <c r="A1321" t="s">
        <v>122</v>
      </c>
      <c r="B1321" s="19">
        <f>FORECAST!A197</f>
        <v>44392</v>
      </c>
      <c r="C1321" s="19">
        <f>OBSERVED!A197</f>
        <v>44392</v>
      </c>
      <c r="D1321" s="32">
        <f>OBSERVED!D197</f>
        <v>26.5</v>
      </c>
      <c r="E1321" s="32">
        <f>FORECAST!D197</f>
        <v>25</v>
      </c>
      <c r="F1321" s="36">
        <f t="shared" si="183"/>
        <v>26.5</v>
      </c>
      <c r="G1321" s="37">
        <f t="shared" si="184"/>
        <v>25</v>
      </c>
      <c r="H1321" s="15">
        <f t="shared" si="185"/>
        <v>1.5</v>
      </c>
      <c r="I1321" s="15">
        <f t="shared" si="186"/>
        <v>2.25</v>
      </c>
      <c r="J1321" s="32">
        <f t="shared" si="187"/>
        <v>1.5</v>
      </c>
    </row>
    <row r="1322" spans="1:10">
      <c r="A1322" t="s">
        <v>106</v>
      </c>
      <c r="B1322" s="19">
        <f>FORECAST!A198</f>
        <v>44393</v>
      </c>
      <c r="C1322" s="19">
        <f>OBSERVED!A198</f>
        <v>44393</v>
      </c>
      <c r="D1322" s="32">
        <f>OBSERVED!D198</f>
        <v>27.2</v>
      </c>
      <c r="E1322" s="32">
        <f>FORECAST!D198</f>
        <v>26</v>
      </c>
      <c r="F1322" s="36">
        <f t="shared" si="183"/>
        <v>27.2</v>
      </c>
      <c r="G1322" s="37">
        <f t="shared" si="184"/>
        <v>25</v>
      </c>
      <c r="H1322" s="15">
        <f t="shared" si="185"/>
        <v>2.2</v>
      </c>
      <c r="I1322" s="15">
        <f t="shared" si="186"/>
        <v>4.84</v>
      </c>
      <c r="J1322" s="32">
        <f t="shared" si="187"/>
        <v>1.2</v>
      </c>
    </row>
    <row r="1323" spans="1:10">
      <c r="A1323" t="s">
        <v>107</v>
      </c>
      <c r="B1323" s="19">
        <f>FORECAST!A199</f>
        <v>44394</v>
      </c>
      <c r="C1323" s="19">
        <f>OBSERVED!A199</f>
        <v>44394</v>
      </c>
      <c r="D1323" s="32">
        <f>OBSERVED!D199</f>
        <v>27</v>
      </c>
      <c r="E1323" s="32">
        <f>FORECAST!D199</f>
        <v>26</v>
      </c>
      <c r="F1323" s="36">
        <f t="shared" si="183"/>
        <v>27</v>
      </c>
      <c r="G1323" s="37">
        <f t="shared" si="184"/>
        <v>26</v>
      </c>
      <c r="H1323" s="15">
        <f t="shared" si="185"/>
        <v>1</v>
      </c>
      <c r="I1323" s="15">
        <f t="shared" si="186"/>
        <v>1</v>
      </c>
      <c r="J1323" s="32">
        <f t="shared" si="187"/>
        <v>1</v>
      </c>
    </row>
    <row r="1324" spans="1:10">
      <c r="A1324" t="s">
        <v>110</v>
      </c>
      <c r="B1324" s="19">
        <f>FORECAST!A200</f>
        <v>44395</v>
      </c>
      <c r="C1324" s="19">
        <f>OBSERVED!A200</f>
        <v>44395</v>
      </c>
      <c r="D1324" s="32">
        <f>OBSERVED!D200</f>
        <v>27.5</v>
      </c>
      <c r="E1324" s="32">
        <f>FORECAST!D200</f>
        <v>27</v>
      </c>
      <c r="F1324" s="36">
        <f t="shared" si="183"/>
        <v>27.5</v>
      </c>
      <c r="G1324" s="37">
        <f t="shared" si="184"/>
        <v>26</v>
      </c>
      <c r="H1324" s="15">
        <f t="shared" si="185"/>
        <v>1.5</v>
      </c>
      <c r="I1324" s="15">
        <f t="shared" si="186"/>
        <v>2.25</v>
      </c>
      <c r="J1324" s="32">
        <f t="shared" si="187"/>
        <v>0.5</v>
      </c>
    </row>
    <row r="1325" spans="1:10">
      <c r="A1325" t="s">
        <v>113</v>
      </c>
      <c r="B1325" s="19">
        <f>FORECAST!A201</f>
        <v>44396</v>
      </c>
      <c r="C1325" s="19">
        <f>OBSERVED!A201</f>
        <v>44396</v>
      </c>
      <c r="D1325" s="32">
        <f>OBSERVED!D201</f>
        <v>26.8</v>
      </c>
      <c r="E1325" s="32">
        <f>FORECAST!D201</f>
        <v>26</v>
      </c>
      <c r="F1325" s="36">
        <f t="shared" si="183"/>
        <v>26.8</v>
      </c>
      <c r="G1325" s="37">
        <f t="shared" si="184"/>
        <v>27</v>
      </c>
      <c r="H1325" s="15">
        <f t="shared" si="185"/>
        <v>0.199999999999999</v>
      </c>
      <c r="I1325" s="15">
        <f t="shared" si="186"/>
        <v>0.0399999999999997</v>
      </c>
      <c r="J1325" s="32">
        <f t="shared" si="187"/>
        <v>0.800000000000001</v>
      </c>
    </row>
    <row r="1326" spans="1:10">
      <c r="A1326" t="s">
        <v>116</v>
      </c>
      <c r="B1326" s="19">
        <f>FORECAST!A202</f>
        <v>44397</v>
      </c>
      <c r="C1326" s="19">
        <f>OBSERVED!A202</f>
        <v>44397</v>
      </c>
      <c r="D1326" s="32">
        <f>OBSERVED!D202</f>
        <v>27.5</v>
      </c>
      <c r="E1326" s="32">
        <f>FORECAST!D202</f>
        <v>26</v>
      </c>
      <c r="F1326" s="36">
        <f t="shared" si="183"/>
        <v>27.5</v>
      </c>
      <c r="G1326" s="37">
        <f t="shared" si="184"/>
        <v>26</v>
      </c>
      <c r="H1326" s="15">
        <f t="shared" si="185"/>
        <v>1.5</v>
      </c>
      <c r="I1326" s="15">
        <f t="shared" si="186"/>
        <v>2.25</v>
      </c>
      <c r="J1326" s="32">
        <f t="shared" si="187"/>
        <v>1.5</v>
      </c>
    </row>
    <row r="1327" spans="1:10">
      <c r="A1327" t="s">
        <v>119</v>
      </c>
      <c r="B1327" s="19">
        <f>FORECAST!A203</f>
        <v>44398</v>
      </c>
      <c r="C1327" s="19">
        <f>OBSERVED!A203</f>
        <v>44398</v>
      </c>
      <c r="D1327" s="32">
        <f>OBSERVED!D203</f>
        <v>26.5</v>
      </c>
      <c r="E1327" s="32">
        <f>FORECAST!D203</f>
        <v>27</v>
      </c>
      <c r="F1327" s="36">
        <f t="shared" si="183"/>
        <v>26.5</v>
      </c>
      <c r="G1327" s="37">
        <f t="shared" si="184"/>
        <v>26</v>
      </c>
      <c r="H1327" s="15">
        <f t="shared" si="185"/>
        <v>0.5</v>
      </c>
      <c r="I1327" s="15">
        <f t="shared" si="186"/>
        <v>0.25</v>
      </c>
      <c r="J1327" s="32">
        <f t="shared" si="187"/>
        <v>-0.5</v>
      </c>
    </row>
    <row r="1328" spans="1:10">
      <c r="A1328" t="s">
        <v>122</v>
      </c>
      <c r="B1328" s="19">
        <f>FORECAST!A204</f>
        <v>44399</v>
      </c>
      <c r="C1328" s="19">
        <f>OBSERVED!A204</f>
        <v>44399</v>
      </c>
      <c r="D1328" s="32">
        <f>OBSERVED!D204</f>
        <v>27.5</v>
      </c>
      <c r="E1328" s="32">
        <f>FORECAST!D204</f>
        <v>28</v>
      </c>
      <c r="F1328" s="36">
        <f t="shared" si="183"/>
        <v>27.5</v>
      </c>
      <c r="G1328" s="37">
        <f t="shared" si="184"/>
        <v>27</v>
      </c>
      <c r="H1328" s="15">
        <f t="shared" si="185"/>
        <v>0.5</v>
      </c>
      <c r="I1328" s="15">
        <f t="shared" si="186"/>
        <v>0.25</v>
      </c>
      <c r="J1328" s="32">
        <f t="shared" si="187"/>
        <v>-0.5</v>
      </c>
    </row>
    <row r="1329" spans="1:10">
      <c r="A1329" t="s">
        <v>106</v>
      </c>
      <c r="B1329" s="19">
        <f>FORECAST!A205</f>
        <v>44400</v>
      </c>
      <c r="C1329" s="19">
        <f>OBSERVED!A205</f>
        <v>44400</v>
      </c>
      <c r="D1329" s="32">
        <f>OBSERVED!D205</f>
        <v>28</v>
      </c>
      <c r="E1329" s="32">
        <f>FORECAST!D205</f>
        <v>28</v>
      </c>
      <c r="F1329" s="36">
        <f t="shared" si="183"/>
        <v>28</v>
      </c>
      <c r="G1329" s="37">
        <f t="shared" si="184"/>
        <v>28</v>
      </c>
      <c r="H1329" s="15">
        <f t="shared" si="185"/>
        <v>0</v>
      </c>
      <c r="I1329" s="15">
        <f t="shared" si="186"/>
        <v>0</v>
      </c>
      <c r="J1329" s="32">
        <f t="shared" si="187"/>
        <v>0</v>
      </c>
    </row>
    <row r="1330" spans="1:10">
      <c r="A1330" t="s">
        <v>107</v>
      </c>
      <c r="B1330" s="19">
        <f>FORECAST!A206</f>
        <v>44401</v>
      </c>
      <c r="C1330" s="19">
        <f>OBSERVED!A206</f>
        <v>44401</v>
      </c>
      <c r="D1330" s="32">
        <f>OBSERVED!D206</f>
        <v>27.5</v>
      </c>
      <c r="E1330" s="32">
        <f>FORECAST!D206</f>
        <v>27</v>
      </c>
      <c r="F1330" s="36">
        <f t="shared" si="183"/>
        <v>27.5</v>
      </c>
      <c r="G1330" s="37">
        <f t="shared" si="184"/>
        <v>28</v>
      </c>
      <c r="H1330" s="15">
        <f t="shared" si="185"/>
        <v>0.5</v>
      </c>
      <c r="I1330" s="15">
        <f t="shared" si="186"/>
        <v>0.25</v>
      </c>
      <c r="J1330" s="32">
        <f t="shared" si="187"/>
        <v>0.5</v>
      </c>
    </row>
    <row r="1331" spans="1:10">
      <c r="A1331" t="s">
        <v>110</v>
      </c>
      <c r="B1331" s="19">
        <f>FORECAST!A207</f>
        <v>44402</v>
      </c>
      <c r="C1331" s="19">
        <f>OBSERVED!A207</f>
        <v>44402</v>
      </c>
      <c r="D1331" s="32">
        <f>OBSERVED!D207</f>
        <v>26</v>
      </c>
      <c r="E1331" s="32">
        <f>FORECAST!D207</f>
        <v>27</v>
      </c>
      <c r="F1331" s="36">
        <f t="shared" si="183"/>
        <v>26</v>
      </c>
      <c r="G1331" s="37">
        <f t="shared" si="184"/>
        <v>27</v>
      </c>
      <c r="H1331" s="15">
        <f t="shared" si="185"/>
        <v>1</v>
      </c>
      <c r="I1331" s="15">
        <f t="shared" si="186"/>
        <v>1</v>
      </c>
      <c r="J1331" s="32">
        <f t="shared" si="187"/>
        <v>-1</v>
      </c>
    </row>
    <row r="1332" spans="1:10">
      <c r="A1332" t="s">
        <v>113</v>
      </c>
      <c r="B1332" s="19">
        <f>FORECAST!A208</f>
        <v>44403</v>
      </c>
      <c r="C1332" s="19">
        <f>OBSERVED!A208</f>
        <v>44403</v>
      </c>
      <c r="D1332" s="32">
        <f>OBSERVED!D208</f>
        <v>24.5</v>
      </c>
      <c r="E1332" s="32">
        <f>FORECAST!D208</f>
        <v>27</v>
      </c>
      <c r="F1332" s="36">
        <f t="shared" si="183"/>
        <v>24.5</v>
      </c>
      <c r="G1332" s="37">
        <f t="shared" si="184"/>
        <v>27</v>
      </c>
      <c r="H1332" s="15">
        <f t="shared" si="185"/>
        <v>2.5</v>
      </c>
      <c r="I1332" s="15">
        <f t="shared" si="186"/>
        <v>6.25</v>
      </c>
      <c r="J1332" s="32">
        <f t="shared" si="187"/>
        <v>-2.5</v>
      </c>
    </row>
    <row r="1333" spans="1:10">
      <c r="A1333" t="s">
        <v>116</v>
      </c>
      <c r="B1333" s="19">
        <f>FORECAST!A209</f>
        <v>44404</v>
      </c>
      <c r="C1333" s="19">
        <f>OBSERVED!A209</f>
        <v>44404</v>
      </c>
      <c r="D1333" s="32">
        <f>OBSERVED!D209</f>
        <v>25</v>
      </c>
      <c r="E1333" s="32">
        <f>FORECAST!D209</f>
        <v>26</v>
      </c>
      <c r="F1333" s="36">
        <f t="shared" si="183"/>
        <v>25</v>
      </c>
      <c r="G1333" s="37">
        <f t="shared" si="184"/>
        <v>27</v>
      </c>
      <c r="H1333" s="15">
        <f t="shared" si="185"/>
        <v>2</v>
      </c>
      <c r="I1333" s="15">
        <f t="shared" si="186"/>
        <v>4</v>
      </c>
      <c r="J1333" s="32">
        <f t="shared" si="187"/>
        <v>-1</v>
      </c>
    </row>
    <row r="1334" spans="1:10">
      <c r="A1334" t="s">
        <v>119</v>
      </c>
      <c r="B1334" s="19">
        <f>FORECAST!A210</f>
        <v>44405</v>
      </c>
      <c r="C1334" s="19">
        <f>OBSERVED!A210</f>
        <v>44405</v>
      </c>
      <c r="D1334" s="32">
        <f>OBSERVED!D210</f>
        <v>26.8</v>
      </c>
      <c r="E1334" s="32">
        <f>FORECAST!D210</f>
        <v>26</v>
      </c>
      <c r="F1334" s="36">
        <f t="shared" si="183"/>
        <v>26.8</v>
      </c>
      <c r="G1334" s="37">
        <f t="shared" si="184"/>
        <v>26</v>
      </c>
      <c r="H1334" s="15">
        <f t="shared" si="185"/>
        <v>0.800000000000001</v>
      </c>
      <c r="I1334" s="15">
        <f t="shared" si="186"/>
        <v>0.640000000000001</v>
      </c>
      <c r="J1334" s="32">
        <f t="shared" si="187"/>
        <v>0.800000000000001</v>
      </c>
    </row>
    <row r="1335" spans="1:10">
      <c r="A1335" t="s">
        <v>122</v>
      </c>
      <c r="B1335" s="19">
        <f>FORECAST!A211</f>
        <v>44406</v>
      </c>
      <c r="C1335" s="19">
        <f>OBSERVED!A211</f>
        <v>44406</v>
      </c>
      <c r="D1335" s="32">
        <f>OBSERVED!D211</f>
        <v>27</v>
      </c>
      <c r="E1335" s="32">
        <f>FORECAST!D211</f>
        <v>26</v>
      </c>
      <c r="F1335" s="36">
        <f t="shared" si="183"/>
        <v>27</v>
      </c>
      <c r="G1335" s="37">
        <f t="shared" si="184"/>
        <v>26</v>
      </c>
      <c r="H1335" s="15">
        <f t="shared" si="185"/>
        <v>1</v>
      </c>
      <c r="I1335" s="15">
        <f t="shared" si="186"/>
        <v>1</v>
      </c>
      <c r="J1335" s="32">
        <f t="shared" si="187"/>
        <v>1</v>
      </c>
    </row>
    <row r="1336" spans="1:10">
      <c r="A1336" t="s">
        <v>106</v>
      </c>
      <c r="B1336" s="19">
        <f>FORECAST!A212</f>
        <v>44407</v>
      </c>
      <c r="C1336" s="19">
        <f>OBSERVED!A212</f>
        <v>44407</v>
      </c>
      <c r="D1336" s="32">
        <f>OBSERVED!D212</f>
        <v>26.8</v>
      </c>
      <c r="E1336" s="32">
        <f>FORECAST!D212</f>
        <v>27</v>
      </c>
      <c r="F1336" s="36">
        <f t="shared" si="183"/>
        <v>26.8</v>
      </c>
      <c r="G1336" s="37">
        <f t="shared" si="184"/>
        <v>26</v>
      </c>
      <c r="H1336" s="15">
        <f t="shared" si="185"/>
        <v>0.800000000000001</v>
      </c>
      <c r="I1336" s="15">
        <f t="shared" si="186"/>
        <v>0.640000000000001</v>
      </c>
      <c r="J1336" s="32">
        <f t="shared" si="187"/>
        <v>-0.199999999999999</v>
      </c>
    </row>
    <row r="1337" spans="1:10">
      <c r="A1337" t="s">
        <v>107</v>
      </c>
      <c r="B1337" s="19">
        <f>FORECAST!A213</f>
        <v>44408</v>
      </c>
      <c r="C1337" s="19">
        <f>OBSERVED!A213</f>
        <v>44408</v>
      </c>
      <c r="D1337" s="32">
        <f>OBSERVED!D213</f>
        <v>27</v>
      </c>
      <c r="E1337" s="32">
        <f>FORECAST!D213</f>
        <v>26</v>
      </c>
      <c r="F1337" s="36">
        <f t="shared" si="183"/>
        <v>27</v>
      </c>
      <c r="G1337" s="37">
        <f t="shared" si="184"/>
        <v>27</v>
      </c>
      <c r="H1337" s="15">
        <f t="shared" si="185"/>
        <v>0</v>
      </c>
      <c r="I1337" s="15">
        <f t="shared" si="186"/>
        <v>0</v>
      </c>
      <c r="J1337" s="32">
        <f t="shared" si="187"/>
        <v>1</v>
      </c>
    </row>
    <row r="1338" spans="1:10">
      <c r="A1338" t="s">
        <v>110</v>
      </c>
      <c r="B1338" s="19">
        <f>FORECAST!A214</f>
        <v>44409</v>
      </c>
      <c r="C1338" s="19">
        <f>OBSERVED!A214</f>
        <v>44409</v>
      </c>
      <c r="D1338" s="32">
        <f>OBSERVED!D214</f>
        <v>25.5</v>
      </c>
      <c r="E1338" s="32">
        <f>FORECAST!D214</f>
        <v>26</v>
      </c>
      <c r="F1338" s="36">
        <f t="shared" si="183"/>
        <v>25.5</v>
      </c>
      <c r="G1338" s="37">
        <f t="shared" si="184"/>
        <v>26</v>
      </c>
      <c r="H1338" s="15">
        <f t="shared" si="185"/>
        <v>0.5</v>
      </c>
      <c r="I1338" s="15">
        <f t="shared" si="186"/>
        <v>0.25</v>
      </c>
      <c r="J1338" s="32">
        <f t="shared" si="187"/>
        <v>-0.5</v>
      </c>
    </row>
    <row r="1339" spans="1:10">
      <c r="A1339" t="s">
        <v>113</v>
      </c>
      <c r="B1339" s="19">
        <f>FORECAST!A215</f>
        <v>44410</v>
      </c>
      <c r="C1339" s="19">
        <f>OBSERVED!A215</f>
        <v>44410</v>
      </c>
      <c r="D1339" s="32">
        <f>OBSERVED!D215</f>
        <v>26</v>
      </c>
      <c r="E1339" s="32">
        <f>FORECAST!D215</f>
        <v>26</v>
      </c>
      <c r="F1339" s="36">
        <f t="shared" si="183"/>
        <v>26</v>
      </c>
      <c r="G1339" s="37">
        <f t="shared" si="184"/>
        <v>26</v>
      </c>
      <c r="H1339" s="15">
        <f t="shared" si="185"/>
        <v>0</v>
      </c>
      <c r="I1339" s="15">
        <f t="shared" si="186"/>
        <v>0</v>
      </c>
      <c r="J1339" s="32">
        <f t="shared" si="187"/>
        <v>0</v>
      </c>
    </row>
    <row r="1340" spans="1:10">
      <c r="A1340" t="s">
        <v>116</v>
      </c>
      <c r="B1340" s="19">
        <f>FORECAST!A216</f>
        <v>44411</v>
      </c>
      <c r="C1340" s="19">
        <f>OBSERVED!A216</f>
        <v>44411</v>
      </c>
      <c r="D1340" s="32">
        <f>OBSERVED!D216</f>
        <v>26.5</v>
      </c>
      <c r="E1340" s="32">
        <f>FORECAST!D216</f>
        <v>25</v>
      </c>
      <c r="F1340" s="36">
        <f t="shared" si="183"/>
        <v>26.5</v>
      </c>
      <c r="G1340" s="37">
        <f t="shared" si="184"/>
        <v>26</v>
      </c>
      <c r="H1340" s="15">
        <f t="shared" si="185"/>
        <v>0.5</v>
      </c>
      <c r="I1340" s="15">
        <f t="shared" si="186"/>
        <v>0.25</v>
      </c>
      <c r="J1340" s="32">
        <f t="shared" si="187"/>
        <v>1.5</v>
      </c>
    </row>
    <row r="1341" spans="1:10">
      <c r="A1341" t="s">
        <v>119</v>
      </c>
      <c r="B1341" s="19">
        <f>FORECAST!A217</f>
        <v>44412</v>
      </c>
      <c r="C1341" s="19">
        <f>OBSERVED!A217</f>
        <v>44412</v>
      </c>
      <c r="D1341" s="32">
        <f>OBSERVED!D217</f>
        <v>26</v>
      </c>
      <c r="E1341" s="32">
        <f>FORECAST!D217</f>
        <v>25</v>
      </c>
      <c r="F1341" s="36">
        <f t="shared" si="183"/>
        <v>26</v>
      </c>
      <c r="G1341" s="37">
        <f t="shared" si="184"/>
        <v>25</v>
      </c>
      <c r="H1341" s="15">
        <f t="shared" si="185"/>
        <v>1</v>
      </c>
      <c r="I1341" s="15">
        <f t="shared" si="186"/>
        <v>1</v>
      </c>
      <c r="J1341" s="32">
        <f t="shared" si="187"/>
        <v>1</v>
      </c>
    </row>
    <row r="1342" spans="1:10">
      <c r="A1342" t="s">
        <v>122</v>
      </c>
      <c r="B1342" s="19">
        <f>FORECAST!A218</f>
        <v>44413</v>
      </c>
      <c r="C1342" s="19">
        <f>OBSERVED!A218</f>
        <v>44413</v>
      </c>
      <c r="D1342" s="32">
        <f>OBSERVED!D218</f>
        <v>26</v>
      </c>
      <c r="E1342" s="32">
        <f>FORECAST!D218</f>
        <v>26</v>
      </c>
      <c r="F1342" s="36">
        <f t="shared" si="183"/>
        <v>26</v>
      </c>
      <c r="G1342" s="37">
        <f t="shared" si="184"/>
        <v>25</v>
      </c>
      <c r="H1342" s="15">
        <f t="shared" si="185"/>
        <v>1</v>
      </c>
      <c r="I1342" s="15">
        <f t="shared" si="186"/>
        <v>1</v>
      </c>
      <c r="J1342" s="32">
        <f t="shared" si="187"/>
        <v>0</v>
      </c>
    </row>
    <row r="1343" spans="1:10">
      <c r="A1343" t="s">
        <v>106</v>
      </c>
      <c r="B1343" s="19">
        <f>FORECAST!A219</f>
        <v>44414</v>
      </c>
      <c r="C1343" s="19">
        <f>OBSERVED!A219</f>
        <v>44414</v>
      </c>
      <c r="D1343" s="32">
        <f>OBSERVED!D219</f>
        <v>26.5</v>
      </c>
      <c r="E1343" s="32">
        <f>FORECAST!D219</f>
        <v>26</v>
      </c>
      <c r="F1343" s="36">
        <f t="shared" si="183"/>
        <v>26.5</v>
      </c>
      <c r="G1343" s="37">
        <f t="shared" si="184"/>
        <v>26</v>
      </c>
      <c r="H1343" s="15">
        <f t="shared" si="185"/>
        <v>0.5</v>
      </c>
      <c r="I1343" s="15">
        <f t="shared" si="186"/>
        <v>0.25</v>
      </c>
      <c r="J1343" s="32">
        <f t="shared" si="187"/>
        <v>0.5</v>
      </c>
    </row>
    <row r="1344" spans="1:10">
      <c r="A1344" t="s">
        <v>107</v>
      </c>
      <c r="B1344" s="19">
        <f>FORECAST!A220</f>
        <v>44415</v>
      </c>
      <c r="C1344" s="19">
        <f>OBSERVED!A220</f>
        <v>44415</v>
      </c>
      <c r="D1344" s="32">
        <f>OBSERVED!D220</f>
        <v>26.5</v>
      </c>
      <c r="E1344" s="32">
        <f>FORECAST!D220</f>
        <v>26</v>
      </c>
      <c r="F1344" s="36">
        <f t="shared" si="183"/>
        <v>26.5</v>
      </c>
      <c r="G1344" s="37">
        <f t="shared" si="184"/>
        <v>26</v>
      </c>
      <c r="H1344" s="15">
        <f t="shared" si="185"/>
        <v>0.5</v>
      </c>
      <c r="I1344" s="15">
        <f t="shared" si="186"/>
        <v>0.25</v>
      </c>
      <c r="J1344" s="32">
        <f t="shared" si="187"/>
        <v>0.5</v>
      </c>
    </row>
    <row r="1345" spans="1:10">
      <c r="A1345" t="s">
        <v>110</v>
      </c>
      <c r="B1345" s="19">
        <f>FORECAST!A221</f>
        <v>44416</v>
      </c>
      <c r="C1345" s="19">
        <f>OBSERVED!A221</f>
        <v>44416</v>
      </c>
      <c r="D1345" s="32">
        <f>OBSERVED!D221</f>
        <v>27</v>
      </c>
      <c r="E1345" s="32">
        <f>FORECAST!D221</f>
        <v>26</v>
      </c>
      <c r="F1345" s="36">
        <f t="shared" si="183"/>
        <v>27</v>
      </c>
      <c r="G1345" s="37">
        <f t="shared" si="184"/>
        <v>26</v>
      </c>
      <c r="H1345" s="15">
        <f t="shared" si="185"/>
        <v>1</v>
      </c>
      <c r="I1345" s="15">
        <f t="shared" si="186"/>
        <v>1</v>
      </c>
      <c r="J1345" s="32">
        <f t="shared" si="187"/>
        <v>1</v>
      </c>
    </row>
    <row r="1346" spans="1:10">
      <c r="A1346" t="s">
        <v>113</v>
      </c>
      <c r="B1346" s="19">
        <f>FORECAST!A222</f>
        <v>44417</v>
      </c>
      <c r="C1346" s="19">
        <f>OBSERVED!A222</f>
        <v>44417</v>
      </c>
      <c r="D1346" s="32">
        <f>OBSERVED!D222</f>
        <v>27</v>
      </c>
      <c r="E1346" s="32">
        <f>FORECAST!D222</f>
        <v>26</v>
      </c>
      <c r="F1346" s="36">
        <f t="shared" si="183"/>
        <v>27</v>
      </c>
      <c r="G1346" s="37">
        <f t="shared" si="184"/>
        <v>26</v>
      </c>
      <c r="H1346" s="15">
        <f t="shared" si="185"/>
        <v>1</v>
      </c>
      <c r="I1346" s="15">
        <f t="shared" si="186"/>
        <v>1</v>
      </c>
      <c r="J1346" s="32">
        <f t="shared" si="187"/>
        <v>1</v>
      </c>
    </row>
    <row r="1347" spans="1:10">
      <c r="A1347" t="s">
        <v>116</v>
      </c>
      <c r="B1347" s="19">
        <f>FORECAST!A223</f>
        <v>44418</v>
      </c>
      <c r="C1347" s="19">
        <f>OBSERVED!A223</f>
        <v>44418</v>
      </c>
      <c r="D1347" s="32">
        <f>OBSERVED!D223</f>
        <v>26.5</v>
      </c>
      <c r="E1347" s="32">
        <f>FORECAST!D223</f>
        <v>26</v>
      </c>
      <c r="F1347" s="36">
        <f t="shared" si="183"/>
        <v>26.5</v>
      </c>
      <c r="G1347" s="37">
        <f t="shared" si="184"/>
        <v>26</v>
      </c>
      <c r="H1347" s="15">
        <f t="shared" si="185"/>
        <v>0.5</v>
      </c>
      <c r="I1347" s="15">
        <f t="shared" si="186"/>
        <v>0.25</v>
      </c>
      <c r="J1347" s="32">
        <f t="shared" si="187"/>
        <v>0.5</v>
      </c>
    </row>
    <row r="1348" spans="1:10">
      <c r="A1348" t="s">
        <v>119</v>
      </c>
      <c r="B1348" s="19">
        <f>FORECAST!A224</f>
        <v>44419</v>
      </c>
      <c r="C1348" s="19">
        <f>OBSERVED!A224</f>
        <v>44419</v>
      </c>
      <c r="D1348" s="32">
        <f>OBSERVED!D224</f>
        <v>26.2</v>
      </c>
      <c r="E1348" s="32">
        <f>FORECAST!D224</f>
        <v>27</v>
      </c>
      <c r="F1348" s="36">
        <f t="shared" si="183"/>
        <v>26.2</v>
      </c>
      <c r="G1348" s="37">
        <f t="shared" si="184"/>
        <v>26</v>
      </c>
      <c r="H1348" s="15">
        <f t="shared" si="185"/>
        <v>0.199999999999999</v>
      </c>
      <c r="I1348" s="15">
        <f t="shared" si="186"/>
        <v>0.0399999999999997</v>
      </c>
      <c r="J1348" s="32">
        <f t="shared" si="187"/>
        <v>-0.800000000000001</v>
      </c>
    </row>
    <row r="1349" spans="1:10">
      <c r="A1349" t="s">
        <v>122</v>
      </c>
      <c r="B1349" s="19">
        <f>FORECAST!A225</f>
        <v>44420</v>
      </c>
      <c r="C1349" s="19">
        <f>OBSERVED!A225</f>
        <v>44420</v>
      </c>
      <c r="D1349" s="32">
        <f>OBSERVED!D225</f>
        <v>26.5</v>
      </c>
      <c r="E1349" s="32">
        <f>FORECAST!D225</f>
        <v>27</v>
      </c>
      <c r="F1349" s="36">
        <f t="shared" si="183"/>
        <v>26.5</v>
      </c>
      <c r="G1349" s="37">
        <f t="shared" si="184"/>
        <v>27</v>
      </c>
      <c r="H1349" s="15">
        <f t="shared" si="185"/>
        <v>0.5</v>
      </c>
      <c r="I1349" s="15">
        <f t="shared" si="186"/>
        <v>0.25</v>
      </c>
      <c r="J1349" s="32">
        <f t="shared" si="187"/>
        <v>-0.5</v>
      </c>
    </row>
    <row r="1350" spans="1:10">
      <c r="A1350" t="s">
        <v>106</v>
      </c>
      <c r="B1350" s="19">
        <f>FORECAST!A226</f>
        <v>44421</v>
      </c>
      <c r="C1350" s="19">
        <f>OBSERVED!A226</f>
        <v>44421</v>
      </c>
      <c r="D1350" s="32">
        <f>OBSERVED!D226</f>
        <v>26.5</v>
      </c>
      <c r="E1350" s="32">
        <f>FORECAST!D226</f>
        <v>27</v>
      </c>
      <c r="F1350" s="36">
        <f t="shared" si="183"/>
        <v>26.5</v>
      </c>
      <c r="G1350" s="37">
        <f t="shared" si="184"/>
        <v>27</v>
      </c>
      <c r="H1350" s="15">
        <f t="shared" si="185"/>
        <v>0.5</v>
      </c>
      <c r="I1350" s="15">
        <f t="shared" si="186"/>
        <v>0.25</v>
      </c>
      <c r="J1350" s="32">
        <f t="shared" si="187"/>
        <v>-0.5</v>
      </c>
    </row>
    <row r="1351" spans="1:10">
      <c r="A1351" t="s">
        <v>107</v>
      </c>
      <c r="B1351" s="19">
        <f>FORECAST!A227</f>
        <v>44422</v>
      </c>
      <c r="C1351" s="19">
        <f>OBSERVED!A227</f>
        <v>44422</v>
      </c>
      <c r="D1351" s="32">
        <f>OBSERVED!D227</f>
        <v>25.5</v>
      </c>
      <c r="E1351" s="32">
        <f>FORECAST!D227</f>
        <v>26</v>
      </c>
      <c r="F1351" s="36">
        <f t="shared" si="183"/>
        <v>25.5</v>
      </c>
      <c r="G1351" s="37">
        <f t="shared" si="184"/>
        <v>27</v>
      </c>
      <c r="H1351" s="15">
        <f t="shared" si="185"/>
        <v>1.5</v>
      </c>
      <c r="I1351" s="15">
        <f t="shared" si="186"/>
        <v>2.25</v>
      </c>
      <c r="J1351" s="32">
        <f t="shared" si="187"/>
        <v>-0.5</v>
      </c>
    </row>
    <row r="1352" spans="1:10">
      <c r="A1352" t="s">
        <v>110</v>
      </c>
      <c r="B1352" s="19">
        <f>FORECAST!A228</f>
        <v>44423</v>
      </c>
      <c r="C1352" s="19">
        <f>OBSERVED!A228</f>
        <v>44423</v>
      </c>
      <c r="D1352" s="32">
        <f>OBSERVED!D228</f>
        <v>25.5</v>
      </c>
      <c r="E1352" s="32">
        <f>FORECAST!D228</f>
        <v>26</v>
      </c>
      <c r="F1352" s="36">
        <f t="shared" si="183"/>
        <v>25.5</v>
      </c>
      <c r="G1352" s="37">
        <f t="shared" si="184"/>
        <v>26</v>
      </c>
      <c r="H1352" s="15">
        <f t="shared" si="185"/>
        <v>0.5</v>
      </c>
      <c r="I1352" s="15">
        <f t="shared" si="186"/>
        <v>0.25</v>
      </c>
      <c r="J1352" s="32">
        <f t="shared" si="187"/>
        <v>-0.5</v>
      </c>
    </row>
    <row r="1353" spans="1:10">
      <c r="A1353" t="s">
        <v>113</v>
      </c>
      <c r="B1353" s="19">
        <f>FORECAST!A229</f>
        <v>44424</v>
      </c>
      <c r="C1353" s="19">
        <f>OBSERVED!A229</f>
        <v>44424</v>
      </c>
      <c r="D1353" s="32">
        <f>OBSERVED!D229</f>
        <v>27</v>
      </c>
      <c r="E1353" s="32">
        <f>FORECAST!D229</f>
        <v>27</v>
      </c>
      <c r="F1353" s="36">
        <f t="shared" si="183"/>
        <v>27</v>
      </c>
      <c r="G1353" s="37">
        <f t="shared" si="184"/>
        <v>26</v>
      </c>
      <c r="H1353" s="15">
        <f t="shared" si="185"/>
        <v>1</v>
      </c>
      <c r="I1353" s="15">
        <f t="shared" si="186"/>
        <v>1</v>
      </c>
      <c r="J1353" s="32">
        <f t="shared" si="187"/>
        <v>0</v>
      </c>
    </row>
    <row r="1354" spans="1:10">
      <c r="A1354" t="s">
        <v>116</v>
      </c>
      <c r="B1354" s="19">
        <f>FORECAST!A230</f>
        <v>44425</v>
      </c>
      <c r="C1354" s="19">
        <f>OBSERVED!A230</f>
        <v>44425</v>
      </c>
      <c r="D1354" s="32">
        <f>OBSERVED!D230</f>
        <v>26.5</v>
      </c>
      <c r="E1354" s="32">
        <f>FORECAST!D230</f>
        <v>27</v>
      </c>
      <c r="F1354" s="36">
        <f t="shared" si="183"/>
        <v>26.5</v>
      </c>
      <c r="G1354" s="37">
        <f t="shared" si="184"/>
        <v>27</v>
      </c>
      <c r="H1354" s="15">
        <f t="shared" si="185"/>
        <v>0.5</v>
      </c>
      <c r="I1354" s="15">
        <f t="shared" si="186"/>
        <v>0.25</v>
      </c>
      <c r="J1354" s="32">
        <f t="shared" si="187"/>
        <v>-0.5</v>
      </c>
    </row>
    <row r="1355" spans="1:10">
      <c r="A1355" t="s">
        <v>119</v>
      </c>
      <c r="B1355" s="19">
        <f>FORECAST!A231</f>
        <v>44426</v>
      </c>
      <c r="C1355" s="19">
        <f>OBSERVED!A231</f>
        <v>44426</v>
      </c>
      <c r="D1355" s="32">
        <f>OBSERVED!D231</f>
        <v>26</v>
      </c>
      <c r="E1355" s="32">
        <f>FORECAST!D231</f>
        <v>27</v>
      </c>
      <c r="F1355" s="36">
        <f t="shared" si="183"/>
        <v>26</v>
      </c>
      <c r="G1355" s="37">
        <f t="shared" si="184"/>
        <v>27</v>
      </c>
      <c r="H1355" s="15">
        <f t="shared" si="185"/>
        <v>1</v>
      </c>
      <c r="I1355" s="15">
        <f t="shared" si="186"/>
        <v>1</v>
      </c>
      <c r="J1355" s="32">
        <f t="shared" si="187"/>
        <v>-1</v>
      </c>
    </row>
    <row r="1356" spans="1:10">
      <c r="A1356" t="s">
        <v>122</v>
      </c>
      <c r="B1356" s="19">
        <f>FORECAST!A232</f>
        <v>44427</v>
      </c>
      <c r="C1356" s="19">
        <f>OBSERVED!A232</f>
        <v>44427</v>
      </c>
      <c r="D1356" s="32">
        <f>OBSERVED!D232</f>
        <v>26</v>
      </c>
      <c r="E1356" s="32">
        <f>FORECAST!D232</f>
        <v>27</v>
      </c>
      <c r="F1356" s="36">
        <f t="shared" si="183"/>
        <v>26</v>
      </c>
      <c r="G1356" s="37">
        <f t="shared" si="184"/>
        <v>27</v>
      </c>
      <c r="H1356" s="15">
        <f t="shared" si="185"/>
        <v>1</v>
      </c>
      <c r="I1356" s="15">
        <f t="shared" si="186"/>
        <v>1</v>
      </c>
      <c r="J1356" s="32">
        <f t="shared" si="187"/>
        <v>-1</v>
      </c>
    </row>
    <row r="1357" spans="1:10">
      <c r="A1357" t="s">
        <v>106</v>
      </c>
      <c r="B1357" s="19">
        <f>FORECAST!A233</f>
        <v>44428</v>
      </c>
      <c r="C1357" s="19">
        <f>OBSERVED!A233</f>
        <v>44428</v>
      </c>
      <c r="D1357" s="32">
        <f>OBSERVED!D233</f>
        <v>25.5</v>
      </c>
      <c r="E1357" s="32">
        <f>FORECAST!D233</f>
        <v>25</v>
      </c>
      <c r="F1357" s="36">
        <f t="shared" si="183"/>
        <v>25.5</v>
      </c>
      <c r="G1357" s="37">
        <f t="shared" si="184"/>
        <v>27</v>
      </c>
      <c r="H1357" s="15">
        <f t="shared" si="185"/>
        <v>1.5</v>
      </c>
      <c r="I1357" s="15">
        <f t="shared" si="186"/>
        <v>2.25</v>
      </c>
      <c r="J1357" s="32">
        <f t="shared" si="187"/>
        <v>0.5</v>
      </c>
    </row>
    <row r="1358" spans="1:10">
      <c r="A1358" t="s">
        <v>107</v>
      </c>
      <c r="B1358" s="19">
        <f>FORECAST!A234</f>
        <v>44429</v>
      </c>
      <c r="C1358" s="19">
        <f>OBSERVED!A234</f>
        <v>44429</v>
      </c>
      <c r="D1358" s="32">
        <f>OBSERVED!D234</f>
        <v>26.2</v>
      </c>
      <c r="E1358" s="32">
        <f>FORECAST!D234</f>
        <v>25</v>
      </c>
      <c r="F1358" s="36">
        <f t="shared" si="183"/>
        <v>26.2</v>
      </c>
      <c r="G1358" s="37">
        <f t="shared" si="184"/>
        <v>25</v>
      </c>
      <c r="H1358" s="15">
        <f t="shared" si="185"/>
        <v>1.2</v>
      </c>
      <c r="I1358" s="15">
        <f t="shared" si="186"/>
        <v>1.44</v>
      </c>
      <c r="J1358" s="32">
        <f t="shared" si="187"/>
        <v>1.2</v>
      </c>
    </row>
    <row r="1359" spans="1:10">
      <c r="A1359" t="s">
        <v>110</v>
      </c>
      <c r="B1359" s="19">
        <f>FORECAST!A235</f>
        <v>44430</v>
      </c>
      <c r="C1359" s="19">
        <f>OBSERVED!A235</f>
        <v>44430</v>
      </c>
      <c r="D1359" s="32">
        <f>OBSERVED!D235</f>
        <v>26</v>
      </c>
      <c r="E1359" s="32">
        <f>FORECAST!D235</f>
        <v>5</v>
      </c>
      <c r="F1359" s="36">
        <f t="shared" si="183"/>
        <v>26</v>
      </c>
      <c r="G1359" s="37">
        <f t="shared" si="184"/>
        <v>25</v>
      </c>
      <c r="H1359" s="15">
        <f t="shared" si="185"/>
        <v>1</v>
      </c>
      <c r="I1359" s="15">
        <f t="shared" si="186"/>
        <v>1</v>
      </c>
      <c r="J1359" s="32">
        <f t="shared" si="187"/>
        <v>21</v>
      </c>
    </row>
    <row r="1360" spans="1:10">
      <c r="A1360" t="s">
        <v>113</v>
      </c>
      <c r="B1360" s="19">
        <f>FORECAST!A236</f>
        <v>44431</v>
      </c>
      <c r="C1360" s="19">
        <f>OBSERVED!A236</f>
        <v>44431</v>
      </c>
      <c r="D1360" s="32">
        <f>OBSERVED!D236</f>
        <v>26</v>
      </c>
      <c r="E1360" s="32">
        <f>FORECAST!D236</f>
        <v>26</v>
      </c>
      <c r="F1360" s="36">
        <f t="shared" si="183"/>
        <v>26</v>
      </c>
      <c r="G1360" s="37">
        <f t="shared" si="184"/>
        <v>5</v>
      </c>
      <c r="H1360" s="15">
        <f t="shared" si="185"/>
        <v>21</v>
      </c>
      <c r="I1360" s="15">
        <f t="shared" si="186"/>
        <v>441</v>
      </c>
      <c r="J1360" s="32">
        <f t="shared" si="187"/>
        <v>0</v>
      </c>
    </row>
    <row r="1361" spans="1:10">
      <c r="A1361" t="s">
        <v>116</v>
      </c>
      <c r="B1361" s="19">
        <f>FORECAST!A237</f>
        <v>44432</v>
      </c>
      <c r="C1361" s="19">
        <f>OBSERVED!A237</f>
        <v>44432</v>
      </c>
      <c r="D1361" s="32">
        <f>OBSERVED!D237</f>
        <v>26</v>
      </c>
      <c r="E1361" s="32">
        <f>FORECAST!D237</f>
        <v>26</v>
      </c>
      <c r="F1361" s="36">
        <f t="shared" si="183"/>
        <v>26</v>
      </c>
      <c r="G1361" s="37">
        <f t="shared" si="184"/>
        <v>26</v>
      </c>
      <c r="H1361" s="15">
        <f t="shared" si="185"/>
        <v>0</v>
      </c>
      <c r="I1361" s="15">
        <f t="shared" si="186"/>
        <v>0</v>
      </c>
      <c r="J1361" s="32">
        <f t="shared" si="187"/>
        <v>0</v>
      </c>
    </row>
    <row r="1362" spans="1:10">
      <c r="A1362" t="s">
        <v>119</v>
      </c>
      <c r="B1362" s="19">
        <f>FORECAST!A238</f>
        <v>44433</v>
      </c>
      <c r="C1362" s="19">
        <f>OBSERVED!A238</f>
        <v>44433</v>
      </c>
      <c r="D1362" s="32">
        <f>OBSERVED!D238</f>
        <v>26.5</v>
      </c>
      <c r="E1362" s="32">
        <f>FORECAST!D238</f>
        <v>26</v>
      </c>
      <c r="F1362" s="36">
        <f t="shared" si="183"/>
        <v>26.5</v>
      </c>
      <c r="G1362" s="37">
        <f t="shared" si="184"/>
        <v>26</v>
      </c>
      <c r="H1362" s="15">
        <f t="shared" si="185"/>
        <v>0.5</v>
      </c>
      <c r="I1362" s="15">
        <f t="shared" si="186"/>
        <v>0.25</v>
      </c>
      <c r="J1362" s="32">
        <f t="shared" si="187"/>
        <v>0.5</v>
      </c>
    </row>
    <row r="1363" spans="1:10">
      <c r="A1363" t="s">
        <v>122</v>
      </c>
      <c r="B1363" s="19">
        <f>FORECAST!A239</f>
        <v>44434</v>
      </c>
      <c r="C1363" s="19">
        <f>OBSERVED!A239</f>
        <v>44434</v>
      </c>
      <c r="D1363" s="32">
        <f>OBSERVED!D239</f>
        <v>25.5</v>
      </c>
      <c r="E1363" s="32">
        <f>FORECAST!D239</f>
        <v>25</v>
      </c>
      <c r="F1363" s="36">
        <f t="shared" si="183"/>
        <v>25.5</v>
      </c>
      <c r="G1363" s="37">
        <f t="shared" si="184"/>
        <v>26</v>
      </c>
      <c r="H1363" s="15">
        <f t="shared" si="185"/>
        <v>0.5</v>
      </c>
      <c r="I1363" s="15">
        <f t="shared" si="186"/>
        <v>0.25</v>
      </c>
      <c r="J1363" s="32">
        <f t="shared" si="187"/>
        <v>0.5</v>
      </c>
    </row>
    <row r="1364" spans="1:10">
      <c r="A1364" t="s">
        <v>106</v>
      </c>
      <c r="B1364" s="19">
        <f>FORECAST!A240</f>
        <v>44435</v>
      </c>
      <c r="C1364" s="19">
        <f>OBSERVED!A240</f>
        <v>44435</v>
      </c>
      <c r="D1364" s="32">
        <f>OBSERVED!D240</f>
        <v>25.5</v>
      </c>
      <c r="E1364" s="32">
        <f>FORECAST!D240</f>
        <v>25</v>
      </c>
      <c r="F1364" s="36">
        <f t="shared" si="183"/>
        <v>25.5</v>
      </c>
      <c r="G1364" s="37">
        <f t="shared" si="184"/>
        <v>25</v>
      </c>
      <c r="H1364" s="15">
        <f t="shared" si="185"/>
        <v>0.5</v>
      </c>
      <c r="I1364" s="15">
        <f t="shared" si="186"/>
        <v>0.25</v>
      </c>
      <c r="J1364" s="32">
        <f t="shared" si="187"/>
        <v>0.5</v>
      </c>
    </row>
    <row r="1365" spans="1:10">
      <c r="A1365" t="s">
        <v>107</v>
      </c>
      <c r="B1365" s="19">
        <f>FORECAST!A241</f>
        <v>44436</v>
      </c>
      <c r="C1365" s="19">
        <f>OBSERVED!A241</f>
        <v>44436</v>
      </c>
      <c r="D1365" s="32">
        <f>OBSERVED!D241</f>
        <v>26.5</v>
      </c>
      <c r="E1365" s="32">
        <f>FORECAST!D241</f>
        <v>26</v>
      </c>
      <c r="F1365" s="36">
        <f t="shared" si="183"/>
        <v>26.5</v>
      </c>
      <c r="G1365" s="37">
        <f t="shared" si="184"/>
        <v>25</v>
      </c>
      <c r="H1365" s="15">
        <f t="shared" si="185"/>
        <v>1.5</v>
      </c>
      <c r="I1365" s="15">
        <f t="shared" si="186"/>
        <v>2.25</v>
      </c>
      <c r="J1365" s="32">
        <f t="shared" si="187"/>
        <v>0.5</v>
      </c>
    </row>
    <row r="1366" spans="1:10">
      <c r="A1366" t="s">
        <v>110</v>
      </c>
      <c r="B1366" s="19">
        <f>FORECAST!A242</f>
        <v>44437</v>
      </c>
      <c r="C1366" s="19">
        <f>OBSERVED!A242</f>
        <v>44437</v>
      </c>
      <c r="D1366" s="32">
        <f>OBSERVED!D242</f>
        <v>26.5</v>
      </c>
      <c r="E1366" s="32">
        <f>FORECAST!D242</f>
        <v>26</v>
      </c>
      <c r="F1366" s="36">
        <f t="shared" si="183"/>
        <v>26.5</v>
      </c>
      <c r="G1366" s="37">
        <f t="shared" si="184"/>
        <v>26</v>
      </c>
      <c r="H1366" s="15">
        <f t="shared" si="185"/>
        <v>0.5</v>
      </c>
      <c r="I1366" s="15">
        <f t="shared" si="186"/>
        <v>0.25</v>
      </c>
      <c r="J1366" s="32">
        <f t="shared" si="187"/>
        <v>0.5</v>
      </c>
    </row>
    <row r="1367" spans="1:10">
      <c r="A1367" t="s">
        <v>113</v>
      </c>
      <c r="B1367" s="19">
        <f>FORECAST!A243</f>
        <v>44438</v>
      </c>
      <c r="C1367" s="19">
        <f>OBSERVED!A243</f>
        <v>44438</v>
      </c>
      <c r="D1367" s="32">
        <f>OBSERVED!D243</f>
        <v>24.5</v>
      </c>
      <c r="E1367" s="32">
        <f>FORECAST!D243</f>
        <v>27</v>
      </c>
      <c r="F1367" s="36">
        <f t="shared" si="183"/>
        <v>24.5</v>
      </c>
      <c r="G1367" s="37">
        <f t="shared" si="184"/>
        <v>26</v>
      </c>
      <c r="H1367" s="15">
        <f t="shared" si="185"/>
        <v>1.5</v>
      </c>
      <c r="I1367" s="15">
        <f t="shared" si="186"/>
        <v>2.25</v>
      </c>
      <c r="J1367" s="32">
        <f t="shared" si="187"/>
        <v>-2.5</v>
      </c>
    </row>
    <row r="1368" spans="1:10">
      <c r="A1368" t="s">
        <v>116</v>
      </c>
      <c r="B1368" s="19">
        <f>FORECAST!A244</f>
        <v>44439</v>
      </c>
      <c r="C1368" s="19">
        <f>OBSERVED!A244</f>
        <v>44439</v>
      </c>
      <c r="D1368" s="32">
        <f>OBSERVED!D244</f>
        <v>26</v>
      </c>
      <c r="E1368" s="32">
        <f>FORECAST!D244</f>
        <v>27</v>
      </c>
      <c r="F1368" s="36">
        <f t="shared" si="183"/>
        <v>26</v>
      </c>
      <c r="G1368" s="37">
        <f t="shared" si="184"/>
        <v>27</v>
      </c>
      <c r="H1368" s="15">
        <f t="shared" si="185"/>
        <v>1</v>
      </c>
      <c r="I1368" s="15">
        <f t="shared" si="186"/>
        <v>1</v>
      </c>
      <c r="J1368" s="32">
        <f t="shared" si="187"/>
        <v>-1</v>
      </c>
    </row>
    <row r="1369" spans="1:10">
      <c r="A1369" t="s">
        <v>119</v>
      </c>
      <c r="B1369" s="19">
        <f>FORECAST!A245</f>
        <v>44440</v>
      </c>
      <c r="C1369" s="19">
        <f>OBSERVED!A245</f>
        <v>44440</v>
      </c>
      <c r="D1369" s="32">
        <f>OBSERVED!D245</f>
        <v>25</v>
      </c>
      <c r="E1369" s="32">
        <f>FORECAST!D245</f>
        <v>26</v>
      </c>
      <c r="F1369" s="36">
        <f t="shared" si="183"/>
        <v>25</v>
      </c>
      <c r="G1369" s="37">
        <f t="shared" si="184"/>
        <v>27</v>
      </c>
      <c r="H1369" s="15">
        <f t="shared" si="185"/>
        <v>2</v>
      </c>
      <c r="I1369" s="15">
        <f t="shared" si="186"/>
        <v>4</v>
      </c>
      <c r="J1369" s="32">
        <f t="shared" si="187"/>
        <v>-1</v>
      </c>
    </row>
    <row r="1370" spans="1:10">
      <c r="A1370" t="s">
        <v>122</v>
      </c>
      <c r="B1370" s="19">
        <f>FORECAST!A246</f>
        <v>44441</v>
      </c>
      <c r="C1370" s="19">
        <f>OBSERVED!A246</f>
        <v>44441</v>
      </c>
      <c r="D1370" s="32">
        <f>OBSERVED!D246</f>
        <v>25.5</v>
      </c>
      <c r="E1370" s="32">
        <f>FORECAST!D246</f>
        <v>24</v>
      </c>
      <c r="F1370" s="36">
        <f t="shared" si="183"/>
        <v>25.5</v>
      </c>
      <c r="G1370" s="37">
        <f t="shared" si="184"/>
        <v>26</v>
      </c>
      <c r="H1370" s="15">
        <f t="shared" si="185"/>
        <v>0.5</v>
      </c>
      <c r="I1370" s="15">
        <f t="shared" si="186"/>
        <v>0.25</v>
      </c>
      <c r="J1370" s="32">
        <f t="shared" si="187"/>
        <v>1.5</v>
      </c>
    </row>
    <row r="1371" spans="1:10">
      <c r="A1371" t="s">
        <v>106</v>
      </c>
      <c r="B1371" s="19">
        <f>FORECAST!A247</f>
        <v>44442</v>
      </c>
      <c r="C1371" s="19">
        <f>OBSERVED!A247</f>
        <v>44442</v>
      </c>
      <c r="D1371" s="32">
        <f>OBSERVED!D247</f>
        <v>25.8</v>
      </c>
      <c r="E1371" s="32">
        <f>FORECAST!D247</f>
        <v>24</v>
      </c>
      <c r="F1371" s="36">
        <f t="shared" si="183"/>
        <v>25.8</v>
      </c>
      <c r="G1371" s="37">
        <f t="shared" si="184"/>
        <v>24</v>
      </c>
      <c r="H1371" s="15">
        <f t="shared" si="185"/>
        <v>1.8</v>
      </c>
      <c r="I1371" s="15">
        <f t="shared" si="186"/>
        <v>3.24</v>
      </c>
      <c r="J1371" s="32">
        <f t="shared" si="187"/>
        <v>1.8</v>
      </c>
    </row>
    <row r="1372" spans="1:10">
      <c r="A1372" t="s">
        <v>107</v>
      </c>
      <c r="B1372" s="19">
        <f>FORECAST!A248</f>
        <v>44443</v>
      </c>
      <c r="C1372" s="19">
        <f>OBSERVED!A248</f>
        <v>44443</v>
      </c>
      <c r="D1372" s="32">
        <f>OBSERVED!D248</f>
        <v>26.2</v>
      </c>
      <c r="E1372" s="32">
        <f>FORECAST!D248</f>
        <v>25</v>
      </c>
      <c r="F1372" s="36">
        <f t="shared" si="183"/>
        <v>26.2</v>
      </c>
      <c r="G1372" s="37">
        <f t="shared" si="184"/>
        <v>24</v>
      </c>
      <c r="H1372" s="15">
        <f t="shared" si="185"/>
        <v>2.2</v>
      </c>
      <c r="I1372" s="15">
        <f t="shared" si="186"/>
        <v>4.84</v>
      </c>
      <c r="J1372" s="32">
        <f t="shared" si="187"/>
        <v>1.2</v>
      </c>
    </row>
    <row r="1373" spans="1:10">
      <c r="A1373" t="s">
        <v>110</v>
      </c>
      <c r="B1373" s="19">
        <f>FORECAST!A249</f>
        <v>44444</v>
      </c>
      <c r="C1373" s="19">
        <f>OBSERVED!A249</f>
        <v>44444</v>
      </c>
      <c r="D1373" s="32">
        <f>OBSERVED!D249</f>
        <v>26</v>
      </c>
      <c r="E1373" s="32">
        <f>FORECAST!D249</f>
        <v>26</v>
      </c>
      <c r="F1373" s="36">
        <f t="shared" si="183"/>
        <v>26</v>
      </c>
      <c r="G1373" s="37">
        <f t="shared" si="184"/>
        <v>25</v>
      </c>
      <c r="H1373" s="15">
        <f t="shared" si="185"/>
        <v>1</v>
      </c>
      <c r="I1373" s="15">
        <f t="shared" si="186"/>
        <v>1</v>
      </c>
      <c r="J1373" s="32">
        <f t="shared" si="187"/>
        <v>0</v>
      </c>
    </row>
    <row r="1374" spans="1:10">
      <c r="A1374" t="s">
        <v>113</v>
      </c>
      <c r="B1374" s="19">
        <f>FORECAST!A250</f>
        <v>44445</v>
      </c>
      <c r="C1374" s="19">
        <f>OBSERVED!A250</f>
        <v>44445</v>
      </c>
      <c r="D1374" s="32">
        <f>OBSERVED!D250</f>
        <v>27.2</v>
      </c>
      <c r="E1374" s="32">
        <f>FORECAST!D250</f>
        <v>26</v>
      </c>
      <c r="F1374" s="36">
        <f t="shared" si="183"/>
        <v>27.2</v>
      </c>
      <c r="G1374" s="37">
        <f t="shared" si="184"/>
        <v>26</v>
      </c>
      <c r="H1374" s="15">
        <f t="shared" si="185"/>
        <v>1.2</v>
      </c>
      <c r="I1374" s="15">
        <f t="shared" si="186"/>
        <v>1.44</v>
      </c>
      <c r="J1374" s="32">
        <f t="shared" si="187"/>
        <v>1.2</v>
      </c>
    </row>
    <row r="1375" spans="1:10">
      <c r="A1375" t="s">
        <v>116</v>
      </c>
      <c r="B1375" s="19">
        <f>FORECAST!A251</f>
        <v>44446</v>
      </c>
      <c r="C1375" s="19">
        <f>OBSERVED!A251</f>
        <v>44446</v>
      </c>
      <c r="D1375" s="32">
        <f>OBSERVED!D251</f>
        <v>27</v>
      </c>
      <c r="E1375" s="32">
        <f>FORECAST!D251</f>
        <v>26</v>
      </c>
      <c r="F1375" s="36">
        <f t="shared" si="183"/>
        <v>27</v>
      </c>
      <c r="G1375" s="37">
        <f t="shared" si="184"/>
        <v>26</v>
      </c>
      <c r="H1375" s="15">
        <f t="shared" si="185"/>
        <v>1</v>
      </c>
      <c r="I1375" s="15">
        <f t="shared" si="186"/>
        <v>1</v>
      </c>
      <c r="J1375" s="32">
        <f t="shared" si="187"/>
        <v>1</v>
      </c>
    </row>
    <row r="1376" spans="1:10">
      <c r="A1376" t="s">
        <v>119</v>
      </c>
      <c r="B1376" s="19">
        <f>FORECAST!A252</f>
        <v>44447</v>
      </c>
      <c r="C1376" s="19">
        <f>OBSERVED!A252</f>
        <v>44447</v>
      </c>
      <c r="D1376" s="32">
        <f>OBSERVED!D252</f>
        <v>26</v>
      </c>
      <c r="E1376" s="32">
        <f>FORECAST!D252</f>
        <v>25</v>
      </c>
      <c r="F1376" s="36">
        <f t="shared" si="183"/>
        <v>26</v>
      </c>
      <c r="G1376" s="37">
        <f t="shared" si="184"/>
        <v>26</v>
      </c>
      <c r="H1376" s="15">
        <f t="shared" si="185"/>
        <v>0</v>
      </c>
      <c r="I1376" s="15">
        <f t="shared" si="186"/>
        <v>0</v>
      </c>
      <c r="J1376" s="32">
        <f t="shared" si="187"/>
        <v>1</v>
      </c>
    </row>
    <row r="1377" spans="1:10">
      <c r="A1377" t="s">
        <v>122</v>
      </c>
      <c r="B1377" s="19">
        <f>FORECAST!A253</f>
        <v>44448</v>
      </c>
      <c r="C1377" s="19">
        <f>OBSERVED!A253</f>
        <v>44448</v>
      </c>
      <c r="D1377" s="32">
        <f>OBSERVED!D253</f>
        <v>26</v>
      </c>
      <c r="E1377" s="32">
        <f>FORECAST!D253</f>
        <v>25</v>
      </c>
      <c r="F1377" s="36">
        <f t="shared" si="183"/>
        <v>26</v>
      </c>
      <c r="G1377" s="37">
        <f t="shared" si="184"/>
        <v>25</v>
      </c>
      <c r="H1377" s="15">
        <f t="shared" si="185"/>
        <v>1</v>
      </c>
      <c r="I1377" s="15">
        <f t="shared" si="186"/>
        <v>1</v>
      </c>
      <c r="J1377" s="32">
        <f t="shared" si="187"/>
        <v>1</v>
      </c>
    </row>
    <row r="1378" spans="1:10">
      <c r="A1378" t="s">
        <v>106</v>
      </c>
      <c r="B1378" s="19">
        <f>FORECAST!A254</f>
        <v>44449</v>
      </c>
      <c r="C1378" s="19">
        <f>OBSERVED!A254</f>
        <v>44449</v>
      </c>
      <c r="D1378" s="32">
        <f>OBSERVED!D254</f>
        <v>25</v>
      </c>
      <c r="E1378" s="32">
        <f>FORECAST!D254</f>
        <v>25</v>
      </c>
      <c r="F1378" s="36">
        <f t="shared" si="183"/>
        <v>25</v>
      </c>
      <c r="G1378" s="37">
        <f t="shared" si="184"/>
        <v>25</v>
      </c>
      <c r="H1378" s="15">
        <f t="shared" si="185"/>
        <v>0</v>
      </c>
      <c r="I1378" s="15">
        <f t="shared" si="186"/>
        <v>0</v>
      </c>
      <c r="J1378" s="32">
        <f t="shared" si="187"/>
        <v>0</v>
      </c>
    </row>
    <row r="1379" spans="1:10">
      <c r="A1379" t="s">
        <v>107</v>
      </c>
      <c r="B1379" s="19">
        <f>FORECAST!A255</f>
        <v>44450</v>
      </c>
      <c r="C1379" s="19">
        <f>OBSERVED!A255</f>
        <v>44450</v>
      </c>
      <c r="D1379" s="32">
        <f>OBSERVED!D255</f>
        <v>26</v>
      </c>
      <c r="E1379" s="32">
        <f>FORECAST!D255</f>
        <v>25</v>
      </c>
      <c r="F1379" s="36">
        <f t="shared" si="183"/>
        <v>26</v>
      </c>
      <c r="G1379" s="37">
        <f t="shared" si="184"/>
        <v>25</v>
      </c>
      <c r="H1379" s="15">
        <f t="shared" si="185"/>
        <v>1</v>
      </c>
      <c r="I1379" s="15">
        <f t="shared" si="186"/>
        <v>1</v>
      </c>
      <c r="J1379" s="32">
        <f t="shared" si="187"/>
        <v>1</v>
      </c>
    </row>
    <row r="1380" spans="1:10">
      <c r="A1380" t="s">
        <v>110</v>
      </c>
      <c r="B1380" s="19">
        <f>FORECAST!A256</f>
        <v>44451</v>
      </c>
      <c r="C1380" s="19">
        <f>OBSERVED!A256</f>
        <v>44451</v>
      </c>
      <c r="D1380" s="32">
        <f>OBSERVED!D256</f>
        <v>25.5</v>
      </c>
      <c r="E1380" s="32">
        <f>FORECAST!D256</f>
        <v>25</v>
      </c>
      <c r="F1380" s="36">
        <f t="shared" si="183"/>
        <v>25.5</v>
      </c>
      <c r="G1380" s="37">
        <f t="shared" si="184"/>
        <v>25</v>
      </c>
      <c r="H1380" s="15">
        <f t="shared" si="185"/>
        <v>0.5</v>
      </c>
      <c r="I1380" s="15">
        <f t="shared" si="186"/>
        <v>0.25</v>
      </c>
      <c r="J1380" s="32">
        <f t="shared" si="187"/>
        <v>0.5</v>
      </c>
    </row>
    <row r="1381" spans="1:10">
      <c r="A1381" t="s">
        <v>113</v>
      </c>
      <c r="B1381" s="19">
        <f>FORECAST!A257</f>
        <v>44452</v>
      </c>
      <c r="C1381" s="19">
        <f>OBSERVED!A257</f>
        <v>44452</v>
      </c>
      <c r="D1381" s="32">
        <f>OBSERVED!D257</f>
        <v>26</v>
      </c>
      <c r="E1381" s="32">
        <f>FORECAST!D257</f>
        <v>26</v>
      </c>
      <c r="F1381" s="36">
        <f t="shared" si="183"/>
        <v>26</v>
      </c>
      <c r="G1381" s="37">
        <f t="shared" si="184"/>
        <v>25</v>
      </c>
      <c r="H1381" s="15">
        <f t="shared" si="185"/>
        <v>1</v>
      </c>
      <c r="I1381" s="15">
        <f t="shared" si="186"/>
        <v>1</v>
      </c>
      <c r="J1381" s="32">
        <f t="shared" si="187"/>
        <v>0</v>
      </c>
    </row>
    <row r="1382" spans="1:10">
      <c r="A1382" t="s">
        <v>116</v>
      </c>
      <c r="B1382" s="19">
        <f>FORECAST!A258</f>
        <v>44453</v>
      </c>
      <c r="C1382" s="19">
        <f>OBSERVED!A258</f>
        <v>44453</v>
      </c>
      <c r="D1382" s="32">
        <f>OBSERVED!D258</f>
        <v>26.5</v>
      </c>
      <c r="E1382" s="32">
        <f>FORECAST!D258</f>
        <v>27</v>
      </c>
      <c r="F1382" s="36">
        <f t="shared" ref="F1382:F1445" si="188">D1382</f>
        <v>26.5</v>
      </c>
      <c r="G1382" s="37">
        <f t="shared" ref="G1382:G1445" si="189">E1381</f>
        <v>26</v>
      </c>
      <c r="H1382" s="15">
        <f t="shared" ref="H1382:H1445" si="190">IF(OR(D1382=99.9,E1381=99.9),"",ABS(D1382-E1381))</f>
        <v>0.5</v>
      </c>
      <c r="I1382" s="15">
        <f t="shared" ref="I1382:I1445" si="191">IF(OR(D1382=99.9,E1381=99.9),"",POWER(ABS(D1382-E1381),2))</f>
        <v>0.25</v>
      </c>
      <c r="J1382" s="32">
        <f t="shared" ref="J1382:J1445" si="192">D1382-E1382</f>
        <v>-0.5</v>
      </c>
    </row>
    <row r="1383" spans="1:10">
      <c r="A1383" t="s">
        <v>119</v>
      </c>
      <c r="B1383" s="19">
        <f>FORECAST!A259</f>
        <v>44454</v>
      </c>
      <c r="C1383" s="19">
        <f>OBSERVED!A259</f>
        <v>44454</v>
      </c>
      <c r="D1383" s="32">
        <f>OBSERVED!D259</f>
        <v>25.8</v>
      </c>
      <c r="E1383" s="32">
        <f>FORECAST!D259</f>
        <v>26</v>
      </c>
      <c r="F1383" s="36">
        <f t="shared" si="188"/>
        <v>25.8</v>
      </c>
      <c r="G1383" s="37">
        <f t="shared" si="189"/>
        <v>27</v>
      </c>
      <c r="H1383" s="15">
        <f t="shared" si="190"/>
        <v>1.2</v>
      </c>
      <c r="I1383" s="15">
        <f t="shared" si="191"/>
        <v>1.44</v>
      </c>
      <c r="J1383" s="32">
        <f t="shared" si="192"/>
        <v>-0.199999999999999</v>
      </c>
    </row>
    <row r="1384" spans="1:10">
      <c r="A1384" t="s">
        <v>122</v>
      </c>
      <c r="B1384" s="19">
        <f>FORECAST!A260</f>
        <v>44455</v>
      </c>
      <c r="C1384" s="19">
        <f>OBSERVED!A260</f>
        <v>44455</v>
      </c>
      <c r="D1384" s="32">
        <f>OBSERVED!D260</f>
        <v>26</v>
      </c>
      <c r="E1384" s="32">
        <f>FORECAST!D260</f>
        <v>5</v>
      </c>
      <c r="F1384" s="36">
        <f t="shared" si="188"/>
        <v>26</v>
      </c>
      <c r="G1384" s="37">
        <f t="shared" si="189"/>
        <v>26</v>
      </c>
      <c r="H1384" s="15">
        <f t="shared" si="190"/>
        <v>0</v>
      </c>
      <c r="I1384" s="15">
        <f t="shared" si="191"/>
        <v>0</v>
      </c>
      <c r="J1384" s="32">
        <f t="shared" si="192"/>
        <v>21</v>
      </c>
    </row>
    <row r="1385" spans="1:10">
      <c r="A1385" t="s">
        <v>106</v>
      </c>
      <c r="B1385" s="19">
        <f>FORECAST!A261</f>
        <v>44456</v>
      </c>
      <c r="C1385" s="19">
        <f>OBSERVED!A261</f>
        <v>44456</v>
      </c>
      <c r="D1385" s="32">
        <f>OBSERVED!D261</f>
        <v>25</v>
      </c>
      <c r="E1385" s="32">
        <f>FORECAST!D261</f>
        <v>25</v>
      </c>
      <c r="F1385" s="36">
        <f t="shared" si="188"/>
        <v>25</v>
      </c>
      <c r="G1385" s="37">
        <f t="shared" si="189"/>
        <v>5</v>
      </c>
      <c r="H1385" s="15">
        <f t="shared" si="190"/>
        <v>20</v>
      </c>
      <c r="I1385" s="15">
        <f t="shared" si="191"/>
        <v>400</v>
      </c>
      <c r="J1385" s="32">
        <f t="shared" si="192"/>
        <v>0</v>
      </c>
    </row>
    <row r="1386" spans="1:10">
      <c r="A1386" t="s">
        <v>107</v>
      </c>
      <c r="B1386" s="19">
        <f>FORECAST!A262</f>
        <v>44457</v>
      </c>
      <c r="C1386" s="19">
        <f>OBSERVED!A262</f>
        <v>44457</v>
      </c>
      <c r="D1386" s="32">
        <f>OBSERVED!D262</f>
        <v>25</v>
      </c>
      <c r="E1386" s="32">
        <f>FORECAST!D262</f>
        <v>25</v>
      </c>
      <c r="F1386" s="36">
        <f t="shared" si="188"/>
        <v>25</v>
      </c>
      <c r="G1386" s="37">
        <f t="shared" si="189"/>
        <v>25</v>
      </c>
      <c r="H1386" s="15">
        <f t="shared" si="190"/>
        <v>0</v>
      </c>
      <c r="I1386" s="15">
        <f t="shared" si="191"/>
        <v>0</v>
      </c>
      <c r="J1386" s="32">
        <f t="shared" si="192"/>
        <v>0</v>
      </c>
    </row>
    <row r="1387" spans="1:10">
      <c r="A1387" t="s">
        <v>110</v>
      </c>
      <c r="B1387" s="19">
        <f>FORECAST!A263</f>
        <v>44458</v>
      </c>
      <c r="C1387" s="19">
        <f>OBSERVED!A263</f>
        <v>44458</v>
      </c>
      <c r="D1387" s="32">
        <f>OBSERVED!D263</f>
        <v>26.5</v>
      </c>
      <c r="E1387" s="32">
        <f>FORECAST!D263</f>
        <v>25</v>
      </c>
      <c r="F1387" s="36">
        <f t="shared" si="188"/>
        <v>26.5</v>
      </c>
      <c r="G1387" s="37">
        <f t="shared" si="189"/>
        <v>25</v>
      </c>
      <c r="H1387" s="15">
        <f t="shared" si="190"/>
        <v>1.5</v>
      </c>
      <c r="I1387" s="15">
        <f t="shared" si="191"/>
        <v>2.25</v>
      </c>
      <c r="J1387" s="32">
        <f t="shared" si="192"/>
        <v>1.5</v>
      </c>
    </row>
    <row r="1388" spans="1:10">
      <c r="A1388" t="s">
        <v>113</v>
      </c>
      <c r="B1388" s="19">
        <f>FORECAST!A264</f>
        <v>44459</v>
      </c>
      <c r="C1388" s="19">
        <f>OBSERVED!A264</f>
        <v>44459</v>
      </c>
      <c r="D1388" s="32">
        <f>OBSERVED!D264</f>
        <v>26.5</v>
      </c>
      <c r="E1388" s="32">
        <f>FORECAST!D264</f>
        <v>25</v>
      </c>
      <c r="F1388" s="36">
        <f t="shared" si="188"/>
        <v>26.5</v>
      </c>
      <c r="G1388" s="37">
        <f t="shared" si="189"/>
        <v>25</v>
      </c>
      <c r="H1388" s="15">
        <f t="shared" si="190"/>
        <v>1.5</v>
      </c>
      <c r="I1388" s="15">
        <f t="shared" si="191"/>
        <v>2.25</v>
      </c>
      <c r="J1388" s="32">
        <f t="shared" si="192"/>
        <v>1.5</v>
      </c>
    </row>
    <row r="1389" spans="1:10">
      <c r="A1389" t="s">
        <v>116</v>
      </c>
      <c r="B1389" s="19">
        <f>FORECAST!A265</f>
        <v>44460</v>
      </c>
      <c r="C1389" s="19">
        <f>OBSERVED!A265</f>
        <v>44460</v>
      </c>
      <c r="D1389" s="32">
        <f>OBSERVED!D265</f>
        <v>25</v>
      </c>
      <c r="E1389" s="32">
        <f>FORECAST!D265</f>
        <v>25</v>
      </c>
      <c r="F1389" s="36">
        <f t="shared" si="188"/>
        <v>25</v>
      </c>
      <c r="G1389" s="37">
        <f t="shared" si="189"/>
        <v>25</v>
      </c>
      <c r="H1389" s="15">
        <f t="shared" si="190"/>
        <v>0</v>
      </c>
      <c r="I1389" s="15">
        <f t="shared" si="191"/>
        <v>0</v>
      </c>
      <c r="J1389" s="32">
        <f t="shared" si="192"/>
        <v>0</v>
      </c>
    </row>
    <row r="1390" spans="1:10">
      <c r="A1390" t="s">
        <v>119</v>
      </c>
      <c r="B1390" s="19">
        <f>FORECAST!A266</f>
        <v>44461</v>
      </c>
      <c r="C1390" s="19">
        <f>OBSERVED!A266</f>
        <v>44461</v>
      </c>
      <c r="D1390" s="32">
        <f>OBSERVED!D266</f>
        <v>25.8</v>
      </c>
      <c r="E1390" s="32">
        <f>FORECAST!D266</f>
        <v>25</v>
      </c>
      <c r="F1390" s="36">
        <f t="shared" si="188"/>
        <v>25.8</v>
      </c>
      <c r="G1390" s="37">
        <f t="shared" si="189"/>
        <v>25</v>
      </c>
      <c r="H1390" s="15">
        <f t="shared" si="190"/>
        <v>0.800000000000001</v>
      </c>
      <c r="I1390" s="15">
        <f t="shared" si="191"/>
        <v>0.640000000000001</v>
      </c>
      <c r="J1390" s="32">
        <f t="shared" si="192"/>
        <v>0.800000000000001</v>
      </c>
    </row>
    <row r="1391" spans="1:10">
      <c r="A1391" t="s">
        <v>122</v>
      </c>
      <c r="B1391" s="19">
        <f>FORECAST!A267</f>
        <v>44462</v>
      </c>
      <c r="C1391" s="19">
        <f>OBSERVED!A267</f>
        <v>44462</v>
      </c>
      <c r="D1391" s="32">
        <f>OBSERVED!D267</f>
        <v>26</v>
      </c>
      <c r="E1391" s="32">
        <f>FORECAST!D267</f>
        <v>25</v>
      </c>
      <c r="F1391" s="36">
        <f t="shared" si="188"/>
        <v>26</v>
      </c>
      <c r="G1391" s="37">
        <f t="shared" si="189"/>
        <v>25</v>
      </c>
      <c r="H1391" s="15">
        <f t="shared" si="190"/>
        <v>1</v>
      </c>
      <c r="I1391" s="15">
        <f t="shared" si="191"/>
        <v>1</v>
      </c>
      <c r="J1391" s="32">
        <f t="shared" si="192"/>
        <v>1</v>
      </c>
    </row>
    <row r="1392" spans="1:10">
      <c r="A1392" t="s">
        <v>106</v>
      </c>
      <c r="B1392" s="19">
        <f>FORECAST!A268</f>
        <v>44463</v>
      </c>
      <c r="C1392" s="19">
        <f>OBSERVED!A268</f>
        <v>44463</v>
      </c>
      <c r="D1392" s="32">
        <f>OBSERVED!D268</f>
        <v>26</v>
      </c>
      <c r="E1392" s="32">
        <f>FORECAST!D268</f>
        <v>25</v>
      </c>
      <c r="F1392" s="36">
        <f t="shared" si="188"/>
        <v>26</v>
      </c>
      <c r="G1392" s="37">
        <f t="shared" si="189"/>
        <v>25</v>
      </c>
      <c r="H1392" s="15">
        <f t="shared" si="190"/>
        <v>1</v>
      </c>
      <c r="I1392" s="15">
        <f t="shared" si="191"/>
        <v>1</v>
      </c>
      <c r="J1392" s="32">
        <f t="shared" si="192"/>
        <v>1</v>
      </c>
    </row>
    <row r="1393" spans="1:10">
      <c r="A1393" t="s">
        <v>107</v>
      </c>
      <c r="B1393" s="19">
        <f>FORECAST!A269</f>
        <v>44464</v>
      </c>
      <c r="C1393" s="19">
        <f>OBSERVED!A269</f>
        <v>44464</v>
      </c>
      <c r="D1393" s="32">
        <f>OBSERVED!D269</f>
        <v>26</v>
      </c>
      <c r="E1393" s="32">
        <f>FORECAST!D269</f>
        <v>25</v>
      </c>
      <c r="F1393" s="36">
        <f t="shared" si="188"/>
        <v>26</v>
      </c>
      <c r="G1393" s="37">
        <f t="shared" si="189"/>
        <v>25</v>
      </c>
      <c r="H1393" s="15">
        <f t="shared" si="190"/>
        <v>1</v>
      </c>
      <c r="I1393" s="15">
        <f t="shared" si="191"/>
        <v>1</v>
      </c>
      <c r="J1393" s="32">
        <f t="shared" si="192"/>
        <v>1</v>
      </c>
    </row>
    <row r="1394" spans="1:10">
      <c r="A1394" t="s">
        <v>110</v>
      </c>
      <c r="B1394" s="19">
        <f>FORECAST!A270</f>
        <v>44465</v>
      </c>
      <c r="C1394" s="19">
        <f>OBSERVED!A270</f>
        <v>44465</v>
      </c>
      <c r="D1394" s="32">
        <f>OBSERVED!D270</f>
        <v>26.5</v>
      </c>
      <c r="E1394" s="32">
        <f>FORECAST!D270</f>
        <v>25</v>
      </c>
      <c r="F1394" s="36">
        <f t="shared" si="188"/>
        <v>26.5</v>
      </c>
      <c r="G1394" s="37">
        <f t="shared" si="189"/>
        <v>25</v>
      </c>
      <c r="H1394" s="15">
        <f t="shared" si="190"/>
        <v>1.5</v>
      </c>
      <c r="I1394" s="15">
        <f t="shared" si="191"/>
        <v>2.25</v>
      </c>
      <c r="J1394" s="32">
        <f t="shared" si="192"/>
        <v>1.5</v>
      </c>
    </row>
    <row r="1395" spans="1:10">
      <c r="A1395" t="s">
        <v>113</v>
      </c>
      <c r="B1395" s="19">
        <f>FORECAST!A271</f>
        <v>44466</v>
      </c>
      <c r="C1395" s="19">
        <f>OBSERVED!A271</f>
        <v>44466</v>
      </c>
      <c r="D1395" s="32">
        <f>OBSERVED!D271</f>
        <v>24.5</v>
      </c>
      <c r="E1395" s="32">
        <f>FORECAST!D271</f>
        <v>24</v>
      </c>
      <c r="F1395" s="36">
        <f t="shared" si="188"/>
        <v>24.5</v>
      </c>
      <c r="G1395" s="37">
        <f t="shared" si="189"/>
        <v>25</v>
      </c>
      <c r="H1395" s="15">
        <f t="shared" si="190"/>
        <v>0.5</v>
      </c>
      <c r="I1395" s="15">
        <f t="shared" si="191"/>
        <v>0.25</v>
      </c>
      <c r="J1395" s="32">
        <f t="shared" si="192"/>
        <v>0.5</v>
      </c>
    </row>
    <row r="1396" spans="1:10">
      <c r="A1396" t="s">
        <v>116</v>
      </c>
      <c r="B1396" s="19">
        <f>FORECAST!A272</f>
        <v>44467</v>
      </c>
      <c r="C1396" s="19">
        <f>OBSERVED!A272</f>
        <v>44467</v>
      </c>
      <c r="D1396" s="32">
        <f>OBSERVED!D272</f>
        <v>25.2</v>
      </c>
      <c r="E1396" s="32">
        <f>FORECAST!D272</f>
        <v>24</v>
      </c>
      <c r="F1396" s="36">
        <f t="shared" si="188"/>
        <v>25.2</v>
      </c>
      <c r="G1396" s="37">
        <f t="shared" si="189"/>
        <v>24</v>
      </c>
      <c r="H1396" s="15">
        <f t="shared" si="190"/>
        <v>1.2</v>
      </c>
      <c r="I1396" s="15">
        <f t="shared" si="191"/>
        <v>1.44</v>
      </c>
      <c r="J1396" s="32">
        <f t="shared" si="192"/>
        <v>1.2</v>
      </c>
    </row>
    <row r="1397" spans="1:10">
      <c r="A1397" t="s">
        <v>119</v>
      </c>
      <c r="B1397" s="19">
        <f>FORECAST!A273</f>
        <v>44468</v>
      </c>
      <c r="C1397" s="19">
        <f>OBSERVED!A273</f>
        <v>44468</v>
      </c>
      <c r="D1397" s="32">
        <f>OBSERVED!D273</f>
        <v>25</v>
      </c>
      <c r="E1397" s="32">
        <f>FORECAST!D273</f>
        <v>25</v>
      </c>
      <c r="F1397" s="36">
        <f t="shared" si="188"/>
        <v>25</v>
      </c>
      <c r="G1397" s="37">
        <f t="shared" si="189"/>
        <v>24</v>
      </c>
      <c r="H1397" s="15">
        <f t="shared" si="190"/>
        <v>1</v>
      </c>
      <c r="I1397" s="15">
        <f t="shared" si="191"/>
        <v>1</v>
      </c>
      <c r="J1397" s="32">
        <f t="shared" si="192"/>
        <v>0</v>
      </c>
    </row>
    <row r="1398" spans="1:10">
      <c r="A1398" t="s">
        <v>122</v>
      </c>
      <c r="B1398" s="19">
        <f>FORECAST!A274</f>
        <v>44469</v>
      </c>
      <c r="C1398" s="19">
        <f>OBSERVED!A274</f>
        <v>44469</v>
      </c>
      <c r="D1398" s="32">
        <f>OBSERVED!D274</f>
        <v>25</v>
      </c>
      <c r="E1398" s="32">
        <f>FORECAST!D274</f>
        <v>25</v>
      </c>
      <c r="F1398" s="36">
        <f t="shared" si="188"/>
        <v>25</v>
      </c>
      <c r="G1398" s="37">
        <f t="shared" si="189"/>
        <v>25</v>
      </c>
      <c r="H1398" s="15">
        <f t="shared" si="190"/>
        <v>0</v>
      </c>
      <c r="I1398" s="15">
        <f t="shared" si="191"/>
        <v>0</v>
      </c>
      <c r="J1398" s="32">
        <f t="shared" si="192"/>
        <v>0</v>
      </c>
    </row>
    <row r="1399" spans="1:10">
      <c r="A1399" t="s">
        <v>106</v>
      </c>
      <c r="B1399" s="19">
        <f>FORECAST!A275</f>
        <v>44470</v>
      </c>
      <c r="C1399" s="19">
        <f>OBSERVED!A275</f>
        <v>44470</v>
      </c>
      <c r="D1399" s="32">
        <f>OBSERVED!D275</f>
        <v>25.5</v>
      </c>
      <c r="E1399" s="32">
        <f>FORECAST!D275</f>
        <v>22</v>
      </c>
      <c r="F1399" s="36">
        <f t="shared" si="188"/>
        <v>25.5</v>
      </c>
      <c r="G1399" s="37">
        <f t="shared" si="189"/>
        <v>25</v>
      </c>
      <c r="H1399" s="15">
        <f t="shared" si="190"/>
        <v>0.5</v>
      </c>
      <c r="I1399" s="15">
        <f t="shared" si="191"/>
        <v>0.25</v>
      </c>
      <c r="J1399" s="32">
        <f t="shared" si="192"/>
        <v>3.5</v>
      </c>
    </row>
    <row r="1400" spans="1:10">
      <c r="A1400" t="s">
        <v>107</v>
      </c>
      <c r="B1400" s="19">
        <f>FORECAST!A276</f>
        <v>44471</v>
      </c>
      <c r="C1400" s="19">
        <f>OBSERVED!A276</f>
        <v>44471</v>
      </c>
      <c r="D1400" s="32">
        <f>OBSERVED!D276</f>
        <v>26</v>
      </c>
      <c r="E1400" s="32">
        <f>FORECAST!D276</f>
        <v>22</v>
      </c>
      <c r="F1400" s="36">
        <f t="shared" si="188"/>
        <v>26</v>
      </c>
      <c r="G1400" s="37">
        <f t="shared" si="189"/>
        <v>22</v>
      </c>
      <c r="H1400" s="15">
        <f t="shared" si="190"/>
        <v>4</v>
      </c>
      <c r="I1400" s="15">
        <f t="shared" si="191"/>
        <v>16</v>
      </c>
      <c r="J1400" s="32">
        <f t="shared" si="192"/>
        <v>4</v>
      </c>
    </row>
    <row r="1401" spans="1:10">
      <c r="A1401" t="s">
        <v>110</v>
      </c>
      <c r="B1401" s="19">
        <f>FORECAST!A277</f>
        <v>44472</v>
      </c>
      <c r="C1401" s="19">
        <f>OBSERVED!A277</f>
        <v>44472</v>
      </c>
      <c r="D1401" s="32">
        <f>OBSERVED!D277</f>
        <v>25.8</v>
      </c>
      <c r="E1401" s="32">
        <f>FORECAST!D277</f>
        <v>25</v>
      </c>
      <c r="F1401" s="36">
        <f t="shared" si="188"/>
        <v>25.8</v>
      </c>
      <c r="G1401" s="37">
        <f t="shared" si="189"/>
        <v>22</v>
      </c>
      <c r="H1401" s="15">
        <f t="shared" si="190"/>
        <v>3.8</v>
      </c>
      <c r="I1401" s="15">
        <f t="shared" si="191"/>
        <v>14.44</v>
      </c>
      <c r="J1401" s="32">
        <f t="shared" si="192"/>
        <v>0.800000000000001</v>
      </c>
    </row>
    <row r="1402" spans="1:10">
      <c r="A1402" t="s">
        <v>113</v>
      </c>
      <c r="B1402" s="19">
        <f>FORECAST!A278</f>
        <v>44473</v>
      </c>
      <c r="C1402" s="19">
        <f>OBSERVED!A278</f>
        <v>44473</v>
      </c>
      <c r="D1402" s="32">
        <f>OBSERVED!D278</f>
        <v>25.5</v>
      </c>
      <c r="E1402" s="32">
        <f>FORECAST!D278</f>
        <v>26</v>
      </c>
      <c r="F1402" s="36">
        <f t="shared" si="188"/>
        <v>25.5</v>
      </c>
      <c r="G1402" s="37">
        <f t="shared" si="189"/>
        <v>25</v>
      </c>
      <c r="H1402" s="15">
        <f t="shared" si="190"/>
        <v>0.5</v>
      </c>
      <c r="I1402" s="15">
        <f t="shared" si="191"/>
        <v>0.25</v>
      </c>
      <c r="J1402" s="32">
        <f t="shared" si="192"/>
        <v>-0.5</v>
      </c>
    </row>
    <row r="1403" spans="1:10">
      <c r="A1403" t="s">
        <v>116</v>
      </c>
      <c r="B1403" s="19">
        <f>FORECAST!A279</f>
        <v>44474</v>
      </c>
      <c r="C1403" s="19">
        <f>OBSERVED!A279</f>
        <v>44474</v>
      </c>
      <c r="D1403" s="32">
        <f>OBSERVED!D279</f>
        <v>26.2</v>
      </c>
      <c r="E1403" s="32">
        <f>FORECAST!D279</f>
        <v>26</v>
      </c>
      <c r="F1403" s="36">
        <f t="shared" si="188"/>
        <v>26.2</v>
      </c>
      <c r="G1403" s="37">
        <f t="shared" si="189"/>
        <v>26</v>
      </c>
      <c r="H1403" s="15">
        <f t="shared" si="190"/>
        <v>0.199999999999999</v>
      </c>
      <c r="I1403" s="15">
        <f t="shared" si="191"/>
        <v>0.0399999999999997</v>
      </c>
      <c r="J1403" s="32">
        <f t="shared" si="192"/>
        <v>0.199999999999999</v>
      </c>
    </row>
    <row r="1404" spans="1:10">
      <c r="A1404" t="s">
        <v>119</v>
      </c>
      <c r="B1404" s="19">
        <f>FORECAST!A280</f>
        <v>44475</v>
      </c>
      <c r="C1404" s="19">
        <f>OBSERVED!A280</f>
        <v>44475</v>
      </c>
      <c r="D1404" s="32">
        <f>OBSERVED!D280</f>
        <v>26.2</v>
      </c>
      <c r="E1404" s="32">
        <f>FORECAST!D280</f>
        <v>26.2</v>
      </c>
      <c r="F1404" s="36">
        <f t="shared" si="188"/>
        <v>26.2</v>
      </c>
      <c r="G1404" s="37">
        <f t="shared" si="189"/>
        <v>26</v>
      </c>
      <c r="H1404" s="15">
        <f t="shared" si="190"/>
        <v>0.199999999999999</v>
      </c>
      <c r="I1404" s="15">
        <f t="shared" si="191"/>
        <v>0.0399999999999997</v>
      </c>
      <c r="J1404" s="32">
        <f t="shared" si="192"/>
        <v>0</v>
      </c>
    </row>
    <row r="1405" spans="1:10">
      <c r="A1405" t="s">
        <v>122</v>
      </c>
      <c r="B1405" s="19">
        <f>FORECAST!A281</f>
        <v>44476</v>
      </c>
      <c r="C1405" s="19">
        <f>OBSERVED!A281</f>
        <v>44476</v>
      </c>
      <c r="D1405" s="32">
        <f>OBSERVED!D281</f>
        <v>26</v>
      </c>
      <c r="E1405" s="32">
        <f>FORECAST!D281</f>
        <v>26</v>
      </c>
      <c r="F1405" s="36">
        <f t="shared" si="188"/>
        <v>26</v>
      </c>
      <c r="G1405" s="37">
        <f t="shared" si="189"/>
        <v>26.2</v>
      </c>
      <c r="H1405" s="15">
        <f t="shared" si="190"/>
        <v>0.199999999999999</v>
      </c>
      <c r="I1405" s="15">
        <f t="shared" si="191"/>
        <v>0.0399999999999997</v>
      </c>
      <c r="J1405" s="32">
        <f t="shared" si="192"/>
        <v>0</v>
      </c>
    </row>
    <row r="1406" spans="1:10">
      <c r="A1406" t="s">
        <v>106</v>
      </c>
      <c r="B1406" s="19">
        <f>FORECAST!A282</f>
        <v>44477</v>
      </c>
      <c r="C1406" s="19">
        <f>OBSERVED!A282</f>
        <v>44477</v>
      </c>
      <c r="D1406" s="32">
        <f>OBSERVED!D282</f>
        <v>27</v>
      </c>
      <c r="E1406" s="32">
        <f>FORECAST!D282</f>
        <v>27</v>
      </c>
      <c r="F1406" s="36">
        <f t="shared" si="188"/>
        <v>27</v>
      </c>
      <c r="G1406" s="37">
        <f t="shared" si="189"/>
        <v>26</v>
      </c>
      <c r="H1406" s="15">
        <f t="shared" si="190"/>
        <v>1</v>
      </c>
      <c r="I1406" s="15">
        <f t="shared" si="191"/>
        <v>1</v>
      </c>
      <c r="J1406" s="32">
        <f t="shared" si="192"/>
        <v>0</v>
      </c>
    </row>
    <row r="1407" spans="1:10">
      <c r="A1407" t="s">
        <v>107</v>
      </c>
      <c r="B1407" s="19">
        <f>FORECAST!A283</f>
        <v>44478</v>
      </c>
      <c r="C1407" s="19">
        <f>OBSERVED!A283</f>
        <v>44478</v>
      </c>
      <c r="D1407" s="32">
        <f>OBSERVED!D283</f>
        <v>26.2</v>
      </c>
      <c r="E1407" s="32">
        <f>FORECAST!D283</f>
        <v>27</v>
      </c>
      <c r="F1407" s="36">
        <f t="shared" si="188"/>
        <v>26.2</v>
      </c>
      <c r="G1407" s="37">
        <f t="shared" si="189"/>
        <v>27</v>
      </c>
      <c r="H1407" s="15">
        <f t="shared" si="190"/>
        <v>0.800000000000001</v>
      </c>
      <c r="I1407" s="15">
        <f t="shared" si="191"/>
        <v>0.640000000000001</v>
      </c>
      <c r="J1407" s="32">
        <f t="shared" si="192"/>
        <v>-0.800000000000001</v>
      </c>
    </row>
    <row r="1408" spans="1:10">
      <c r="A1408" t="s">
        <v>110</v>
      </c>
      <c r="B1408" s="19">
        <f>FORECAST!A284</f>
        <v>44479</v>
      </c>
      <c r="C1408" s="19">
        <f>OBSERVED!A284</f>
        <v>44479</v>
      </c>
      <c r="D1408" s="32">
        <f>OBSERVED!D284</f>
        <v>26</v>
      </c>
      <c r="E1408" s="32">
        <f>FORECAST!D284</f>
        <v>25</v>
      </c>
      <c r="F1408" s="36">
        <f t="shared" si="188"/>
        <v>26</v>
      </c>
      <c r="G1408" s="37">
        <f t="shared" si="189"/>
        <v>27</v>
      </c>
      <c r="H1408" s="15">
        <f t="shared" si="190"/>
        <v>1</v>
      </c>
      <c r="I1408" s="15">
        <f t="shared" si="191"/>
        <v>1</v>
      </c>
      <c r="J1408" s="32">
        <f t="shared" si="192"/>
        <v>1</v>
      </c>
    </row>
    <row r="1409" spans="1:10">
      <c r="A1409" t="s">
        <v>113</v>
      </c>
      <c r="B1409" s="19">
        <f>FORECAST!A285</f>
        <v>44480</v>
      </c>
      <c r="C1409" s="19">
        <f>OBSERVED!A285</f>
        <v>44480</v>
      </c>
      <c r="D1409" s="32">
        <f>OBSERVED!D285</f>
        <v>26</v>
      </c>
      <c r="E1409" s="32">
        <f>FORECAST!D285</f>
        <v>25</v>
      </c>
      <c r="F1409" s="36">
        <f t="shared" si="188"/>
        <v>26</v>
      </c>
      <c r="G1409" s="37">
        <f t="shared" si="189"/>
        <v>25</v>
      </c>
      <c r="H1409" s="15">
        <f t="shared" si="190"/>
        <v>1</v>
      </c>
      <c r="I1409" s="15">
        <f t="shared" si="191"/>
        <v>1</v>
      </c>
      <c r="J1409" s="32">
        <f t="shared" si="192"/>
        <v>1</v>
      </c>
    </row>
    <row r="1410" spans="1:10">
      <c r="A1410" t="s">
        <v>116</v>
      </c>
      <c r="B1410" s="19">
        <f>FORECAST!A286</f>
        <v>44481</v>
      </c>
      <c r="C1410" s="19">
        <f>OBSERVED!A286</f>
        <v>44481</v>
      </c>
      <c r="D1410" s="32">
        <f>OBSERVED!D286</f>
        <v>26.2</v>
      </c>
      <c r="E1410" s="32">
        <f>FORECAST!D286</f>
        <v>25</v>
      </c>
      <c r="F1410" s="36">
        <f t="shared" si="188"/>
        <v>26.2</v>
      </c>
      <c r="G1410" s="37">
        <f t="shared" si="189"/>
        <v>25</v>
      </c>
      <c r="H1410" s="15">
        <f t="shared" si="190"/>
        <v>1.2</v>
      </c>
      <c r="I1410" s="15">
        <f t="shared" si="191"/>
        <v>1.44</v>
      </c>
      <c r="J1410" s="32">
        <f t="shared" si="192"/>
        <v>1.2</v>
      </c>
    </row>
    <row r="1411" spans="1:10">
      <c r="A1411" t="s">
        <v>119</v>
      </c>
      <c r="B1411" s="19">
        <f>FORECAST!A287</f>
        <v>44482</v>
      </c>
      <c r="C1411" s="19">
        <f>OBSERVED!A287</f>
        <v>44482</v>
      </c>
      <c r="D1411" s="32">
        <f>OBSERVED!D287</f>
        <v>24.5</v>
      </c>
      <c r="E1411" s="32">
        <f>FORECAST!D287</f>
        <v>26</v>
      </c>
      <c r="F1411" s="36">
        <f t="shared" si="188"/>
        <v>24.5</v>
      </c>
      <c r="G1411" s="37">
        <f t="shared" si="189"/>
        <v>25</v>
      </c>
      <c r="H1411" s="15">
        <f t="shared" si="190"/>
        <v>0.5</v>
      </c>
      <c r="I1411" s="15">
        <f t="shared" si="191"/>
        <v>0.25</v>
      </c>
      <c r="J1411" s="32">
        <f t="shared" si="192"/>
        <v>-1.5</v>
      </c>
    </row>
    <row r="1412" spans="1:10">
      <c r="A1412" t="s">
        <v>122</v>
      </c>
      <c r="B1412" s="19">
        <f>FORECAST!A288</f>
        <v>44483</v>
      </c>
      <c r="C1412" s="19">
        <f>OBSERVED!A288</f>
        <v>44483</v>
      </c>
      <c r="D1412" s="32">
        <f>OBSERVED!D288</f>
        <v>25</v>
      </c>
      <c r="E1412" s="32">
        <f>FORECAST!D288</f>
        <v>25</v>
      </c>
      <c r="F1412" s="36">
        <f t="shared" si="188"/>
        <v>25</v>
      </c>
      <c r="G1412" s="37">
        <f t="shared" si="189"/>
        <v>26</v>
      </c>
      <c r="H1412" s="15">
        <f t="shared" si="190"/>
        <v>1</v>
      </c>
      <c r="I1412" s="15">
        <f t="shared" si="191"/>
        <v>1</v>
      </c>
      <c r="J1412" s="32">
        <f t="shared" si="192"/>
        <v>0</v>
      </c>
    </row>
    <row r="1413" spans="1:10">
      <c r="A1413" t="s">
        <v>106</v>
      </c>
      <c r="B1413" s="19">
        <f>FORECAST!A289</f>
        <v>44484</v>
      </c>
      <c r="C1413" s="19">
        <f>OBSERVED!A289</f>
        <v>44484</v>
      </c>
      <c r="D1413" s="32">
        <f>OBSERVED!D289</f>
        <v>21.5</v>
      </c>
      <c r="E1413" s="32">
        <f>FORECAST!D289</f>
        <v>24</v>
      </c>
      <c r="F1413" s="36">
        <f t="shared" si="188"/>
        <v>21.5</v>
      </c>
      <c r="G1413" s="37">
        <f t="shared" si="189"/>
        <v>25</v>
      </c>
      <c r="H1413" s="15">
        <f t="shared" si="190"/>
        <v>3.5</v>
      </c>
      <c r="I1413" s="15">
        <f t="shared" si="191"/>
        <v>12.25</v>
      </c>
      <c r="J1413" s="32">
        <f t="shared" si="192"/>
        <v>-2.5</v>
      </c>
    </row>
    <row r="1414" spans="1:10">
      <c r="A1414" t="s">
        <v>107</v>
      </c>
      <c r="B1414" s="19">
        <f>FORECAST!A290</f>
        <v>44485</v>
      </c>
      <c r="C1414" s="19">
        <f>OBSERVED!A290</f>
        <v>44485</v>
      </c>
      <c r="D1414" s="32">
        <f>OBSERVED!D290</f>
        <v>19.2</v>
      </c>
      <c r="E1414" s="32">
        <f>FORECAST!D290</f>
        <v>23</v>
      </c>
      <c r="F1414" s="36">
        <f t="shared" si="188"/>
        <v>19.2</v>
      </c>
      <c r="G1414" s="37">
        <f t="shared" si="189"/>
        <v>24</v>
      </c>
      <c r="H1414" s="15">
        <f t="shared" si="190"/>
        <v>4.8</v>
      </c>
      <c r="I1414" s="15">
        <f t="shared" si="191"/>
        <v>23.04</v>
      </c>
      <c r="J1414" s="32">
        <f t="shared" si="192"/>
        <v>-3.8</v>
      </c>
    </row>
    <row r="1415" spans="1:10">
      <c r="A1415" t="s">
        <v>110</v>
      </c>
      <c r="B1415" s="19">
        <f>FORECAST!A291</f>
        <v>44486</v>
      </c>
      <c r="C1415" s="19">
        <f>OBSERVED!A291</f>
        <v>44486</v>
      </c>
      <c r="D1415" s="32">
        <f>OBSERVED!D291</f>
        <v>23</v>
      </c>
      <c r="E1415" s="32">
        <f>FORECAST!D291</f>
        <v>24</v>
      </c>
      <c r="F1415" s="36">
        <f t="shared" si="188"/>
        <v>23</v>
      </c>
      <c r="G1415" s="37">
        <f t="shared" si="189"/>
        <v>23</v>
      </c>
      <c r="H1415" s="15">
        <f t="shared" si="190"/>
        <v>0</v>
      </c>
      <c r="I1415" s="15">
        <f t="shared" si="191"/>
        <v>0</v>
      </c>
      <c r="J1415" s="32">
        <f t="shared" si="192"/>
        <v>-1</v>
      </c>
    </row>
    <row r="1416" spans="1:10">
      <c r="A1416" t="s">
        <v>113</v>
      </c>
      <c r="B1416" s="19">
        <f>FORECAST!A292</f>
        <v>44487</v>
      </c>
      <c r="C1416" s="19">
        <f>OBSERVED!A292</f>
        <v>44487</v>
      </c>
      <c r="D1416" s="32">
        <f>OBSERVED!D292</f>
        <v>23.8</v>
      </c>
      <c r="E1416" s="32">
        <f>FORECAST!D292</f>
        <v>23</v>
      </c>
      <c r="F1416" s="36">
        <f t="shared" si="188"/>
        <v>23.8</v>
      </c>
      <c r="G1416" s="37">
        <f t="shared" si="189"/>
        <v>24</v>
      </c>
      <c r="H1416" s="15">
        <f t="shared" si="190"/>
        <v>0.199999999999999</v>
      </c>
      <c r="I1416" s="15">
        <f t="shared" si="191"/>
        <v>0.0399999999999997</v>
      </c>
      <c r="J1416" s="32">
        <f t="shared" si="192"/>
        <v>0.800000000000001</v>
      </c>
    </row>
    <row r="1417" spans="1:10">
      <c r="A1417" t="s">
        <v>116</v>
      </c>
      <c r="B1417" s="19">
        <f>FORECAST!A293</f>
        <v>44488</v>
      </c>
      <c r="C1417" s="19">
        <f>OBSERVED!A293</f>
        <v>44488</v>
      </c>
      <c r="D1417" s="32">
        <f>OBSERVED!D293</f>
        <v>22.2</v>
      </c>
      <c r="E1417" s="32">
        <f>FORECAST!D293</f>
        <v>22.2</v>
      </c>
      <c r="F1417" s="36">
        <f t="shared" si="188"/>
        <v>22.2</v>
      </c>
      <c r="G1417" s="37">
        <f t="shared" si="189"/>
        <v>23</v>
      </c>
      <c r="H1417" s="15">
        <f t="shared" si="190"/>
        <v>0.800000000000001</v>
      </c>
      <c r="I1417" s="15">
        <f t="shared" si="191"/>
        <v>0.640000000000001</v>
      </c>
      <c r="J1417" s="32">
        <f t="shared" si="192"/>
        <v>0</v>
      </c>
    </row>
    <row r="1418" spans="1:10">
      <c r="A1418" t="s">
        <v>119</v>
      </c>
      <c r="B1418" s="19">
        <f>FORECAST!A294</f>
        <v>44489</v>
      </c>
      <c r="C1418" s="19">
        <f>OBSERVED!A294</f>
        <v>44489</v>
      </c>
      <c r="D1418" s="32">
        <f>OBSERVED!D294</f>
        <v>21.3</v>
      </c>
      <c r="E1418" s="32">
        <f>FORECAST!D294</f>
        <v>21.3</v>
      </c>
      <c r="F1418" s="36">
        <f t="shared" si="188"/>
        <v>21.3</v>
      </c>
      <c r="G1418" s="37">
        <f t="shared" si="189"/>
        <v>22.2</v>
      </c>
      <c r="H1418" s="15">
        <f t="shared" si="190"/>
        <v>0.899999999999999</v>
      </c>
      <c r="I1418" s="15">
        <f t="shared" si="191"/>
        <v>0.809999999999997</v>
      </c>
      <c r="J1418" s="32">
        <f t="shared" si="192"/>
        <v>0</v>
      </c>
    </row>
    <row r="1419" spans="1:10">
      <c r="A1419" t="s">
        <v>122</v>
      </c>
      <c r="B1419" s="19">
        <f>FORECAST!A295</f>
        <v>44490</v>
      </c>
      <c r="C1419" s="19">
        <f>OBSERVED!A295</f>
        <v>44490</v>
      </c>
      <c r="D1419" s="32">
        <f>OBSERVED!D295</f>
        <v>20.5</v>
      </c>
      <c r="E1419" s="32">
        <f>FORECAST!D295</f>
        <v>20.5</v>
      </c>
      <c r="F1419" s="36">
        <f t="shared" si="188"/>
        <v>20.5</v>
      </c>
      <c r="G1419" s="37">
        <f t="shared" si="189"/>
        <v>21.3</v>
      </c>
      <c r="H1419" s="15">
        <f t="shared" si="190"/>
        <v>0.800000000000001</v>
      </c>
      <c r="I1419" s="15">
        <f t="shared" si="191"/>
        <v>0.640000000000001</v>
      </c>
      <c r="J1419" s="32">
        <f t="shared" si="192"/>
        <v>0</v>
      </c>
    </row>
    <row r="1420" spans="1:10">
      <c r="A1420" t="s">
        <v>106</v>
      </c>
      <c r="B1420" s="19">
        <f>FORECAST!A296</f>
        <v>44491</v>
      </c>
      <c r="C1420" s="19">
        <f>OBSERVED!A296</f>
        <v>44491</v>
      </c>
      <c r="D1420" s="32">
        <f>OBSERVED!D296</f>
        <v>21.7</v>
      </c>
      <c r="E1420" s="32">
        <f>FORECAST!D296</f>
        <v>21.7</v>
      </c>
      <c r="F1420" s="36">
        <f t="shared" si="188"/>
        <v>21.7</v>
      </c>
      <c r="G1420" s="37">
        <f t="shared" si="189"/>
        <v>20.5</v>
      </c>
      <c r="H1420" s="15">
        <f t="shared" si="190"/>
        <v>1.2</v>
      </c>
      <c r="I1420" s="15">
        <f t="shared" si="191"/>
        <v>1.44</v>
      </c>
      <c r="J1420" s="32">
        <f t="shared" si="192"/>
        <v>0</v>
      </c>
    </row>
    <row r="1421" spans="1:10">
      <c r="A1421" t="s">
        <v>107</v>
      </c>
      <c r="B1421" s="19">
        <f>FORECAST!A297</f>
        <v>44492</v>
      </c>
      <c r="C1421" s="19">
        <f>OBSERVED!A297</f>
        <v>44492</v>
      </c>
      <c r="D1421" s="32">
        <f>OBSERVED!D297</f>
        <v>20.5</v>
      </c>
      <c r="E1421" s="32">
        <f>FORECAST!D297</f>
        <v>20</v>
      </c>
      <c r="F1421" s="36">
        <f t="shared" si="188"/>
        <v>20.5</v>
      </c>
      <c r="G1421" s="37">
        <f t="shared" si="189"/>
        <v>21.7</v>
      </c>
      <c r="H1421" s="15">
        <f t="shared" si="190"/>
        <v>1.2</v>
      </c>
      <c r="I1421" s="15">
        <f t="shared" si="191"/>
        <v>1.44</v>
      </c>
      <c r="J1421" s="32">
        <f t="shared" si="192"/>
        <v>0.5</v>
      </c>
    </row>
    <row r="1422" spans="1:10">
      <c r="A1422" t="s">
        <v>110</v>
      </c>
      <c r="B1422" s="19">
        <f>FORECAST!A298</f>
        <v>44493</v>
      </c>
      <c r="C1422" s="19">
        <f>OBSERVED!A298</f>
        <v>44493</v>
      </c>
      <c r="D1422" s="32">
        <f>OBSERVED!D298</f>
        <v>22</v>
      </c>
      <c r="E1422" s="32">
        <f>FORECAST!D298</f>
        <v>20</v>
      </c>
      <c r="F1422" s="36">
        <f t="shared" si="188"/>
        <v>22</v>
      </c>
      <c r="G1422" s="37">
        <f t="shared" si="189"/>
        <v>20</v>
      </c>
      <c r="H1422" s="15">
        <f t="shared" si="190"/>
        <v>2</v>
      </c>
      <c r="I1422" s="15">
        <f t="shared" si="191"/>
        <v>4</v>
      </c>
      <c r="J1422" s="32">
        <f t="shared" si="192"/>
        <v>2</v>
      </c>
    </row>
    <row r="1423" spans="1:10">
      <c r="A1423" t="s">
        <v>113</v>
      </c>
      <c r="B1423" s="19">
        <f>FORECAST!A299</f>
        <v>44494</v>
      </c>
      <c r="C1423" s="19">
        <f>OBSERVED!A299</f>
        <v>44494</v>
      </c>
      <c r="D1423" s="32">
        <f>OBSERVED!D299</f>
        <v>21.2</v>
      </c>
      <c r="E1423" s="32">
        <f>FORECAST!D299</f>
        <v>20</v>
      </c>
      <c r="F1423" s="36">
        <f t="shared" si="188"/>
        <v>21.2</v>
      </c>
      <c r="G1423" s="37">
        <f t="shared" si="189"/>
        <v>20</v>
      </c>
      <c r="H1423" s="15">
        <f t="shared" si="190"/>
        <v>1.2</v>
      </c>
      <c r="I1423" s="15">
        <f t="shared" si="191"/>
        <v>1.44</v>
      </c>
      <c r="J1423" s="32">
        <f t="shared" si="192"/>
        <v>1.2</v>
      </c>
    </row>
    <row r="1424" spans="1:10">
      <c r="A1424" t="s">
        <v>116</v>
      </c>
      <c r="B1424" s="19">
        <f>FORECAST!A300</f>
        <v>44495</v>
      </c>
      <c r="C1424" s="19">
        <f>OBSERVED!A300</f>
        <v>44495</v>
      </c>
      <c r="D1424" s="32">
        <f>OBSERVED!D300</f>
        <v>21</v>
      </c>
      <c r="E1424" s="32">
        <f>FORECAST!D300</f>
        <v>21</v>
      </c>
      <c r="F1424" s="36">
        <f t="shared" si="188"/>
        <v>21</v>
      </c>
      <c r="G1424" s="37">
        <f t="shared" si="189"/>
        <v>20</v>
      </c>
      <c r="H1424" s="15">
        <f t="shared" si="190"/>
        <v>1</v>
      </c>
      <c r="I1424" s="15">
        <f t="shared" si="191"/>
        <v>1</v>
      </c>
      <c r="J1424" s="32">
        <f t="shared" si="192"/>
        <v>0</v>
      </c>
    </row>
    <row r="1425" spans="1:10">
      <c r="A1425" t="s">
        <v>119</v>
      </c>
      <c r="B1425" s="19">
        <f>FORECAST!A301</f>
        <v>44496</v>
      </c>
      <c r="C1425" s="19">
        <f>OBSERVED!A301</f>
        <v>44496</v>
      </c>
      <c r="D1425" s="32">
        <f>OBSERVED!D301</f>
        <v>21</v>
      </c>
      <c r="E1425" s="32">
        <f>FORECAST!D301</f>
        <v>21</v>
      </c>
      <c r="F1425" s="36">
        <f t="shared" si="188"/>
        <v>21</v>
      </c>
      <c r="G1425" s="37">
        <f t="shared" si="189"/>
        <v>21</v>
      </c>
      <c r="H1425" s="15">
        <f t="shared" si="190"/>
        <v>0</v>
      </c>
      <c r="I1425" s="15">
        <f t="shared" si="191"/>
        <v>0</v>
      </c>
      <c r="J1425" s="32">
        <f t="shared" si="192"/>
        <v>0</v>
      </c>
    </row>
    <row r="1426" spans="1:10">
      <c r="A1426" t="s">
        <v>122</v>
      </c>
      <c r="B1426" s="19">
        <f>FORECAST!A302</f>
        <v>44497</v>
      </c>
      <c r="C1426" s="19">
        <f>OBSERVED!A302</f>
        <v>44497</v>
      </c>
      <c r="D1426" s="32">
        <f>OBSERVED!D302</f>
        <v>21</v>
      </c>
      <c r="E1426" s="32">
        <f>FORECAST!D302</f>
        <v>20</v>
      </c>
      <c r="F1426" s="36">
        <f t="shared" si="188"/>
        <v>21</v>
      </c>
      <c r="G1426" s="37">
        <f t="shared" si="189"/>
        <v>21</v>
      </c>
      <c r="H1426" s="15">
        <f t="shared" si="190"/>
        <v>0</v>
      </c>
      <c r="I1426" s="15">
        <f t="shared" si="191"/>
        <v>0</v>
      </c>
      <c r="J1426" s="32">
        <f t="shared" si="192"/>
        <v>1</v>
      </c>
    </row>
    <row r="1427" spans="1:10">
      <c r="A1427" t="s">
        <v>106</v>
      </c>
      <c r="B1427" s="19">
        <f>FORECAST!A303</f>
        <v>44498</v>
      </c>
      <c r="C1427" s="19">
        <f>OBSERVED!A303</f>
        <v>44498</v>
      </c>
      <c r="D1427" s="32">
        <f>OBSERVED!D303</f>
        <v>16.8</v>
      </c>
      <c r="E1427" s="32">
        <f>FORECAST!D303</f>
        <v>19</v>
      </c>
      <c r="F1427" s="36">
        <f t="shared" si="188"/>
        <v>16.8</v>
      </c>
      <c r="G1427" s="37">
        <f t="shared" si="189"/>
        <v>20</v>
      </c>
      <c r="H1427" s="15">
        <f t="shared" si="190"/>
        <v>3.2</v>
      </c>
      <c r="I1427" s="15">
        <f t="shared" si="191"/>
        <v>10.24</v>
      </c>
      <c r="J1427" s="32">
        <f t="shared" si="192"/>
        <v>-2.2</v>
      </c>
    </row>
    <row r="1428" spans="1:10">
      <c r="A1428" t="s">
        <v>107</v>
      </c>
      <c r="B1428" s="19">
        <f>FORECAST!A304</f>
        <v>44499</v>
      </c>
      <c r="C1428" s="19">
        <f>OBSERVED!A304</f>
        <v>44499</v>
      </c>
      <c r="D1428" s="32">
        <f>OBSERVED!D304</f>
        <v>16.2</v>
      </c>
      <c r="E1428" s="32">
        <f>FORECAST!D304</f>
        <v>19</v>
      </c>
      <c r="F1428" s="36">
        <f t="shared" si="188"/>
        <v>16.2</v>
      </c>
      <c r="G1428" s="37">
        <f t="shared" si="189"/>
        <v>19</v>
      </c>
      <c r="H1428" s="15">
        <f t="shared" si="190"/>
        <v>2.8</v>
      </c>
      <c r="I1428" s="15">
        <f t="shared" si="191"/>
        <v>7.84</v>
      </c>
      <c r="J1428" s="32">
        <f t="shared" si="192"/>
        <v>-2.8</v>
      </c>
    </row>
    <row r="1429" spans="1:10">
      <c r="A1429" t="s">
        <v>110</v>
      </c>
      <c r="B1429" s="19">
        <f>FORECAST!A305</f>
        <v>44500</v>
      </c>
      <c r="C1429" s="19">
        <f>OBSERVED!A305</f>
        <v>44500</v>
      </c>
      <c r="D1429" s="32">
        <f>OBSERVED!D305</f>
        <v>15.5</v>
      </c>
      <c r="E1429" s="32">
        <f>FORECAST!D305</f>
        <v>19</v>
      </c>
      <c r="F1429" s="36">
        <f t="shared" si="188"/>
        <v>15.5</v>
      </c>
      <c r="G1429" s="37">
        <f t="shared" si="189"/>
        <v>19</v>
      </c>
      <c r="H1429" s="15">
        <f t="shared" si="190"/>
        <v>3.5</v>
      </c>
      <c r="I1429" s="15">
        <f t="shared" si="191"/>
        <v>12.25</v>
      </c>
      <c r="J1429" s="32">
        <f t="shared" si="192"/>
        <v>-3.5</v>
      </c>
    </row>
    <row r="1430" spans="1:10">
      <c r="A1430" t="s">
        <v>113</v>
      </c>
      <c r="B1430" s="19">
        <f>FORECAST!A306</f>
        <v>44501</v>
      </c>
      <c r="C1430" s="19">
        <f>OBSERVED!A306</f>
        <v>44501</v>
      </c>
      <c r="D1430" s="32">
        <f>OBSERVED!D306</f>
        <v>16</v>
      </c>
      <c r="E1430" s="32">
        <f>FORECAST!D306</f>
        <v>19</v>
      </c>
      <c r="F1430" s="36">
        <f t="shared" si="188"/>
        <v>16</v>
      </c>
      <c r="G1430" s="37">
        <f t="shared" si="189"/>
        <v>19</v>
      </c>
      <c r="H1430" s="15">
        <f t="shared" si="190"/>
        <v>3</v>
      </c>
      <c r="I1430" s="15">
        <f t="shared" si="191"/>
        <v>9</v>
      </c>
      <c r="J1430" s="32">
        <f t="shared" si="192"/>
        <v>-3</v>
      </c>
    </row>
    <row r="1431" spans="1:10">
      <c r="A1431" t="s">
        <v>116</v>
      </c>
      <c r="B1431" s="19">
        <f>FORECAST!A307</f>
        <v>44502</v>
      </c>
      <c r="C1431" s="19">
        <f>OBSERVED!A307</f>
        <v>44502</v>
      </c>
      <c r="D1431" s="32">
        <f>OBSERVED!D307</f>
        <v>16.8</v>
      </c>
      <c r="E1431" s="32">
        <f>FORECAST!D307</f>
        <v>20</v>
      </c>
      <c r="F1431" s="36">
        <f t="shared" si="188"/>
        <v>16.8</v>
      </c>
      <c r="G1431" s="37">
        <f t="shared" si="189"/>
        <v>19</v>
      </c>
      <c r="H1431" s="15">
        <f t="shared" si="190"/>
        <v>2.2</v>
      </c>
      <c r="I1431" s="15">
        <f t="shared" si="191"/>
        <v>4.84</v>
      </c>
      <c r="J1431" s="32">
        <f t="shared" si="192"/>
        <v>-3.2</v>
      </c>
    </row>
    <row r="1432" spans="1:10">
      <c r="A1432" t="s">
        <v>119</v>
      </c>
      <c r="B1432" s="19">
        <f>FORECAST!A308</f>
        <v>44503</v>
      </c>
      <c r="C1432" s="19">
        <f>OBSERVED!A308</f>
        <v>44503</v>
      </c>
      <c r="D1432" s="32">
        <f>OBSERVED!D308</f>
        <v>17.5</v>
      </c>
      <c r="E1432" s="32">
        <f>FORECAST!D308</f>
        <v>16</v>
      </c>
      <c r="F1432" s="36">
        <f t="shared" si="188"/>
        <v>17.5</v>
      </c>
      <c r="G1432" s="37">
        <f t="shared" si="189"/>
        <v>20</v>
      </c>
      <c r="H1432" s="15">
        <f t="shared" si="190"/>
        <v>2.5</v>
      </c>
      <c r="I1432" s="15">
        <f t="shared" si="191"/>
        <v>6.25</v>
      </c>
      <c r="J1432" s="32">
        <f t="shared" si="192"/>
        <v>1.5</v>
      </c>
    </row>
    <row r="1433" spans="1:10">
      <c r="A1433" t="s">
        <v>122</v>
      </c>
      <c r="B1433" s="19">
        <f>FORECAST!A309</f>
        <v>44504</v>
      </c>
      <c r="C1433" s="19">
        <f>OBSERVED!A309</f>
        <v>44504</v>
      </c>
      <c r="D1433" s="32">
        <f>OBSERVED!D309</f>
        <v>18</v>
      </c>
      <c r="E1433" s="32">
        <f>FORECAST!D309</f>
        <v>17</v>
      </c>
      <c r="F1433" s="36">
        <f t="shared" si="188"/>
        <v>18</v>
      </c>
      <c r="G1433" s="37">
        <f t="shared" si="189"/>
        <v>16</v>
      </c>
      <c r="H1433" s="15">
        <f t="shared" si="190"/>
        <v>2</v>
      </c>
      <c r="I1433" s="15">
        <f t="shared" si="191"/>
        <v>4</v>
      </c>
      <c r="J1433" s="32">
        <f t="shared" si="192"/>
        <v>1</v>
      </c>
    </row>
    <row r="1434" spans="1:10">
      <c r="A1434" t="s">
        <v>106</v>
      </c>
      <c r="B1434" s="19">
        <f>FORECAST!A310</f>
        <v>44505</v>
      </c>
      <c r="C1434" s="19">
        <f>OBSERVED!A310</f>
        <v>44505</v>
      </c>
      <c r="D1434" s="32">
        <f>OBSERVED!D310</f>
        <v>18.5</v>
      </c>
      <c r="E1434" s="32">
        <f>FORECAST!D310</f>
        <v>17</v>
      </c>
      <c r="F1434" s="36">
        <f t="shared" si="188"/>
        <v>18.5</v>
      </c>
      <c r="G1434" s="37">
        <f t="shared" si="189"/>
        <v>17</v>
      </c>
      <c r="H1434" s="15">
        <f t="shared" si="190"/>
        <v>1.5</v>
      </c>
      <c r="I1434" s="15">
        <f t="shared" si="191"/>
        <v>2.25</v>
      </c>
      <c r="J1434" s="32">
        <f t="shared" si="192"/>
        <v>1.5</v>
      </c>
    </row>
    <row r="1435" spans="1:10">
      <c r="A1435" t="s">
        <v>107</v>
      </c>
      <c r="B1435" s="19">
        <f>FORECAST!A311</f>
        <v>44506</v>
      </c>
      <c r="C1435" s="19">
        <f>OBSERVED!A311</f>
        <v>44506</v>
      </c>
      <c r="D1435" s="32">
        <f>OBSERVED!D311</f>
        <v>17.5</v>
      </c>
      <c r="E1435" s="32">
        <f>FORECAST!D311</f>
        <v>17</v>
      </c>
      <c r="F1435" s="36">
        <f t="shared" si="188"/>
        <v>17.5</v>
      </c>
      <c r="G1435" s="37">
        <f t="shared" si="189"/>
        <v>17</v>
      </c>
      <c r="H1435" s="15">
        <f t="shared" si="190"/>
        <v>0.5</v>
      </c>
      <c r="I1435" s="15">
        <f t="shared" si="191"/>
        <v>0.25</v>
      </c>
      <c r="J1435" s="32">
        <f t="shared" si="192"/>
        <v>0.5</v>
      </c>
    </row>
    <row r="1436" spans="1:10">
      <c r="A1436" t="s">
        <v>110</v>
      </c>
      <c r="B1436" s="19">
        <f>FORECAST!A312</f>
        <v>44507</v>
      </c>
      <c r="C1436" s="19">
        <f>OBSERVED!A312</f>
        <v>44507</v>
      </c>
      <c r="D1436" s="32">
        <f>OBSERVED!D312</f>
        <v>17.5</v>
      </c>
      <c r="E1436" s="32">
        <f>FORECAST!D312</f>
        <v>17</v>
      </c>
      <c r="F1436" s="36">
        <f t="shared" si="188"/>
        <v>17.5</v>
      </c>
      <c r="G1436" s="37">
        <f t="shared" si="189"/>
        <v>17</v>
      </c>
      <c r="H1436" s="15">
        <f t="shared" si="190"/>
        <v>0.5</v>
      </c>
      <c r="I1436" s="15">
        <f t="shared" si="191"/>
        <v>0.25</v>
      </c>
      <c r="J1436" s="32">
        <f t="shared" si="192"/>
        <v>0.5</v>
      </c>
    </row>
    <row r="1437" spans="1:10">
      <c r="A1437" t="s">
        <v>113</v>
      </c>
      <c r="B1437" s="19">
        <f>FORECAST!A313</f>
        <v>44508</v>
      </c>
      <c r="C1437" s="19">
        <f>OBSERVED!A313</f>
        <v>44508</v>
      </c>
      <c r="D1437" s="32">
        <f>OBSERVED!D313</f>
        <v>17.5</v>
      </c>
      <c r="E1437" s="32">
        <f>FORECAST!D313</f>
        <v>18</v>
      </c>
      <c r="F1437" s="36">
        <f t="shared" si="188"/>
        <v>17.5</v>
      </c>
      <c r="G1437" s="37">
        <f t="shared" si="189"/>
        <v>17</v>
      </c>
      <c r="H1437" s="15">
        <f t="shared" si="190"/>
        <v>0.5</v>
      </c>
      <c r="I1437" s="15">
        <f t="shared" si="191"/>
        <v>0.25</v>
      </c>
      <c r="J1437" s="32">
        <f t="shared" si="192"/>
        <v>-0.5</v>
      </c>
    </row>
    <row r="1438" spans="1:10">
      <c r="A1438" t="s">
        <v>116</v>
      </c>
      <c r="B1438" s="19">
        <f>FORECAST!A314</f>
        <v>44509</v>
      </c>
      <c r="C1438" s="19">
        <f>OBSERVED!A314</f>
        <v>44509</v>
      </c>
      <c r="D1438" s="32">
        <f>OBSERVED!D314</f>
        <v>18</v>
      </c>
      <c r="E1438" s="32">
        <f>FORECAST!D314</f>
        <v>18</v>
      </c>
      <c r="F1438" s="36">
        <f t="shared" si="188"/>
        <v>18</v>
      </c>
      <c r="G1438" s="37">
        <f t="shared" si="189"/>
        <v>18</v>
      </c>
      <c r="H1438" s="15">
        <f t="shared" si="190"/>
        <v>0</v>
      </c>
      <c r="I1438" s="15">
        <f t="shared" si="191"/>
        <v>0</v>
      </c>
      <c r="J1438" s="32">
        <f t="shared" si="192"/>
        <v>0</v>
      </c>
    </row>
    <row r="1439" spans="1:10">
      <c r="A1439" t="s">
        <v>119</v>
      </c>
      <c r="B1439" s="19">
        <f>FORECAST!A315</f>
        <v>44510</v>
      </c>
      <c r="C1439" s="19">
        <f>OBSERVED!A315</f>
        <v>44510</v>
      </c>
      <c r="D1439" s="32">
        <f>OBSERVED!D315</f>
        <v>15.5</v>
      </c>
      <c r="E1439" s="32">
        <f>FORECAST!D315</f>
        <v>19</v>
      </c>
      <c r="F1439" s="36">
        <f t="shared" si="188"/>
        <v>15.5</v>
      </c>
      <c r="G1439" s="37">
        <f t="shared" si="189"/>
        <v>18</v>
      </c>
      <c r="H1439" s="15">
        <f t="shared" si="190"/>
        <v>2.5</v>
      </c>
      <c r="I1439" s="15">
        <f t="shared" si="191"/>
        <v>6.25</v>
      </c>
      <c r="J1439" s="32">
        <f t="shared" si="192"/>
        <v>-3.5</v>
      </c>
    </row>
    <row r="1440" spans="1:10">
      <c r="A1440" t="s">
        <v>122</v>
      </c>
      <c r="B1440" s="19">
        <f>FORECAST!A316</f>
        <v>44511</v>
      </c>
      <c r="C1440" s="19">
        <f>OBSERVED!A316</f>
        <v>44511</v>
      </c>
      <c r="D1440" s="32">
        <f>OBSERVED!D316</f>
        <v>14.8</v>
      </c>
      <c r="E1440" s="32">
        <f>FORECAST!D316</f>
        <v>19</v>
      </c>
      <c r="F1440" s="36">
        <f t="shared" si="188"/>
        <v>14.8</v>
      </c>
      <c r="G1440" s="37">
        <f t="shared" si="189"/>
        <v>19</v>
      </c>
      <c r="H1440" s="15">
        <f t="shared" si="190"/>
        <v>4.2</v>
      </c>
      <c r="I1440" s="15">
        <f t="shared" si="191"/>
        <v>17.64</v>
      </c>
      <c r="J1440" s="32">
        <f t="shared" si="192"/>
        <v>-4.2</v>
      </c>
    </row>
    <row r="1441" spans="1:10">
      <c r="A1441" t="s">
        <v>106</v>
      </c>
      <c r="B1441" s="19">
        <f>FORECAST!A317</f>
        <v>44512</v>
      </c>
      <c r="C1441" s="19">
        <f>OBSERVED!A317</f>
        <v>44512</v>
      </c>
      <c r="D1441" s="32">
        <f>OBSERVED!D317</f>
        <v>15.4</v>
      </c>
      <c r="E1441" s="32">
        <f>FORECAST!D317</f>
        <v>19</v>
      </c>
      <c r="F1441" s="36">
        <f t="shared" si="188"/>
        <v>15.4</v>
      </c>
      <c r="G1441" s="37">
        <f t="shared" si="189"/>
        <v>19</v>
      </c>
      <c r="H1441" s="15">
        <f t="shared" si="190"/>
        <v>3.6</v>
      </c>
      <c r="I1441" s="15">
        <f t="shared" si="191"/>
        <v>12.96</v>
      </c>
      <c r="J1441" s="32">
        <f t="shared" si="192"/>
        <v>-3.6</v>
      </c>
    </row>
    <row r="1442" spans="1:10">
      <c r="A1442" t="s">
        <v>107</v>
      </c>
      <c r="B1442" s="19">
        <f>FORECAST!A318</f>
        <v>44513</v>
      </c>
      <c r="C1442" s="19">
        <f>OBSERVED!A318</f>
        <v>44513</v>
      </c>
      <c r="D1442" s="32">
        <f>OBSERVED!D318</f>
        <v>15.1</v>
      </c>
      <c r="E1442" s="32">
        <f>FORECAST!D318</f>
        <v>16</v>
      </c>
      <c r="F1442" s="36">
        <f t="shared" si="188"/>
        <v>15.1</v>
      </c>
      <c r="G1442" s="37">
        <f t="shared" si="189"/>
        <v>19</v>
      </c>
      <c r="H1442" s="15">
        <f t="shared" si="190"/>
        <v>3.9</v>
      </c>
      <c r="I1442" s="15">
        <f t="shared" si="191"/>
        <v>15.21</v>
      </c>
      <c r="J1442" s="32">
        <f t="shared" si="192"/>
        <v>-0.9</v>
      </c>
    </row>
    <row r="1443" spans="1:10">
      <c r="A1443" t="s">
        <v>110</v>
      </c>
      <c r="B1443" s="19">
        <f>FORECAST!A319</f>
        <v>44514</v>
      </c>
      <c r="C1443" s="19">
        <f>OBSERVED!A319</f>
        <v>44514</v>
      </c>
      <c r="D1443" s="32">
        <f>OBSERVED!D319</f>
        <v>17</v>
      </c>
      <c r="E1443" s="32">
        <f>FORECAST!D319</f>
        <v>16</v>
      </c>
      <c r="F1443" s="36">
        <f t="shared" si="188"/>
        <v>17</v>
      </c>
      <c r="G1443" s="37">
        <f t="shared" si="189"/>
        <v>16</v>
      </c>
      <c r="H1443" s="15">
        <f t="shared" si="190"/>
        <v>1</v>
      </c>
      <c r="I1443" s="15">
        <f t="shared" si="191"/>
        <v>1</v>
      </c>
      <c r="J1443" s="32">
        <f t="shared" si="192"/>
        <v>1</v>
      </c>
    </row>
    <row r="1444" spans="1:10">
      <c r="A1444" t="s">
        <v>113</v>
      </c>
      <c r="B1444" s="19">
        <f>FORECAST!A320</f>
        <v>44515</v>
      </c>
      <c r="C1444" s="19">
        <f>OBSERVED!A320</f>
        <v>44515</v>
      </c>
      <c r="D1444" s="32">
        <f>OBSERVED!D320</f>
        <v>18.2</v>
      </c>
      <c r="E1444" s="32">
        <f>FORECAST!D320</f>
        <v>16</v>
      </c>
      <c r="F1444" s="36">
        <f t="shared" si="188"/>
        <v>18.2</v>
      </c>
      <c r="G1444" s="37">
        <f t="shared" si="189"/>
        <v>16</v>
      </c>
      <c r="H1444" s="15">
        <f t="shared" si="190"/>
        <v>2.2</v>
      </c>
      <c r="I1444" s="15">
        <f t="shared" si="191"/>
        <v>4.84</v>
      </c>
      <c r="J1444" s="32">
        <f t="shared" si="192"/>
        <v>2.2</v>
      </c>
    </row>
    <row r="1445" spans="1:10">
      <c r="A1445" t="s">
        <v>116</v>
      </c>
      <c r="B1445" s="19">
        <f>FORECAST!A321</f>
        <v>44516</v>
      </c>
      <c r="C1445" s="19">
        <f>OBSERVED!A321</f>
        <v>44516</v>
      </c>
      <c r="D1445" s="32">
        <f>OBSERVED!D321</f>
        <v>19</v>
      </c>
      <c r="E1445" s="32">
        <f>FORECAST!D321</f>
        <v>15</v>
      </c>
      <c r="F1445" s="36">
        <f t="shared" si="188"/>
        <v>19</v>
      </c>
      <c r="G1445" s="37">
        <f t="shared" si="189"/>
        <v>16</v>
      </c>
      <c r="H1445" s="15">
        <f t="shared" si="190"/>
        <v>3</v>
      </c>
      <c r="I1445" s="15">
        <f t="shared" si="191"/>
        <v>9</v>
      </c>
      <c r="J1445" s="32">
        <f t="shared" si="192"/>
        <v>4</v>
      </c>
    </row>
    <row r="1446" spans="1:10">
      <c r="A1446" t="s">
        <v>119</v>
      </c>
      <c r="B1446" s="19">
        <f>FORECAST!A322</f>
        <v>44517</v>
      </c>
      <c r="C1446" s="19">
        <f>OBSERVED!A322</f>
        <v>44517</v>
      </c>
      <c r="D1446" s="32">
        <f>OBSERVED!D322</f>
        <v>18.5</v>
      </c>
      <c r="E1446" s="32">
        <f>FORECAST!D322</f>
        <v>16</v>
      </c>
      <c r="F1446" s="36">
        <f t="shared" ref="F1446:F1490" si="193">D1446</f>
        <v>18.5</v>
      </c>
      <c r="G1446" s="37">
        <f t="shared" ref="G1446:G1490" si="194">E1445</f>
        <v>15</v>
      </c>
      <c r="H1446" s="15">
        <f t="shared" ref="H1446:H1490" si="195">IF(OR(D1446=99.9,E1445=99.9),"",ABS(D1446-E1445))</f>
        <v>3.5</v>
      </c>
      <c r="I1446" s="15">
        <f t="shared" ref="I1446:I1490" si="196">IF(OR(D1446=99.9,E1445=99.9),"",POWER(ABS(D1446-E1445),2))</f>
        <v>12.25</v>
      </c>
      <c r="J1446" s="32">
        <f t="shared" ref="J1446:J1490" si="197">D1446-E1446</f>
        <v>2.5</v>
      </c>
    </row>
    <row r="1447" spans="1:10">
      <c r="A1447" t="s">
        <v>122</v>
      </c>
      <c r="B1447" s="19">
        <f>FORECAST!A323</f>
        <v>44518</v>
      </c>
      <c r="C1447" s="19">
        <f>OBSERVED!A323</f>
        <v>44518</v>
      </c>
      <c r="D1447" s="32">
        <f>OBSERVED!D323</f>
        <v>23</v>
      </c>
      <c r="E1447" s="32">
        <f>FORECAST!D323</f>
        <v>19</v>
      </c>
      <c r="F1447" s="36">
        <f t="shared" si="193"/>
        <v>23</v>
      </c>
      <c r="G1447" s="37">
        <f t="shared" si="194"/>
        <v>16</v>
      </c>
      <c r="H1447" s="15">
        <f t="shared" si="195"/>
        <v>7</v>
      </c>
      <c r="I1447" s="15">
        <f t="shared" si="196"/>
        <v>49</v>
      </c>
      <c r="J1447" s="32">
        <f t="shared" si="197"/>
        <v>4</v>
      </c>
    </row>
    <row r="1448" spans="1:10">
      <c r="A1448" t="s">
        <v>106</v>
      </c>
      <c r="B1448" s="19">
        <f>FORECAST!A324</f>
        <v>44519</v>
      </c>
      <c r="C1448" s="19">
        <f>OBSERVED!A324</f>
        <v>44519</v>
      </c>
      <c r="D1448" s="32">
        <f>OBSERVED!D324</f>
        <v>20.7</v>
      </c>
      <c r="E1448" s="32">
        <f>FORECAST!D324</f>
        <v>22</v>
      </c>
      <c r="F1448" s="36">
        <f t="shared" si="193"/>
        <v>20.7</v>
      </c>
      <c r="G1448" s="37">
        <f t="shared" si="194"/>
        <v>19</v>
      </c>
      <c r="H1448" s="15">
        <f t="shared" si="195"/>
        <v>1.7</v>
      </c>
      <c r="I1448" s="15">
        <f t="shared" si="196"/>
        <v>2.89</v>
      </c>
      <c r="J1448" s="32">
        <f t="shared" si="197"/>
        <v>-1.3</v>
      </c>
    </row>
    <row r="1449" spans="1:10">
      <c r="A1449" t="s">
        <v>107</v>
      </c>
      <c r="B1449" s="19">
        <f>FORECAST!A325</f>
        <v>44520</v>
      </c>
      <c r="C1449" s="19">
        <f>OBSERVED!A325</f>
        <v>44520</v>
      </c>
      <c r="D1449" s="32">
        <f>OBSERVED!D325</f>
        <v>22.2</v>
      </c>
      <c r="E1449" s="32">
        <f>FORECAST!D325</f>
        <v>22</v>
      </c>
      <c r="F1449" s="36">
        <f t="shared" si="193"/>
        <v>22.2</v>
      </c>
      <c r="G1449" s="37">
        <f t="shared" si="194"/>
        <v>22</v>
      </c>
      <c r="H1449" s="15">
        <f t="shared" si="195"/>
        <v>0.199999999999999</v>
      </c>
      <c r="I1449" s="15">
        <f t="shared" si="196"/>
        <v>0.0399999999999997</v>
      </c>
      <c r="J1449" s="32">
        <f t="shared" si="197"/>
        <v>0.199999999999999</v>
      </c>
    </row>
    <row r="1450" spans="1:10">
      <c r="A1450" t="s">
        <v>110</v>
      </c>
      <c r="B1450" s="19">
        <f>FORECAST!A326</f>
        <v>44521</v>
      </c>
      <c r="C1450" s="19">
        <f>OBSERVED!A326</f>
        <v>44521</v>
      </c>
      <c r="D1450" s="32">
        <f>OBSERVED!D326</f>
        <v>23.2</v>
      </c>
      <c r="E1450" s="32">
        <f>FORECAST!D326</f>
        <v>23</v>
      </c>
      <c r="F1450" s="36">
        <f t="shared" si="193"/>
        <v>23.2</v>
      </c>
      <c r="G1450" s="37">
        <f t="shared" si="194"/>
        <v>22</v>
      </c>
      <c r="H1450" s="15">
        <f t="shared" si="195"/>
        <v>1.2</v>
      </c>
      <c r="I1450" s="15">
        <f t="shared" si="196"/>
        <v>1.44</v>
      </c>
      <c r="J1450" s="32">
        <f t="shared" si="197"/>
        <v>0.199999999999999</v>
      </c>
    </row>
    <row r="1451" spans="1:10">
      <c r="A1451" t="s">
        <v>113</v>
      </c>
      <c r="B1451" s="19">
        <f>FORECAST!A327</f>
        <v>44522</v>
      </c>
      <c r="C1451" s="19">
        <f>OBSERVED!A327</f>
        <v>44522</v>
      </c>
      <c r="D1451" s="32">
        <f>OBSERVED!D327</f>
        <v>23.4</v>
      </c>
      <c r="E1451" s="32">
        <f>FORECAST!D327</f>
        <v>24</v>
      </c>
      <c r="F1451" s="36">
        <f t="shared" si="193"/>
        <v>23.4</v>
      </c>
      <c r="G1451" s="37">
        <f t="shared" si="194"/>
        <v>23</v>
      </c>
      <c r="H1451" s="15">
        <f t="shared" si="195"/>
        <v>0.399999999999999</v>
      </c>
      <c r="I1451" s="15">
        <f t="shared" si="196"/>
        <v>0.159999999999999</v>
      </c>
      <c r="J1451" s="32">
        <f t="shared" si="197"/>
        <v>-0.600000000000001</v>
      </c>
    </row>
    <row r="1452" spans="1:10">
      <c r="A1452" t="s">
        <v>116</v>
      </c>
      <c r="B1452" s="19">
        <f>FORECAST!A328</f>
        <v>44523</v>
      </c>
      <c r="C1452" s="19">
        <f>OBSERVED!A328</f>
        <v>44523</v>
      </c>
      <c r="D1452" s="32">
        <f>OBSERVED!D328</f>
        <v>21.7</v>
      </c>
      <c r="E1452" s="32">
        <f>FORECAST!D328</f>
        <v>24</v>
      </c>
      <c r="F1452" s="36">
        <f t="shared" si="193"/>
        <v>21.7</v>
      </c>
      <c r="G1452" s="37">
        <f t="shared" si="194"/>
        <v>24</v>
      </c>
      <c r="H1452" s="15">
        <f t="shared" si="195"/>
        <v>2.3</v>
      </c>
      <c r="I1452" s="15">
        <f t="shared" si="196"/>
        <v>5.29</v>
      </c>
      <c r="J1452" s="32">
        <f t="shared" si="197"/>
        <v>-2.3</v>
      </c>
    </row>
    <row r="1453" spans="1:10">
      <c r="A1453" t="s">
        <v>119</v>
      </c>
      <c r="B1453" s="19">
        <f>FORECAST!A329</f>
        <v>44524</v>
      </c>
      <c r="C1453" s="19">
        <f>OBSERVED!A329</f>
        <v>44524</v>
      </c>
      <c r="D1453" s="32">
        <f>OBSERVED!D329</f>
        <v>17.8</v>
      </c>
      <c r="E1453" s="32">
        <f>FORECAST!D329</f>
        <v>22</v>
      </c>
      <c r="F1453" s="36">
        <f t="shared" si="193"/>
        <v>17.8</v>
      </c>
      <c r="G1453" s="37">
        <f t="shared" si="194"/>
        <v>24</v>
      </c>
      <c r="H1453" s="15">
        <f t="shared" si="195"/>
        <v>6.2</v>
      </c>
      <c r="I1453" s="15">
        <f t="shared" si="196"/>
        <v>38.44</v>
      </c>
      <c r="J1453" s="32">
        <f t="shared" si="197"/>
        <v>-4.2</v>
      </c>
    </row>
    <row r="1454" spans="1:10">
      <c r="A1454" t="s">
        <v>122</v>
      </c>
      <c r="B1454" s="19">
        <f>FORECAST!A330</f>
        <v>44525</v>
      </c>
      <c r="C1454" s="19">
        <f>OBSERVED!A330</f>
        <v>44525</v>
      </c>
      <c r="D1454" s="32">
        <f>OBSERVED!D330</f>
        <v>15.7</v>
      </c>
      <c r="E1454" s="32">
        <f>FORECAST!D330</f>
        <v>20</v>
      </c>
      <c r="F1454" s="36">
        <f t="shared" si="193"/>
        <v>15.7</v>
      </c>
      <c r="G1454" s="37">
        <f t="shared" si="194"/>
        <v>22</v>
      </c>
      <c r="H1454" s="15">
        <f t="shared" si="195"/>
        <v>6.3</v>
      </c>
      <c r="I1454" s="15">
        <f t="shared" si="196"/>
        <v>39.69</v>
      </c>
      <c r="J1454" s="32">
        <f t="shared" si="197"/>
        <v>-4.3</v>
      </c>
    </row>
    <row r="1455" spans="1:10">
      <c r="A1455" t="s">
        <v>106</v>
      </c>
      <c r="B1455" s="19">
        <f>FORECAST!A331</f>
        <v>44526</v>
      </c>
      <c r="C1455" s="19">
        <f>OBSERVED!A331</f>
        <v>44526</v>
      </c>
      <c r="D1455" s="32">
        <f>OBSERVED!D331</f>
        <v>16</v>
      </c>
      <c r="E1455" s="32">
        <f>FORECAST!D331</f>
        <v>21</v>
      </c>
      <c r="F1455" s="36">
        <f t="shared" si="193"/>
        <v>16</v>
      </c>
      <c r="G1455" s="37">
        <f t="shared" si="194"/>
        <v>20</v>
      </c>
      <c r="H1455" s="15">
        <f t="shared" si="195"/>
        <v>4</v>
      </c>
      <c r="I1455" s="15">
        <f t="shared" si="196"/>
        <v>16</v>
      </c>
      <c r="J1455" s="32">
        <f t="shared" si="197"/>
        <v>-5</v>
      </c>
    </row>
    <row r="1456" spans="1:10">
      <c r="A1456" t="s">
        <v>107</v>
      </c>
      <c r="B1456" s="19">
        <f>FORECAST!A332</f>
        <v>44527</v>
      </c>
      <c r="C1456" s="19">
        <f>OBSERVED!A332</f>
        <v>44527</v>
      </c>
      <c r="D1456" s="32">
        <f>OBSERVED!D332</f>
        <v>15.8</v>
      </c>
      <c r="E1456" s="32">
        <f>FORECAST!D332</f>
        <v>17.1</v>
      </c>
      <c r="F1456" s="36">
        <f t="shared" si="193"/>
        <v>15.8</v>
      </c>
      <c r="G1456" s="37">
        <f t="shared" si="194"/>
        <v>21</v>
      </c>
      <c r="H1456" s="15">
        <f t="shared" si="195"/>
        <v>5.2</v>
      </c>
      <c r="I1456" s="15">
        <f t="shared" si="196"/>
        <v>27.04</v>
      </c>
      <c r="J1456" s="32">
        <f t="shared" si="197"/>
        <v>-1.3</v>
      </c>
    </row>
    <row r="1457" spans="1:10">
      <c r="A1457" t="s">
        <v>110</v>
      </c>
      <c r="B1457" s="19">
        <f>FORECAST!A333</f>
        <v>44528</v>
      </c>
      <c r="C1457" s="19">
        <f>OBSERVED!A333</f>
        <v>44528</v>
      </c>
      <c r="D1457" s="32">
        <f>OBSERVED!D333</f>
        <v>15</v>
      </c>
      <c r="E1457" s="32">
        <f>FORECAST!D333</f>
        <v>17.1</v>
      </c>
      <c r="F1457" s="36">
        <f t="shared" si="193"/>
        <v>15</v>
      </c>
      <c r="G1457" s="37">
        <f t="shared" si="194"/>
        <v>17.1</v>
      </c>
      <c r="H1457" s="15">
        <f t="shared" si="195"/>
        <v>2.1</v>
      </c>
      <c r="I1457" s="15">
        <f t="shared" si="196"/>
        <v>4.41000000000001</v>
      </c>
      <c r="J1457" s="32">
        <f t="shared" si="197"/>
        <v>-2.1</v>
      </c>
    </row>
    <row r="1458" spans="1:10">
      <c r="A1458" t="s">
        <v>113</v>
      </c>
      <c r="B1458" s="19">
        <f>FORECAST!A334</f>
        <v>44529</v>
      </c>
      <c r="C1458" s="19">
        <f>OBSERVED!A334</f>
        <v>44529</v>
      </c>
      <c r="D1458" s="32">
        <f>OBSERVED!D334</f>
        <v>16</v>
      </c>
      <c r="E1458" s="32">
        <f>FORECAST!D334</f>
        <v>17.5</v>
      </c>
      <c r="F1458" s="36">
        <f t="shared" si="193"/>
        <v>16</v>
      </c>
      <c r="G1458" s="37">
        <f t="shared" si="194"/>
        <v>17.1</v>
      </c>
      <c r="H1458" s="15">
        <f t="shared" si="195"/>
        <v>1.1</v>
      </c>
      <c r="I1458" s="15">
        <f t="shared" si="196"/>
        <v>1.21</v>
      </c>
      <c r="J1458" s="32">
        <f t="shared" si="197"/>
        <v>-1.5</v>
      </c>
    </row>
    <row r="1459" spans="1:10">
      <c r="A1459" t="s">
        <v>116</v>
      </c>
      <c r="B1459" s="19">
        <f>FORECAST!A335</f>
        <v>44530</v>
      </c>
      <c r="C1459" s="19">
        <f>OBSERVED!A335</f>
        <v>44530</v>
      </c>
      <c r="D1459" s="32">
        <f>OBSERVED!D335</f>
        <v>17.7</v>
      </c>
      <c r="E1459" s="32">
        <f>FORECAST!D335</f>
        <v>17.3</v>
      </c>
      <c r="F1459" s="36">
        <f t="shared" si="193"/>
        <v>17.7</v>
      </c>
      <c r="G1459" s="37">
        <f t="shared" si="194"/>
        <v>17.5</v>
      </c>
      <c r="H1459" s="15">
        <f t="shared" si="195"/>
        <v>0.199999999999999</v>
      </c>
      <c r="I1459" s="15">
        <f t="shared" si="196"/>
        <v>0.0399999999999997</v>
      </c>
      <c r="J1459" s="32">
        <f t="shared" si="197"/>
        <v>0.399999999999999</v>
      </c>
    </row>
    <row r="1460" spans="1:10">
      <c r="A1460" t="s">
        <v>119</v>
      </c>
      <c r="B1460" s="19">
        <f>FORECAST!A336</f>
        <v>44531</v>
      </c>
      <c r="C1460" s="19">
        <f>OBSERVED!A336</f>
        <v>44531</v>
      </c>
      <c r="D1460" s="32">
        <f>OBSERVED!D336</f>
        <v>18</v>
      </c>
      <c r="E1460" s="32">
        <f>FORECAST!D336</f>
        <v>17</v>
      </c>
      <c r="F1460" s="36">
        <f t="shared" si="193"/>
        <v>18</v>
      </c>
      <c r="G1460" s="37">
        <f t="shared" si="194"/>
        <v>17.3</v>
      </c>
      <c r="H1460" s="15">
        <f t="shared" si="195"/>
        <v>0.699999999999999</v>
      </c>
      <c r="I1460" s="15">
        <f t="shared" si="196"/>
        <v>0.489999999999999</v>
      </c>
      <c r="J1460" s="32">
        <f t="shared" si="197"/>
        <v>1</v>
      </c>
    </row>
    <row r="1461" spans="1:10">
      <c r="A1461" t="s">
        <v>122</v>
      </c>
      <c r="B1461" s="19">
        <f>FORECAST!A337</f>
        <v>44532</v>
      </c>
      <c r="C1461" s="19">
        <f>OBSERVED!A337</f>
        <v>44532</v>
      </c>
      <c r="D1461" s="32">
        <f>OBSERVED!D337</f>
        <v>16.2</v>
      </c>
      <c r="E1461" s="32">
        <f>FORECAST!D337</f>
        <v>16</v>
      </c>
      <c r="F1461" s="36">
        <f t="shared" si="193"/>
        <v>16.2</v>
      </c>
      <c r="G1461" s="37">
        <f t="shared" si="194"/>
        <v>17</v>
      </c>
      <c r="H1461" s="15">
        <f t="shared" si="195"/>
        <v>0.800000000000001</v>
      </c>
      <c r="I1461" s="15">
        <f t="shared" si="196"/>
        <v>0.640000000000001</v>
      </c>
      <c r="J1461" s="32">
        <f t="shared" si="197"/>
        <v>0.199999999999999</v>
      </c>
    </row>
    <row r="1462" spans="1:10">
      <c r="A1462" t="s">
        <v>106</v>
      </c>
      <c r="B1462" s="19">
        <f>FORECAST!A338</f>
        <v>44533</v>
      </c>
      <c r="C1462" s="19">
        <f>OBSERVED!A338</f>
        <v>44533</v>
      </c>
      <c r="D1462" s="32">
        <f>OBSERVED!D338</f>
        <v>15.5</v>
      </c>
      <c r="E1462" s="32">
        <f>FORECAST!D338</f>
        <v>15</v>
      </c>
      <c r="F1462" s="36">
        <f t="shared" si="193"/>
        <v>15.5</v>
      </c>
      <c r="G1462" s="37">
        <f t="shared" si="194"/>
        <v>16</v>
      </c>
      <c r="H1462" s="15">
        <f t="shared" si="195"/>
        <v>0.5</v>
      </c>
      <c r="I1462" s="15">
        <f t="shared" si="196"/>
        <v>0.25</v>
      </c>
      <c r="J1462" s="32">
        <f t="shared" si="197"/>
        <v>0.5</v>
      </c>
    </row>
    <row r="1463" spans="1:10">
      <c r="A1463" t="s">
        <v>107</v>
      </c>
      <c r="B1463" s="19">
        <f>FORECAST!A339</f>
        <v>44534</v>
      </c>
      <c r="C1463" s="19">
        <f>OBSERVED!A339</f>
        <v>44534</v>
      </c>
      <c r="D1463" s="32">
        <f>OBSERVED!D339</f>
        <v>17.5</v>
      </c>
      <c r="E1463" s="32">
        <f>FORECAST!D339</f>
        <v>16</v>
      </c>
      <c r="F1463" s="36">
        <f t="shared" si="193"/>
        <v>17.5</v>
      </c>
      <c r="G1463" s="37">
        <f t="shared" si="194"/>
        <v>15</v>
      </c>
      <c r="H1463" s="15">
        <f t="shared" si="195"/>
        <v>2.5</v>
      </c>
      <c r="I1463" s="15">
        <f t="shared" si="196"/>
        <v>6.25</v>
      </c>
      <c r="J1463" s="32">
        <f t="shared" si="197"/>
        <v>1.5</v>
      </c>
    </row>
    <row r="1464" spans="1:10">
      <c r="A1464" t="s">
        <v>110</v>
      </c>
      <c r="B1464" s="19">
        <f>FORECAST!A340</f>
        <v>44535</v>
      </c>
      <c r="C1464" s="19">
        <f>OBSERVED!A340</f>
        <v>44535</v>
      </c>
      <c r="D1464" s="32">
        <f>OBSERVED!D340</f>
        <v>18.2</v>
      </c>
      <c r="E1464" s="32">
        <f>FORECAST!D340</f>
        <v>18</v>
      </c>
      <c r="F1464" s="36">
        <f t="shared" si="193"/>
        <v>18.2</v>
      </c>
      <c r="G1464" s="37">
        <f t="shared" si="194"/>
        <v>16</v>
      </c>
      <c r="H1464" s="15">
        <f t="shared" si="195"/>
        <v>2.2</v>
      </c>
      <c r="I1464" s="15">
        <f t="shared" si="196"/>
        <v>4.84</v>
      </c>
      <c r="J1464" s="32">
        <f t="shared" si="197"/>
        <v>0.199999999999999</v>
      </c>
    </row>
    <row r="1465" spans="1:10">
      <c r="A1465" t="s">
        <v>113</v>
      </c>
      <c r="B1465" s="19">
        <f>FORECAST!A341</f>
        <v>44536</v>
      </c>
      <c r="C1465" s="19">
        <f>OBSERVED!A341</f>
        <v>44536</v>
      </c>
      <c r="D1465" s="32">
        <f>OBSERVED!D341</f>
        <v>18</v>
      </c>
      <c r="E1465" s="32">
        <f>FORECAST!D341</f>
        <v>18</v>
      </c>
      <c r="F1465" s="36">
        <f t="shared" si="193"/>
        <v>18</v>
      </c>
      <c r="G1465" s="37">
        <f t="shared" si="194"/>
        <v>18</v>
      </c>
      <c r="H1465" s="15">
        <f t="shared" si="195"/>
        <v>0</v>
      </c>
      <c r="I1465" s="15">
        <f t="shared" si="196"/>
        <v>0</v>
      </c>
      <c r="J1465" s="32">
        <f t="shared" si="197"/>
        <v>0</v>
      </c>
    </row>
    <row r="1466" spans="1:10">
      <c r="A1466" t="s">
        <v>116</v>
      </c>
      <c r="B1466" s="19">
        <f>FORECAST!A342</f>
        <v>44537</v>
      </c>
      <c r="C1466" s="19">
        <f>OBSERVED!A342</f>
        <v>44537</v>
      </c>
      <c r="D1466" s="32">
        <f>OBSERVED!D342</f>
        <v>18.5</v>
      </c>
      <c r="E1466" s="32">
        <f>FORECAST!D342</f>
        <v>18</v>
      </c>
      <c r="F1466" s="36">
        <f t="shared" si="193"/>
        <v>18.5</v>
      </c>
      <c r="G1466" s="37">
        <f t="shared" si="194"/>
        <v>18</v>
      </c>
      <c r="H1466" s="15">
        <f t="shared" si="195"/>
        <v>0.5</v>
      </c>
      <c r="I1466" s="15">
        <f t="shared" si="196"/>
        <v>0.25</v>
      </c>
      <c r="J1466" s="32">
        <f t="shared" si="197"/>
        <v>0.5</v>
      </c>
    </row>
    <row r="1467" spans="1:10">
      <c r="A1467" t="s">
        <v>119</v>
      </c>
      <c r="B1467" s="19">
        <f>FORECAST!A343</f>
        <v>44538</v>
      </c>
      <c r="C1467" s="19">
        <f>OBSERVED!A343</f>
        <v>44538</v>
      </c>
      <c r="D1467" s="32">
        <f>OBSERVED!D343</f>
        <v>17.5</v>
      </c>
      <c r="E1467" s="32">
        <f>FORECAST!D343</f>
        <v>17</v>
      </c>
      <c r="F1467" s="36">
        <f t="shared" si="193"/>
        <v>17.5</v>
      </c>
      <c r="G1467" s="37">
        <f t="shared" si="194"/>
        <v>18</v>
      </c>
      <c r="H1467" s="15">
        <f t="shared" si="195"/>
        <v>0.5</v>
      </c>
      <c r="I1467" s="15">
        <f t="shared" si="196"/>
        <v>0.25</v>
      </c>
      <c r="J1467" s="32">
        <f t="shared" si="197"/>
        <v>0.5</v>
      </c>
    </row>
    <row r="1468" spans="1:10">
      <c r="A1468" t="s">
        <v>122</v>
      </c>
      <c r="B1468" s="19">
        <f>FORECAST!A344</f>
        <v>44539</v>
      </c>
      <c r="C1468" s="19">
        <f>OBSERVED!A344</f>
        <v>44539</v>
      </c>
      <c r="D1468" s="32">
        <f>OBSERVED!D344</f>
        <v>18</v>
      </c>
      <c r="E1468" s="32">
        <f>FORECAST!D344</f>
        <v>18</v>
      </c>
      <c r="F1468" s="36">
        <f t="shared" si="193"/>
        <v>18</v>
      </c>
      <c r="G1468" s="37">
        <f t="shared" si="194"/>
        <v>17</v>
      </c>
      <c r="H1468" s="15">
        <f t="shared" si="195"/>
        <v>1</v>
      </c>
      <c r="I1468" s="15">
        <f t="shared" si="196"/>
        <v>1</v>
      </c>
      <c r="J1468" s="32">
        <f t="shared" si="197"/>
        <v>0</v>
      </c>
    </row>
    <row r="1469" spans="1:10">
      <c r="A1469" t="s">
        <v>106</v>
      </c>
      <c r="B1469" s="19">
        <f>FORECAST!A345</f>
        <v>44540</v>
      </c>
      <c r="C1469" s="19">
        <f>OBSERVED!A345</f>
        <v>44540</v>
      </c>
      <c r="D1469" s="32">
        <f>OBSERVED!D345</f>
        <v>17</v>
      </c>
      <c r="E1469" s="32">
        <f>FORECAST!D345</f>
        <v>17</v>
      </c>
      <c r="F1469" s="36">
        <f t="shared" si="193"/>
        <v>17</v>
      </c>
      <c r="G1469" s="37">
        <f t="shared" si="194"/>
        <v>18</v>
      </c>
      <c r="H1469" s="15">
        <f t="shared" si="195"/>
        <v>1</v>
      </c>
      <c r="I1469" s="15">
        <f t="shared" si="196"/>
        <v>1</v>
      </c>
      <c r="J1469" s="32">
        <f t="shared" si="197"/>
        <v>0</v>
      </c>
    </row>
    <row r="1470" spans="1:10">
      <c r="A1470" t="s">
        <v>107</v>
      </c>
      <c r="B1470" s="19">
        <f>FORECAST!A346</f>
        <v>44541</v>
      </c>
      <c r="C1470" s="19">
        <f>OBSERVED!A346</f>
        <v>44541</v>
      </c>
      <c r="D1470" s="32">
        <f>OBSERVED!D346</f>
        <v>16.5</v>
      </c>
      <c r="E1470" s="32">
        <f>FORECAST!D346</f>
        <v>18</v>
      </c>
      <c r="F1470" s="36">
        <f t="shared" si="193"/>
        <v>16.5</v>
      </c>
      <c r="G1470" s="37">
        <f t="shared" si="194"/>
        <v>17</v>
      </c>
      <c r="H1470" s="15">
        <f t="shared" si="195"/>
        <v>0.5</v>
      </c>
      <c r="I1470" s="15">
        <f t="shared" si="196"/>
        <v>0.25</v>
      </c>
      <c r="J1470" s="32">
        <f t="shared" si="197"/>
        <v>-1.5</v>
      </c>
    </row>
    <row r="1471" spans="1:10">
      <c r="A1471" t="s">
        <v>110</v>
      </c>
      <c r="B1471" s="19">
        <f>FORECAST!A347</f>
        <v>44542</v>
      </c>
      <c r="C1471" s="19">
        <f>OBSERVED!A347</f>
        <v>44542</v>
      </c>
      <c r="D1471" s="32">
        <f>OBSERVED!D347</f>
        <v>16.2</v>
      </c>
      <c r="E1471" s="32">
        <f>FORECAST!D347</f>
        <v>18</v>
      </c>
      <c r="F1471" s="36">
        <f t="shared" si="193"/>
        <v>16.2</v>
      </c>
      <c r="G1471" s="37">
        <f t="shared" si="194"/>
        <v>18</v>
      </c>
      <c r="H1471" s="15">
        <f t="shared" si="195"/>
        <v>1.8</v>
      </c>
      <c r="I1471" s="15">
        <f t="shared" si="196"/>
        <v>3.24</v>
      </c>
      <c r="J1471" s="32">
        <f t="shared" si="197"/>
        <v>-1.8</v>
      </c>
    </row>
    <row r="1472" spans="1:10">
      <c r="A1472" t="s">
        <v>113</v>
      </c>
      <c r="B1472" s="19">
        <f>FORECAST!A348</f>
        <v>44543</v>
      </c>
      <c r="C1472" s="19">
        <f>OBSERVED!A348</f>
        <v>44543</v>
      </c>
      <c r="D1472" s="32">
        <f>OBSERVED!D348</f>
        <v>18</v>
      </c>
      <c r="E1472" s="32">
        <f>FORECAST!D348</f>
        <v>18</v>
      </c>
      <c r="F1472" s="36">
        <f t="shared" si="193"/>
        <v>18</v>
      </c>
      <c r="G1472" s="37">
        <f t="shared" si="194"/>
        <v>18</v>
      </c>
      <c r="H1472" s="15">
        <f t="shared" si="195"/>
        <v>0</v>
      </c>
      <c r="I1472" s="15">
        <f t="shared" si="196"/>
        <v>0</v>
      </c>
      <c r="J1472" s="32">
        <f t="shared" si="197"/>
        <v>0</v>
      </c>
    </row>
    <row r="1473" spans="1:10">
      <c r="A1473" t="s">
        <v>116</v>
      </c>
      <c r="B1473" s="19">
        <f>FORECAST!A349</f>
        <v>44544</v>
      </c>
      <c r="C1473" s="19">
        <f>OBSERVED!A349</f>
        <v>44544</v>
      </c>
      <c r="D1473" s="32">
        <f>OBSERVED!D349</f>
        <v>16</v>
      </c>
      <c r="E1473" s="32">
        <f>FORECAST!D349</f>
        <v>18</v>
      </c>
      <c r="F1473" s="36">
        <f t="shared" si="193"/>
        <v>16</v>
      </c>
      <c r="G1473" s="37">
        <f t="shared" si="194"/>
        <v>18</v>
      </c>
      <c r="H1473" s="15">
        <f t="shared" si="195"/>
        <v>2</v>
      </c>
      <c r="I1473" s="15">
        <f t="shared" si="196"/>
        <v>4</v>
      </c>
      <c r="J1473" s="32">
        <f t="shared" si="197"/>
        <v>-2</v>
      </c>
    </row>
    <row r="1474" spans="1:10">
      <c r="A1474" t="s">
        <v>119</v>
      </c>
      <c r="B1474" s="19">
        <f>FORECAST!A350</f>
        <v>44545</v>
      </c>
      <c r="C1474" s="19">
        <f>OBSERVED!A350</f>
        <v>44545</v>
      </c>
      <c r="D1474" s="32">
        <f>OBSERVED!D350</f>
        <v>16.3</v>
      </c>
      <c r="E1474" s="32">
        <f>FORECAST!D350</f>
        <v>17</v>
      </c>
      <c r="F1474" s="36">
        <f t="shared" si="193"/>
        <v>16.3</v>
      </c>
      <c r="G1474" s="37">
        <f t="shared" si="194"/>
        <v>18</v>
      </c>
      <c r="H1474" s="15">
        <f t="shared" si="195"/>
        <v>1.7</v>
      </c>
      <c r="I1474" s="15">
        <f t="shared" si="196"/>
        <v>2.89</v>
      </c>
      <c r="J1474" s="32">
        <f t="shared" si="197"/>
        <v>-0.699999999999999</v>
      </c>
    </row>
    <row r="1475" spans="1:10">
      <c r="A1475" t="s">
        <v>122</v>
      </c>
      <c r="B1475" s="19">
        <f>FORECAST!A351</f>
        <v>44546</v>
      </c>
      <c r="C1475" s="19">
        <f>OBSERVED!A351</f>
        <v>44546</v>
      </c>
      <c r="D1475" s="32">
        <f>OBSERVED!D351</f>
        <v>15.5</v>
      </c>
      <c r="E1475" s="32">
        <f>FORECAST!D351</f>
        <v>17</v>
      </c>
      <c r="F1475" s="36">
        <f t="shared" si="193"/>
        <v>15.5</v>
      </c>
      <c r="G1475" s="37">
        <f t="shared" si="194"/>
        <v>17</v>
      </c>
      <c r="H1475" s="15">
        <f t="shared" si="195"/>
        <v>1.5</v>
      </c>
      <c r="I1475" s="15">
        <f t="shared" si="196"/>
        <v>2.25</v>
      </c>
      <c r="J1475" s="32">
        <f t="shared" si="197"/>
        <v>-1.5</v>
      </c>
    </row>
    <row r="1476" spans="1:10">
      <c r="A1476" t="s">
        <v>106</v>
      </c>
      <c r="B1476" s="19">
        <f>FORECAST!A352</f>
        <v>44547</v>
      </c>
      <c r="C1476" s="19">
        <f>OBSERVED!A352</f>
        <v>44547</v>
      </c>
      <c r="D1476" s="32">
        <f>OBSERVED!D352</f>
        <v>12.8</v>
      </c>
      <c r="E1476" s="32">
        <f>FORECAST!D352</f>
        <v>14</v>
      </c>
      <c r="F1476" s="36">
        <f t="shared" si="193"/>
        <v>12.8</v>
      </c>
      <c r="G1476" s="37">
        <f t="shared" si="194"/>
        <v>17</v>
      </c>
      <c r="H1476" s="15">
        <f t="shared" si="195"/>
        <v>4.2</v>
      </c>
      <c r="I1476" s="15">
        <f t="shared" si="196"/>
        <v>17.64</v>
      </c>
      <c r="J1476" s="32">
        <f t="shared" si="197"/>
        <v>-1.2</v>
      </c>
    </row>
    <row r="1477" spans="1:10">
      <c r="A1477" t="s">
        <v>107</v>
      </c>
      <c r="B1477" s="19">
        <f>FORECAST!A353</f>
        <v>44548</v>
      </c>
      <c r="C1477" s="19">
        <f>OBSERVED!A353</f>
        <v>44548</v>
      </c>
      <c r="D1477" s="32">
        <f>OBSERVED!D353</f>
        <v>13.5</v>
      </c>
      <c r="E1477" s="32">
        <f>FORECAST!D353</f>
        <v>17</v>
      </c>
      <c r="F1477" s="36">
        <f t="shared" si="193"/>
        <v>13.5</v>
      </c>
      <c r="G1477" s="37">
        <f t="shared" si="194"/>
        <v>14</v>
      </c>
      <c r="H1477" s="15">
        <f t="shared" si="195"/>
        <v>0.5</v>
      </c>
      <c r="I1477" s="15">
        <f t="shared" si="196"/>
        <v>0.25</v>
      </c>
      <c r="J1477" s="32">
        <f t="shared" si="197"/>
        <v>-3.5</v>
      </c>
    </row>
    <row r="1478" spans="1:10">
      <c r="A1478" t="s">
        <v>110</v>
      </c>
      <c r="B1478" s="19">
        <f>FORECAST!A354</f>
        <v>44549</v>
      </c>
      <c r="C1478" s="19">
        <f>OBSERVED!A354</f>
        <v>44549</v>
      </c>
      <c r="D1478" s="32">
        <f>OBSERVED!D354</f>
        <v>12.5</v>
      </c>
      <c r="E1478" s="32">
        <f>FORECAST!D354</f>
        <v>16</v>
      </c>
      <c r="F1478" s="36">
        <f t="shared" si="193"/>
        <v>12.5</v>
      </c>
      <c r="G1478" s="37">
        <f t="shared" si="194"/>
        <v>17</v>
      </c>
      <c r="H1478" s="15">
        <f t="shared" si="195"/>
        <v>4.5</v>
      </c>
      <c r="I1478" s="15">
        <f t="shared" si="196"/>
        <v>20.25</v>
      </c>
      <c r="J1478" s="32">
        <f t="shared" si="197"/>
        <v>-3.5</v>
      </c>
    </row>
    <row r="1479" spans="1:10">
      <c r="A1479" t="s">
        <v>113</v>
      </c>
      <c r="B1479" s="19">
        <f>FORECAST!A355</f>
        <v>44550</v>
      </c>
      <c r="C1479" s="19">
        <f>OBSERVED!A355</f>
        <v>44550</v>
      </c>
      <c r="D1479" s="32">
        <f>OBSERVED!D355</f>
        <v>9.5</v>
      </c>
      <c r="E1479" s="32">
        <f>FORECAST!D355</f>
        <v>16</v>
      </c>
      <c r="F1479" s="36">
        <f t="shared" si="193"/>
        <v>9.5</v>
      </c>
      <c r="G1479" s="37">
        <f t="shared" si="194"/>
        <v>16</v>
      </c>
      <c r="H1479" s="15">
        <f t="shared" si="195"/>
        <v>6.5</v>
      </c>
      <c r="I1479" s="15">
        <f t="shared" si="196"/>
        <v>42.25</v>
      </c>
      <c r="J1479" s="32">
        <f t="shared" si="197"/>
        <v>-6.5</v>
      </c>
    </row>
    <row r="1480" spans="1:10">
      <c r="A1480" t="s">
        <v>116</v>
      </c>
      <c r="B1480" s="19">
        <f>FORECAST!A356</f>
        <v>44551</v>
      </c>
      <c r="C1480" s="19">
        <f>OBSERVED!A356</f>
        <v>44551</v>
      </c>
      <c r="D1480" s="32">
        <f>OBSERVED!D356</f>
        <v>9</v>
      </c>
      <c r="E1480" s="32">
        <f>FORECAST!D356</f>
        <v>17</v>
      </c>
      <c r="F1480" s="36">
        <f t="shared" si="193"/>
        <v>9</v>
      </c>
      <c r="G1480" s="37">
        <f t="shared" si="194"/>
        <v>16</v>
      </c>
      <c r="H1480" s="15">
        <f t="shared" si="195"/>
        <v>7</v>
      </c>
      <c r="I1480" s="15">
        <f t="shared" si="196"/>
        <v>49</v>
      </c>
      <c r="J1480" s="32">
        <f t="shared" si="197"/>
        <v>-8</v>
      </c>
    </row>
    <row r="1481" spans="1:10">
      <c r="A1481" t="s">
        <v>119</v>
      </c>
      <c r="B1481" s="19">
        <f>FORECAST!A357</f>
        <v>44552</v>
      </c>
      <c r="C1481" s="19">
        <f>OBSERVED!A357</f>
        <v>44552</v>
      </c>
      <c r="D1481" s="32">
        <f>OBSERVED!D357</f>
        <v>10.2</v>
      </c>
      <c r="E1481" s="32">
        <f>FORECAST!D357</f>
        <v>14</v>
      </c>
      <c r="F1481" s="36">
        <f t="shared" si="193"/>
        <v>10.2</v>
      </c>
      <c r="G1481" s="37">
        <f t="shared" si="194"/>
        <v>17</v>
      </c>
      <c r="H1481" s="15">
        <f t="shared" si="195"/>
        <v>6.8</v>
      </c>
      <c r="I1481" s="15">
        <f t="shared" si="196"/>
        <v>46.24</v>
      </c>
      <c r="J1481" s="32">
        <f t="shared" si="197"/>
        <v>-3.8</v>
      </c>
    </row>
    <row r="1482" spans="1:10">
      <c r="A1482" t="s">
        <v>122</v>
      </c>
      <c r="B1482" s="19">
        <f>FORECAST!A358</f>
        <v>44553</v>
      </c>
      <c r="C1482" s="19">
        <f>OBSERVED!A358</f>
        <v>44553</v>
      </c>
      <c r="D1482" s="32">
        <f>OBSERVED!D358</f>
        <v>11</v>
      </c>
      <c r="E1482" s="32">
        <f>FORECAST!D358</f>
        <v>15</v>
      </c>
      <c r="F1482" s="36">
        <f t="shared" si="193"/>
        <v>11</v>
      </c>
      <c r="G1482" s="37">
        <f t="shared" si="194"/>
        <v>14</v>
      </c>
      <c r="H1482" s="15">
        <f t="shared" si="195"/>
        <v>3</v>
      </c>
      <c r="I1482" s="15">
        <f t="shared" si="196"/>
        <v>9</v>
      </c>
      <c r="J1482" s="32">
        <f t="shared" si="197"/>
        <v>-4</v>
      </c>
    </row>
    <row r="1483" spans="1:10">
      <c r="A1483" t="s">
        <v>106</v>
      </c>
      <c r="B1483" s="19">
        <f>FORECAST!A359</f>
        <v>44554</v>
      </c>
      <c r="C1483" s="19">
        <f>OBSERVED!A359</f>
        <v>44554</v>
      </c>
      <c r="D1483" s="32">
        <f>OBSERVED!D359</f>
        <v>13</v>
      </c>
      <c r="E1483" s="32">
        <f>FORECAST!D359</f>
        <v>15</v>
      </c>
      <c r="F1483" s="36">
        <f t="shared" si="193"/>
        <v>13</v>
      </c>
      <c r="G1483" s="37">
        <f t="shared" si="194"/>
        <v>15</v>
      </c>
      <c r="H1483" s="15">
        <f t="shared" si="195"/>
        <v>2</v>
      </c>
      <c r="I1483" s="15">
        <f t="shared" si="196"/>
        <v>4</v>
      </c>
      <c r="J1483" s="32">
        <f t="shared" si="197"/>
        <v>-2</v>
      </c>
    </row>
    <row r="1484" spans="1:10">
      <c r="A1484" t="s">
        <v>107</v>
      </c>
      <c r="B1484" s="19">
        <f>FORECAST!A360</f>
        <v>44555</v>
      </c>
      <c r="C1484" s="19">
        <f>OBSERVED!A360</f>
        <v>44555</v>
      </c>
      <c r="D1484" s="32">
        <f>OBSERVED!D360</f>
        <v>14.5</v>
      </c>
      <c r="E1484" s="32">
        <f>FORECAST!D360</f>
        <v>13</v>
      </c>
      <c r="F1484" s="36">
        <f t="shared" si="193"/>
        <v>14.5</v>
      </c>
      <c r="G1484" s="37">
        <f t="shared" si="194"/>
        <v>15</v>
      </c>
      <c r="H1484" s="15">
        <f t="shared" si="195"/>
        <v>0.5</v>
      </c>
      <c r="I1484" s="15">
        <f t="shared" si="196"/>
        <v>0.25</v>
      </c>
      <c r="J1484" s="32">
        <f t="shared" si="197"/>
        <v>1.5</v>
      </c>
    </row>
    <row r="1485" spans="1:10">
      <c r="A1485" t="s">
        <v>110</v>
      </c>
      <c r="B1485" s="19">
        <f>FORECAST!A361</f>
        <v>44556</v>
      </c>
      <c r="C1485" s="19">
        <f>OBSERVED!A361</f>
        <v>44556</v>
      </c>
      <c r="D1485" s="32">
        <f>OBSERVED!D361</f>
        <v>14</v>
      </c>
      <c r="E1485" s="32">
        <f>FORECAST!D361</f>
        <v>14</v>
      </c>
      <c r="F1485" s="36">
        <f t="shared" si="193"/>
        <v>14</v>
      </c>
      <c r="G1485" s="37">
        <f t="shared" si="194"/>
        <v>13</v>
      </c>
      <c r="H1485" s="15">
        <f t="shared" si="195"/>
        <v>1</v>
      </c>
      <c r="I1485" s="15">
        <f t="shared" si="196"/>
        <v>1</v>
      </c>
      <c r="J1485" s="32">
        <f t="shared" si="197"/>
        <v>0</v>
      </c>
    </row>
    <row r="1486" spans="1:10">
      <c r="A1486" t="s">
        <v>113</v>
      </c>
      <c r="B1486" s="19">
        <f>FORECAST!A362</f>
        <v>44557</v>
      </c>
      <c r="C1486" s="19">
        <f>OBSERVED!A362</f>
        <v>44557</v>
      </c>
      <c r="D1486" s="32">
        <f>OBSERVED!D362</f>
        <v>14</v>
      </c>
      <c r="E1486" s="32">
        <f>FORECAST!D362</f>
        <v>14</v>
      </c>
      <c r="F1486" s="36">
        <f t="shared" si="193"/>
        <v>14</v>
      </c>
      <c r="G1486" s="37">
        <f t="shared" si="194"/>
        <v>14</v>
      </c>
      <c r="H1486" s="15">
        <f t="shared" si="195"/>
        <v>0</v>
      </c>
      <c r="I1486" s="15">
        <f t="shared" si="196"/>
        <v>0</v>
      </c>
      <c r="J1486" s="32">
        <f t="shared" si="197"/>
        <v>0</v>
      </c>
    </row>
    <row r="1487" spans="1:10">
      <c r="A1487" t="s">
        <v>116</v>
      </c>
      <c r="B1487" s="19">
        <f>FORECAST!A363</f>
        <v>44558</v>
      </c>
      <c r="C1487" s="19">
        <f>OBSERVED!A363</f>
        <v>44558</v>
      </c>
      <c r="D1487" s="32">
        <f>OBSERVED!D363</f>
        <v>19</v>
      </c>
      <c r="E1487" s="32">
        <f>FORECAST!D363</f>
        <v>14</v>
      </c>
      <c r="F1487" s="36">
        <f t="shared" si="193"/>
        <v>19</v>
      </c>
      <c r="G1487" s="37">
        <f t="shared" si="194"/>
        <v>14</v>
      </c>
      <c r="H1487" s="15">
        <f t="shared" si="195"/>
        <v>5</v>
      </c>
      <c r="I1487" s="15">
        <f t="shared" si="196"/>
        <v>25</v>
      </c>
      <c r="J1487" s="32">
        <f t="shared" si="197"/>
        <v>5</v>
      </c>
    </row>
    <row r="1488" spans="1:10">
      <c r="A1488" t="s">
        <v>119</v>
      </c>
      <c r="B1488" s="19">
        <f>FORECAST!A364</f>
        <v>44559</v>
      </c>
      <c r="C1488" s="19">
        <f>OBSERVED!A364</f>
        <v>44559</v>
      </c>
      <c r="D1488" s="32">
        <f>OBSERVED!D364</f>
        <v>13.3</v>
      </c>
      <c r="E1488" s="32">
        <f>FORECAST!D364</f>
        <v>13</v>
      </c>
      <c r="F1488" s="36">
        <f t="shared" si="193"/>
        <v>13.3</v>
      </c>
      <c r="G1488" s="37">
        <f t="shared" si="194"/>
        <v>14</v>
      </c>
      <c r="H1488" s="15">
        <f t="shared" si="195"/>
        <v>0.699999999999999</v>
      </c>
      <c r="I1488" s="15">
        <f t="shared" si="196"/>
        <v>0.489999999999999</v>
      </c>
      <c r="J1488" s="32">
        <f t="shared" si="197"/>
        <v>0.300000000000001</v>
      </c>
    </row>
    <row r="1489" spans="1:10">
      <c r="A1489" t="s">
        <v>122</v>
      </c>
      <c r="B1489" s="19">
        <f>FORECAST!A365</f>
        <v>44560</v>
      </c>
      <c r="C1489" s="19">
        <f>OBSERVED!A365</f>
        <v>44560</v>
      </c>
      <c r="D1489" s="32">
        <f>OBSERVED!D365</f>
        <v>11.8</v>
      </c>
      <c r="E1489" s="32">
        <f>FORECAST!D365</f>
        <v>12</v>
      </c>
      <c r="F1489" s="36">
        <f t="shared" si="193"/>
        <v>11.8</v>
      </c>
      <c r="G1489" s="37">
        <f t="shared" si="194"/>
        <v>13</v>
      </c>
      <c r="H1489" s="15">
        <f t="shared" si="195"/>
        <v>1.2</v>
      </c>
      <c r="I1489" s="15">
        <f t="shared" si="196"/>
        <v>1.44</v>
      </c>
      <c r="J1489" s="32">
        <f t="shared" si="197"/>
        <v>-0.199999999999999</v>
      </c>
    </row>
    <row r="1490" spans="1:10">
      <c r="A1490" t="s">
        <v>106</v>
      </c>
      <c r="B1490" s="19">
        <f>FORECAST!A366</f>
        <v>44561</v>
      </c>
      <c r="C1490" s="19">
        <f>OBSERVED!A366</f>
        <v>44561</v>
      </c>
      <c r="D1490" s="32">
        <f>OBSERVED!D366</f>
        <v>14.5</v>
      </c>
      <c r="E1490" s="32">
        <f>FORECAST!D366</f>
        <v>13</v>
      </c>
      <c r="F1490" s="36">
        <f t="shared" si="193"/>
        <v>14.5</v>
      </c>
      <c r="G1490" s="37">
        <f t="shared" si="194"/>
        <v>12</v>
      </c>
      <c r="H1490" s="15">
        <f t="shared" si="195"/>
        <v>2.5</v>
      </c>
      <c r="I1490" s="15">
        <f t="shared" si="196"/>
        <v>6.25</v>
      </c>
      <c r="J1490" s="32">
        <f t="shared" si="197"/>
        <v>1.5</v>
      </c>
    </row>
    <row r="1493" ht="15.5" spans="1:1">
      <c r="A1493" s="31" t="s">
        <v>193</v>
      </c>
    </row>
    <row r="1496" spans="1:9">
      <c r="A1496" s="12"/>
      <c r="B1496" s="12"/>
      <c r="C1496" s="12"/>
      <c r="D1496" s="12"/>
      <c r="E1496" s="12"/>
      <c r="F1496" s="12"/>
      <c r="G1496" s="12"/>
      <c r="H1496" s="12"/>
      <c r="I1496" s="12"/>
    </row>
    <row r="1497" spans="1:11">
      <c r="A1497" s="15" t="s">
        <v>84</v>
      </c>
      <c r="B1497" s="15" t="s">
        <v>85</v>
      </c>
      <c r="C1497" s="15" t="s">
        <v>86</v>
      </c>
      <c r="D1497" s="15" t="s">
        <v>194</v>
      </c>
      <c r="E1497" s="15" t="s">
        <v>195</v>
      </c>
      <c r="F1497" s="38" t="s">
        <v>89</v>
      </c>
      <c r="G1497" s="39" t="s">
        <v>90</v>
      </c>
      <c r="H1497" s="15" t="s">
        <v>148</v>
      </c>
      <c r="I1497" s="15" t="s">
        <v>196</v>
      </c>
      <c r="J1497" s="15" t="s">
        <v>197</v>
      </c>
      <c r="K1497" s="15"/>
    </row>
    <row r="1498" spans="2:10">
      <c r="B1498" s="19"/>
      <c r="C1498" s="19"/>
      <c r="D1498" s="32"/>
      <c r="E1498" s="32"/>
      <c r="F1498" s="18"/>
      <c r="H1498" s="15"/>
      <c r="I1498" s="15"/>
      <c r="J1498" s="15"/>
    </row>
    <row r="1499" spans="1:35">
      <c r="A1499" t="s">
        <v>106</v>
      </c>
      <c r="B1499" s="19">
        <f>FORECAST!A2</f>
        <v>44197</v>
      </c>
      <c r="C1499" s="19">
        <f>OBSERVED!A2</f>
        <v>44197</v>
      </c>
      <c r="D1499" s="32">
        <f>OBSERVED!E2</f>
        <v>68</v>
      </c>
      <c r="E1499" s="32">
        <f>FORECAST!E2</f>
        <v>68</v>
      </c>
      <c r="F1499" s="36">
        <f>IF(OR(D1499=999,E1499=999),"",D1499)</f>
        <v>68</v>
      </c>
      <c r="G1499" s="37">
        <f>IF(OR(D1499=999,E1499=999),"",E1499)</f>
        <v>68</v>
      </c>
      <c r="H1499" s="15">
        <f>IF(OR(D1499=999,E1499=999),"",ABS(D1499-E1499))</f>
        <v>0</v>
      </c>
      <c r="I1499" s="15">
        <f>IF(OR(H1499&lt;=180,H1499=""),H1499,360-H1499)</f>
        <v>0</v>
      </c>
      <c r="J1499" s="15">
        <f>IF(I1499="","",POWER(I1499,2))</f>
        <v>0</v>
      </c>
      <c r="P1499" t="s">
        <v>150</v>
      </c>
      <c r="R1499" t="s">
        <v>151</v>
      </c>
      <c r="S1499" t="s">
        <v>152</v>
      </c>
      <c r="T1499" t="s">
        <v>153</v>
      </c>
      <c r="U1499" t="s">
        <v>154</v>
      </c>
      <c r="X1499" t="s">
        <v>155</v>
      </c>
      <c r="Y1499" t="s">
        <v>156</v>
      </c>
      <c r="Z1499" t="s">
        <v>157</v>
      </c>
      <c r="AA1499" t="s">
        <v>158</v>
      </c>
      <c r="AB1499" t="s">
        <v>159</v>
      </c>
      <c r="AC1499" t="s">
        <v>160</v>
      </c>
      <c r="AD1499" t="s">
        <v>161</v>
      </c>
      <c r="AE1499" t="s">
        <v>162</v>
      </c>
      <c r="AF1499" t="s">
        <v>163</v>
      </c>
      <c r="AG1499" t="s">
        <v>164</v>
      </c>
      <c r="AH1499" t="s">
        <v>165</v>
      </c>
      <c r="AI1499" t="s">
        <v>166</v>
      </c>
    </row>
    <row r="1500" spans="1:35">
      <c r="A1500" t="s">
        <v>107</v>
      </c>
      <c r="B1500" s="19">
        <f>FORECAST!A3</f>
        <v>44198</v>
      </c>
      <c r="C1500" s="19">
        <f>OBSERVED!A3</f>
        <v>44198</v>
      </c>
      <c r="D1500" s="32">
        <f>OBSERVED!E3</f>
        <v>67</v>
      </c>
      <c r="E1500" s="32">
        <f>FORECAST!E3</f>
        <v>67</v>
      </c>
      <c r="F1500" s="36">
        <f t="shared" ref="F1500:F1563" si="198">IF(OR(D1500=999,E1500=999),"",D1500)</f>
        <v>67</v>
      </c>
      <c r="G1500" s="37">
        <f t="shared" ref="G1500:G1563" si="199">IF(OR(D1500=999,E1500=999),"",E1500)</f>
        <v>67</v>
      </c>
      <c r="H1500" s="15">
        <f t="shared" ref="H1500:H1563" si="200">IF(OR(D1500=999,E1500=999),"",ABS(D1500-E1500))</f>
        <v>0</v>
      </c>
      <c r="I1500" s="15">
        <f t="shared" ref="I1500:I1563" si="201">IF(OR(H1500&lt;=180,H1500=""),H1500,360-H1500)</f>
        <v>0</v>
      </c>
      <c r="J1500" s="15">
        <f t="shared" ref="J1500:J1563" si="202">IF(I1500="","",POWER(I1500,2))</f>
        <v>0</v>
      </c>
      <c r="M1500" t="s">
        <v>193</v>
      </c>
      <c r="P1500" t="s">
        <v>109</v>
      </c>
      <c r="R1500" t="s">
        <v>42</v>
      </c>
      <c r="S1500" t="s">
        <v>43</v>
      </c>
      <c r="T1500" t="s">
        <v>44</v>
      </c>
      <c r="U1500" t="s">
        <v>45</v>
      </c>
      <c r="X1500" t="s">
        <v>68</v>
      </c>
      <c r="Y1500" t="s">
        <v>69</v>
      </c>
      <c r="Z1500" t="s">
        <v>70</v>
      </c>
      <c r="AA1500" t="s">
        <v>71</v>
      </c>
      <c r="AB1500" t="s">
        <v>72</v>
      </c>
      <c r="AC1500" t="s">
        <v>73</v>
      </c>
      <c r="AD1500" t="s">
        <v>74</v>
      </c>
      <c r="AE1500" t="s">
        <v>75</v>
      </c>
      <c r="AF1500" t="s">
        <v>76</v>
      </c>
      <c r="AG1500" t="s">
        <v>77</v>
      </c>
      <c r="AH1500" t="s">
        <v>78</v>
      </c>
      <c r="AI1500" t="s">
        <v>79</v>
      </c>
    </row>
    <row r="1501" spans="1:35">
      <c r="A1501" t="s">
        <v>110</v>
      </c>
      <c r="B1501" s="19">
        <f>FORECAST!A4</f>
        <v>44199</v>
      </c>
      <c r="C1501" s="19">
        <f>OBSERVED!A4</f>
        <v>44199</v>
      </c>
      <c r="D1501" s="32">
        <f>OBSERVED!E4</f>
        <v>83</v>
      </c>
      <c r="E1501" s="32">
        <f>FORECAST!E4</f>
        <v>83</v>
      </c>
      <c r="F1501" s="36">
        <f t="shared" si="198"/>
        <v>83</v>
      </c>
      <c r="G1501" s="37">
        <f t="shared" si="199"/>
        <v>83</v>
      </c>
      <c r="H1501" s="15">
        <f t="shared" si="200"/>
        <v>0</v>
      </c>
      <c r="I1501" s="15">
        <f t="shared" si="201"/>
        <v>0</v>
      </c>
      <c r="J1501" s="15">
        <f t="shared" si="202"/>
        <v>0</v>
      </c>
      <c r="M1501" s="33" t="s">
        <v>167</v>
      </c>
      <c r="N1501" s="11"/>
      <c r="O1501" s="34" t="s">
        <v>168</v>
      </c>
      <c r="P1501">
        <f>COUNTIF(H1499:H1863,"")</f>
        <v>0</v>
      </c>
      <c r="R1501">
        <f>COUNTIF(H1499:H1557,"")</f>
        <v>0</v>
      </c>
      <c r="S1501">
        <f>COUNTIF(G1558:G1649,"")</f>
        <v>0</v>
      </c>
      <c r="T1501">
        <f>COUNTIF(H1650:H1771,"")</f>
        <v>0</v>
      </c>
      <c r="U1501">
        <f>COUNTIF(H1772:H1863,"")</f>
        <v>0</v>
      </c>
      <c r="W1501" s="34" t="s">
        <v>168</v>
      </c>
      <c r="X1501">
        <f>COUNTIF(H1499:H1529,"")</f>
        <v>0</v>
      </c>
      <c r="Y1501">
        <f>COUNTIF(H1530:H1557,"")</f>
        <v>0</v>
      </c>
      <c r="Z1501">
        <f>COUNTIF(H1558:H1588,"")</f>
        <v>0</v>
      </c>
      <c r="AA1501">
        <f>COUNTIF(H1589:H1618,"")</f>
        <v>0</v>
      </c>
      <c r="AB1501">
        <f>COUNTIF(H1619:H1649,"")</f>
        <v>0</v>
      </c>
      <c r="AC1501">
        <f>COUNTIF(H1650:H1679,"")</f>
        <v>0</v>
      </c>
      <c r="AD1501">
        <f>COUNTIF(H1680:H1710,"")</f>
        <v>0</v>
      </c>
      <c r="AE1501">
        <f>COUNTIF(H1711:H1741,"")</f>
        <v>0</v>
      </c>
      <c r="AF1501">
        <f>COUNTIF(H1742:H1771,"")</f>
        <v>0</v>
      </c>
      <c r="AG1501">
        <f>COUNTIF(H1772:H1802,"")</f>
        <v>0</v>
      </c>
      <c r="AH1501">
        <f>COUNTIF(H1803:H1832,"")</f>
        <v>0</v>
      </c>
      <c r="AI1501">
        <f>COUNTIF(H1833:H1863,"")</f>
        <v>0</v>
      </c>
    </row>
    <row r="1502" spans="1:35">
      <c r="A1502" t="s">
        <v>113</v>
      </c>
      <c r="B1502" s="19">
        <f>FORECAST!A5</f>
        <v>44200</v>
      </c>
      <c r="C1502" s="19">
        <f>OBSERVED!A5</f>
        <v>44200</v>
      </c>
      <c r="D1502" s="32">
        <f>OBSERVED!E5</f>
        <v>79</v>
      </c>
      <c r="E1502" s="32">
        <f>FORECAST!E5</f>
        <v>79</v>
      </c>
      <c r="F1502" s="36">
        <f t="shared" si="198"/>
        <v>79</v>
      </c>
      <c r="G1502" s="37">
        <f t="shared" si="199"/>
        <v>79</v>
      </c>
      <c r="H1502" s="15">
        <f t="shared" si="200"/>
        <v>0</v>
      </c>
      <c r="I1502" s="15">
        <f t="shared" si="201"/>
        <v>0</v>
      </c>
      <c r="J1502" s="15">
        <f t="shared" si="202"/>
        <v>0</v>
      </c>
      <c r="M1502" s="33" t="s">
        <v>169</v>
      </c>
      <c r="N1502" s="11"/>
      <c r="O1502" s="34" t="s">
        <v>128</v>
      </c>
      <c r="P1502">
        <f>COUNTIF(H1499:H1863,"&gt;=0")</f>
        <v>365</v>
      </c>
      <c r="R1502">
        <f>COUNTIF(H1499:H1557,"&gt;=0")</f>
        <v>59</v>
      </c>
      <c r="S1502">
        <f>COUNTIF(H1558:H1649,"&gt;=0")</f>
        <v>92</v>
      </c>
      <c r="T1502">
        <f>COUNTIF(H1650:H1771,"&gt;=0")</f>
        <v>122</v>
      </c>
      <c r="U1502">
        <f>COUNTIF(H1772:H1863,"&gt;=0")</f>
        <v>92</v>
      </c>
      <c r="W1502" s="34" t="s">
        <v>128</v>
      </c>
      <c r="X1502">
        <f>COUNTIF(H1499:H1529,"&gt;=0")</f>
        <v>31</v>
      </c>
      <c r="Y1502">
        <f>COUNTIF(H1530:H1557,"&gt;=0")</f>
        <v>28</v>
      </c>
      <c r="Z1502">
        <f>COUNTIF(H1558:H1588,"&gt;=0")</f>
        <v>31</v>
      </c>
      <c r="AA1502">
        <f>COUNTIF(H1589:H1618,"&gt;=0")</f>
        <v>30</v>
      </c>
      <c r="AB1502">
        <f>COUNTIF(H1619:H1649,"&gt;=0")</f>
        <v>31</v>
      </c>
      <c r="AC1502">
        <f>COUNTIF(H1650:H1679,"&gt;=0")</f>
        <v>30</v>
      </c>
      <c r="AD1502">
        <f>COUNTIF(H1680:H1710,"&gt;=0")</f>
        <v>31</v>
      </c>
      <c r="AE1502">
        <f>COUNTIF(H1711:H1741,"&gt;=0")</f>
        <v>31</v>
      </c>
      <c r="AF1502">
        <f>COUNTIF(H1742:H1771,"&gt;=0")</f>
        <v>30</v>
      </c>
      <c r="AG1502">
        <f>COUNTIF(H1772:H1802,"&gt;=0")</f>
        <v>31</v>
      </c>
      <c r="AH1502">
        <f>COUNTIF(H1803:H1832,"&gt;=0")</f>
        <v>30</v>
      </c>
      <c r="AI1502">
        <f>COUNTIF(H1833:H1863,"&gt;=0")</f>
        <v>31</v>
      </c>
    </row>
    <row r="1503" spans="1:35">
      <c r="A1503" t="s">
        <v>116</v>
      </c>
      <c r="B1503" s="19">
        <f>FORECAST!A6</f>
        <v>44201</v>
      </c>
      <c r="C1503" s="19">
        <f>OBSERVED!A6</f>
        <v>44201</v>
      </c>
      <c r="D1503" s="32">
        <f>OBSERVED!E6</f>
        <v>78</v>
      </c>
      <c r="E1503" s="32">
        <f>FORECAST!E6</f>
        <v>78</v>
      </c>
      <c r="F1503" s="36">
        <f t="shared" si="198"/>
        <v>78</v>
      </c>
      <c r="G1503" s="37">
        <f t="shared" si="199"/>
        <v>78</v>
      </c>
      <c r="H1503" s="15">
        <f t="shared" si="200"/>
        <v>0</v>
      </c>
      <c r="I1503" s="15">
        <f t="shared" si="201"/>
        <v>0</v>
      </c>
      <c r="J1503" s="15">
        <f t="shared" si="202"/>
        <v>0</v>
      </c>
      <c r="M1503" s="33" t="s">
        <v>170</v>
      </c>
      <c r="N1503" s="11"/>
      <c r="O1503" s="34" t="s">
        <v>171</v>
      </c>
      <c r="P1503" s="30">
        <f>COUNTIF(H1499:H1863,"&lt;=1")</f>
        <v>16</v>
      </c>
      <c r="R1503" s="30">
        <f>COUNTIF(H1499:H1557,"&lt;=1")</f>
        <v>5</v>
      </c>
      <c r="S1503" s="30">
        <f>COUNTIF(H1558:H1649,"&lt;=1")</f>
        <v>1</v>
      </c>
      <c r="T1503" s="30">
        <f>COUNTIF(H1650:H1771,"&lt;=1")</f>
        <v>3</v>
      </c>
      <c r="U1503" s="30">
        <f>COUNTIF(H1772:H1863,"&lt;=1")</f>
        <v>7</v>
      </c>
      <c r="W1503" s="34" t="s">
        <v>171</v>
      </c>
      <c r="X1503" s="30">
        <f>COUNTIF(H1499:H1529,"&lt;=1")</f>
        <v>5</v>
      </c>
      <c r="Y1503" s="30">
        <f>COUNTIF(H1530:H1557,"&lt;=1")</f>
        <v>0</v>
      </c>
      <c r="Z1503" s="30">
        <f>COUNTIF(H1558:H1588,"&lt;=1")</f>
        <v>0</v>
      </c>
      <c r="AA1503" s="30">
        <f>COUNTIF(H1589:H1618,"&lt;=1")</f>
        <v>0</v>
      </c>
      <c r="AB1503" s="30">
        <f>COUNTIF(H1619:H1649,"&lt;=1")</f>
        <v>1</v>
      </c>
      <c r="AC1503" s="30">
        <f>COUNTIF(H1650:H1679,"&lt;=1")</f>
        <v>0</v>
      </c>
      <c r="AD1503" s="30">
        <f>COUNTIF(H1680:H1710,"&lt;=1")</f>
        <v>0</v>
      </c>
      <c r="AE1503" s="30">
        <f>COUNTIF(H1711:H1741,"&lt;=1")</f>
        <v>1</v>
      </c>
      <c r="AF1503" s="30">
        <f>COUNTIF(H1742:H1771,"&lt;=1")</f>
        <v>2</v>
      </c>
      <c r="AG1503" s="30">
        <f>COUNTIF(H1772:H1802,"&lt;=1")</f>
        <v>7</v>
      </c>
      <c r="AH1503" s="30">
        <f>COUNTIF(H1803:H1832,"&lt;=1")</f>
        <v>0</v>
      </c>
      <c r="AI1503" s="30">
        <f>COUNTIF(H1833:H1863,"&lt;=1")</f>
        <v>0</v>
      </c>
    </row>
    <row r="1504" spans="1:35">
      <c r="A1504" t="s">
        <v>119</v>
      </c>
      <c r="B1504" s="19">
        <f>FORECAST!A7</f>
        <v>44202</v>
      </c>
      <c r="C1504" s="19">
        <f>OBSERVED!A7</f>
        <v>44202</v>
      </c>
      <c r="D1504" s="32">
        <f>OBSERVED!E7</f>
        <v>88</v>
      </c>
      <c r="E1504" s="32">
        <f>FORECAST!E7</f>
        <v>49</v>
      </c>
      <c r="F1504" s="36">
        <f t="shared" si="198"/>
        <v>88</v>
      </c>
      <c r="G1504" s="37">
        <f t="shared" si="199"/>
        <v>49</v>
      </c>
      <c r="H1504" s="15">
        <f t="shared" si="200"/>
        <v>39</v>
      </c>
      <c r="I1504" s="15">
        <f t="shared" si="201"/>
        <v>39</v>
      </c>
      <c r="J1504" s="15">
        <f t="shared" si="202"/>
        <v>1521</v>
      </c>
      <c r="M1504" s="33" t="s">
        <v>172</v>
      </c>
      <c r="N1504" s="11"/>
      <c r="O1504" s="34" t="s">
        <v>173</v>
      </c>
      <c r="P1504" s="30">
        <f>COUNTIF(H1499:H1863,"&gt;1")</f>
        <v>349</v>
      </c>
      <c r="R1504" s="30">
        <f>COUNTIF(H1499:H1557,"&gt;1")</f>
        <v>54</v>
      </c>
      <c r="S1504" s="30">
        <f>COUNTIF(H1558:H1649,"&gt;1")</f>
        <v>91</v>
      </c>
      <c r="T1504" s="30">
        <f>COUNTIF(H1650:H1771,"&gt;1")</f>
        <v>119</v>
      </c>
      <c r="U1504" s="30">
        <f>COUNTIF(H1772:H1863,"&gt;1")</f>
        <v>85</v>
      </c>
      <c r="W1504" s="34" t="s">
        <v>173</v>
      </c>
      <c r="X1504" s="30">
        <f>COUNTIF(H1499:H1529,"&gt;1")</f>
        <v>26</v>
      </c>
      <c r="Y1504" s="30">
        <f>COUNTIF(H1530:H1557,"&gt;1")</f>
        <v>28</v>
      </c>
      <c r="Z1504" s="30">
        <f>COUNTIF(H1558:H1588,"&gt;1")</f>
        <v>31</v>
      </c>
      <c r="AA1504" s="30">
        <f>COUNTIF(H1589:H1618,"&gt;1")</f>
        <v>30</v>
      </c>
      <c r="AB1504" s="30">
        <f>COUNTIF(H1619:H1649,"&gt;1")</f>
        <v>30</v>
      </c>
      <c r="AC1504" s="30">
        <f>COUNTIF(H1650:H1679,"&gt;1")</f>
        <v>30</v>
      </c>
      <c r="AD1504" s="30">
        <f>COUNTIF(H1680:H1710,"&gt;1")</f>
        <v>31</v>
      </c>
      <c r="AE1504" s="30">
        <f>COUNTIF(H1711:H1741,"&gt;1")</f>
        <v>30</v>
      </c>
      <c r="AF1504" s="30">
        <f>COUNTIF(H1742:H1771,"&gt;1")</f>
        <v>28</v>
      </c>
      <c r="AG1504" s="30">
        <f>COUNTIF(H1772:H1802,"&gt;1")</f>
        <v>24</v>
      </c>
      <c r="AH1504" s="30">
        <f>COUNTIF(H1803:H1832,"&gt;1")</f>
        <v>30</v>
      </c>
      <c r="AI1504" s="30">
        <f>COUNTIF(H1833:H1863,"&gt;1")</f>
        <v>31</v>
      </c>
    </row>
    <row r="1505" spans="1:35">
      <c r="A1505" t="s">
        <v>122</v>
      </c>
      <c r="B1505" s="19">
        <f>FORECAST!A8</f>
        <v>44203</v>
      </c>
      <c r="C1505" s="19">
        <f>OBSERVED!A8</f>
        <v>44203</v>
      </c>
      <c r="D1505" s="32">
        <f>OBSERVED!E8</f>
        <v>79</v>
      </c>
      <c r="E1505" s="32">
        <f>FORECAST!E8</f>
        <v>58</v>
      </c>
      <c r="F1505" s="36">
        <f t="shared" si="198"/>
        <v>79</v>
      </c>
      <c r="G1505" s="37">
        <f t="shared" si="199"/>
        <v>58</v>
      </c>
      <c r="H1505" s="15">
        <f t="shared" si="200"/>
        <v>21</v>
      </c>
      <c r="I1505" s="15">
        <f t="shared" si="201"/>
        <v>21</v>
      </c>
      <c r="J1505" s="15">
        <f t="shared" si="202"/>
        <v>441</v>
      </c>
      <c r="M1505" s="33" t="s">
        <v>174</v>
      </c>
      <c r="N1505" s="11"/>
      <c r="O1505" s="34" t="s">
        <v>175</v>
      </c>
      <c r="P1505" s="30">
        <f>COUNTIF(H1499:H1863,"&gt;2")</f>
        <v>347</v>
      </c>
      <c r="R1505" s="30">
        <f>COUNTIF(H1499:H1557,"&gt;2")</f>
        <v>54</v>
      </c>
      <c r="S1505" s="30">
        <f>COUNTIF(H1558:H1649,"&gt;2")</f>
        <v>91</v>
      </c>
      <c r="T1505" s="30">
        <f>COUNTIF(H1650:H1771,"&gt;2")</f>
        <v>118</v>
      </c>
      <c r="U1505" s="30">
        <f>COUNTIF(H1772:H1863,"&gt;2")</f>
        <v>84</v>
      </c>
      <c r="W1505" s="34" t="s">
        <v>175</v>
      </c>
      <c r="X1505" s="30">
        <f>COUNTIF(H1499:H1529,"&gt;2")</f>
        <v>26</v>
      </c>
      <c r="Y1505" s="30">
        <f>COUNTIF(H1530:H1557,"&gt;2")</f>
        <v>28</v>
      </c>
      <c r="Z1505" s="30">
        <f>COUNTIF(H1558:H1588,"&gt;2")</f>
        <v>31</v>
      </c>
      <c r="AA1505" s="30">
        <f>COUNTIF(H1589:H1618,"&gt;2")</f>
        <v>30</v>
      </c>
      <c r="AB1505" s="30">
        <f>COUNTIF(G1619:G1649,"&gt;2")</f>
        <v>31</v>
      </c>
      <c r="AC1505" s="30">
        <f>COUNTIF(H1650:H1679,"&gt;2")</f>
        <v>30</v>
      </c>
      <c r="AD1505" s="30">
        <f>COUNTIF(H1680:H1710,"&gt;2")</f>
        <v>31</v>
      </c>
      <c r="AE1505" s="30">
        <f>COUNTIF(H1711:H1741,"&gt;2")</f>
        <v>30</v>
      </c>
      <c r="AF1505" s="30">
        <f>COUNTIF(H1742:H1771,"&gt;2")</f>
        <v>27</v>
      </c>
      <c r="AG1505" s="30">
        <f>COUNTIF(H1772:H1802,"&gt;2")</f>
        <v>24</v>
      </c>
      <c r="AH1505" s="30">
        <f>COUNTIF(H1803:H1832,"&gt;2")</f>
        <v>29</v>
      </c>
      <c r="AI1505" s="30">
        <f>COUNTIF(H1833:H1863,"&gt;2")</f>
        <v>31</v>
      </c>
    </row>
    <row r="1506" spans="1:35">
      <c r="A1506" t="s">
        <v>106</v>
      </c>
      <c r="B1506" s="19">
        <f>FORECAST!A9</f>
        <v>44204</v>
      </c>
      <c r="C1506" s="19">
        <f>OBSERVED!A9</f>
        <v>44204</v>
      </c>
      <c r="D1506" s="32">
        <f>OBSERVED!E9</f>
        <v>90</v>
      </c>
      <c r="E1506" s="32">
        <f>FORECAST!E9</f>
        <v>59</v>
      </c>
      <c r="F1506" s="36">
        <f t="shared" si="198"/>
        <v>90</v>
      </c>
      <c r="G1506" s="37">
        <f t="shared" si="199"/>
        <v>59</v>
      </c>
      <c r="H1506" s="15">
        <f t="shared" si="200"/>
        <v>31</v>
      </c>
      <c r="I1506" s="15">
        <f t="shared" si="201"/>
        <v>31</v>
      </c>
      <c r="J1506" s="15">
        <f t="shared" si="202"/>
        <v>961</v>
      </c>
      <c r="M1506" s="33" t="s">
        <v>176</v>
      </c>
      <c r="N1506" s="11"/>
      <c r="O1506" s="34" t="s">
        <v>177</v>
      </c>
      <c r="P1506" s="30">
        <f t="shared" ref="P1506:U1506" si="203">(P1504-P1505)</f>
        <v>2</v>
      </c>
      <c r="R1506" s="30">
        <f t="shared" si="203"/>
        <v>0</v>
      </c>
      <c r="S1506" s="30">
        <f t="shared" si="203"/>
        <v>0</v>
      </c>
      <c r="T1506" s="30">
        <f t="shared" si="203"/>
        <v>1</v>
      </c>
      <c r="U1506" s="30">
        <f t="shared" si="203"/>
        <v>1</v>
      </c>
      <c r="W1506" s="34" t="s">
        <v>177</v>
      </c>
      <c r="X1506" s="30">
        <f t="shared" ref="X1506:AI1506" si="204">(X1504-X1505)</f>
        <v>0</v>
      </c>
      <c r="Y1506" s="30">
        <f t="shared" si="204"/>
        <v>0</v>
      </c>
      <c r="Z1506" s="30">
        <f t="shared" si="204"/>
        <v>0</v>
      </c>
      <c r="AA1506" s="30">
        <f t="shared" si="204"/>
        <v>0</v>
      </c>
      <c r="AB1506" s="30">
        <f t="shared" si="204"/>
        <v>-1</v>
      </c>
      <c r="AC1506" s="30">
        <f t="shared" si="204"/>
        <v>0</v>
      </c>
      <c r="AD1506" s="30">
        <f t="shared" si="204"/>
        <v>0</v>
      </c>
      <c r="AE1506" s="30">
        <f t="shared" si="204"/>
        <v>0</v>
      </c>
      <c r="AF1506" s="30">
        <f t="shared" si="204"/>
        <v>1</v>
      </c>
      <c r="AG1506" s="30">
        <f t="shared" si="204"/>
        <v>0</v>
      </c>
      <c r="AH1506" s="30">
        <f t="shared" si="204"/>
        <v>1</v>
      </c>
      <c r="AI1506" s="30">
        <f t="shared" si="204"/>
        <v>0</v>
      </c>
    </row>
    <row r="1507" spans="1:35">
      <c r="A1507" t="s">
        <v>107</v>
      </c>
      <c r="B1507" s="19">
        <f>FORECAST!A10</f>
        <v>44205</v>
      </c>
      <c r="C1507" s="19">
        <f>OBSERVED!A10</f>
        <v>44205</v>
      </c>
      <c r="D1507" s="32">
        <f>OBSERVED!E10</f>
        <v>81</v>
      </c>
      <c r="E1507" s="32">
        <f>FORECAST!E10</f>
        <v>62</v>
      </c>
      <c r="F1507" s="36">
        <f t="shared" si="198"/>
        <v>81</v>
      </c>
      <c r="G1507" s="37">
        <f t="shared" si="199"/>
        <v>62</v>
      </c>
      <c r="H1507" s="15">
        <f t="shared" si="200"/>
        <v>19</v>
      </c>
      <c r="I1507" s="15">
        <f t="shared" si="201"/>
        <v>19</v>
      </c>
      <c r="J1507" s="15">
        <f t="shared" si="202"/>
        <v>361</v>
      </c>
      <c r="M1507" s="33" t="s">
        <v>135</v>
      </c>
      <c r="N1507" s="11"/>
      <c r="O1507" s="34" t="s">
        <v>136</v>
      </c>
      <c r="P1507" s="30">
        <f>ROUND(SQRT(SUM(J1499:J1863)/P1502),2)</f>
        <v>31.87</v>
      </c>
      <c r="R1507" s="30">
        <f>ROUND(SQRT(SUM(J1499:J1557)/R1502),2)</f>
        <v>44.6</v>
      </c>
      <c r="S1507" s="30">
        <f>ROUND(SQRT(SUM(J1558:J1649)/S1502),2)</f>
        <v>38.13</v>
      </c>
      <c r="T1507" s="30">
        <f>ROUND(SQRT(SUM(J1650:J1771)/T1502),2)</f>
        <v>14.84</v>
      </c>
      <c r="U1507" s="30">
        <f>ROUND(SQRT(SUM(J1772:J1863)/U1502),2)</f>
        <v>31.76</v>
      </c>
      <c r="W1507" s="34" t="s">
        <v>136</v>
      </c>
      <c r="X1507" s="30">
        <f>ROUND(SQRT(SUM(J1499:J1529)/X1502),2)</f>
        <v>38.89</v>
      </c>
      <c r="Y1507" s="30">
        <f>ROUND(SQRT(SUM(J1530:J1557)/Y1502),2)</f>
        <v>50.17</v>
      </c>
      <c r="Z1507" s="30">
        <f>ROUND(SQRT(SUM(J1558:J1588)/Z1502),2)</f>
        <v>49.71</v>
      </c>
      <c r="AA1507" s="30">
        <f>ROUND(SQRT(SUM(J1589:J1618)/AA1502),2)</f>
        <v>37.54</v>
      </c>
      <c r="AB1507" s="30">
        <f>ROUND(SQRT(SUM(J1619:J1649)/AB1502),2)</f>
        <v>21.91</v>
      </c>
      <c r="AC1507" s="30">
        <f>ROUND(SQRT(SUM(J1650:J1679)/AC1502),2)</f>
        <v>21.24</v>
      </c>
      <c r="AD1507" s="30">
        <f>ROUND(SQRT(SUM(J1680:J1710)/AD1502),2)</f>
        <v>16.01</v>
      </c>
      <c r="AE1507" s="30">
        <f>ROUND(SQRT(SUM(J1711:J1741)/AE1502),2)</f>
        <v>10.69</v>
      </c>
      <c r="AF1507" s="30">
        <f>ROUND(SQRT(SUM(J1742:J1771)/AF1502),2)</f>
        <v>7.85</v>
      </c>
      <c r="AG1507" s="30">
        <f>ROUND(SQRT(SUM(J1772:J1802)/AG1502),2)</f>
        <v>26.12</v>
      </c>
      <c r="AH1507" s="30">
        <f>ROUND(SQRT(SUM(J1803:J1832)/AH1502),2)</f>
        <v>32.63</v>
      </c>
      <c r="AI1507" s="30">
        <f>ROUND(SQRT(SUM(J1833:J1863)/AI1502),2)</f>
        <v>35.78</v>
      </c>
    </row>
    <row r="1508" spans="1:35">
      <c r="A1508" t="s">
        <v>110</v>
      </c>
      <c r="B1508" s="19">
        <f>FORECAST!A11</f>
        <v>44206</v>
      </c>
      <c r="C1508" s="19">
        <f>OBSERVED!A11</f>
        <v>44206</v>
      </c>
      <c r="D1508" s="32">
        <f>OBSERVED!E11</f>
        <v>95</v>
      </c>
      <c r="E1508" s="32">
        <f>FORECAST!E11</f>
        <v>73</v>
      </c>
      <c r="F1508" s="36">
        <f t="shared" si="198"/>
        <v>95</v>
      </c>
      <c r="G1508" s="37">
        <f t="shared" si="199"/>
        <v>73</v>
      </c>
      <c r="H1508" s="15">
        <f t="shared" si="200"/>
        <v>22</v>
      </c>
      <c r="I1508" s="15">
        <f t="shared" si="201"/>
        <v>22</v>
      </c>
      <c r="J1508" s="15">
        <f t="shared" si="202"/>
        <v>484</v>
      </c>
      <c r="M1508" s="20"/>
      <c r="N1508" s="11"/>
      <c r="O1508" s="33" t="s">
        <v>178</v>
      </c>
      <c r="P1508" s="30">
        <f t="shared" ref="P1508:U1508" si="205">ROUND(((P1503/P1502)*100),2)</f>
        <v>4.38</v>
      </c>
      <c r="R1508" s="30">
        <f t="shared" si="205"/>
        <v>8.47</v>
      </c>
      <c r="S1508" s="30">
        <f t="shared" si="205"/>
        <v>1.09</v>
      </c>
      <c r="T1508" s="30">
        <f t="shared" si="205"/>
        <v>2.46</v>
      </c>
      <c r="U1508" s="30">
        <f t="shared" si="205"/>
        <v>7.61</v>
      </c>
      <c r="W1508" s="33" t="s">
        <v>178</v>
      </c>
      <c r="X1508" s="30">
        <f t="shared" ref="X1508:AI1508" si="206">ROUND(((X1503/X1502)*100),2)</f>
        <v>16.13</v>
      </c>
      <c r="Y1508" s="30">
        <f t="shared" si="206"/>
        <v>0</v>
      </c>
      <c r="Z1508" s="30">
        <f t="shared" si="206"/>
        <v>0</v>
      </c>
      <c r="AA1508" s="30">
        <f t="shared" si="206"/>
        <v>0</v>
      </c>
      <c r="AB1508" s="30">
        <f t="shared" si="206"/>
        <v>3.23</v>
      </c>
      <c r="AC1508" s="30">
        <f t="shared" si="206"/>
        <v>0</v>
      </c>
      <c r="AD1508" s="30">
        <f t="shared" si="206"/>
        <v>0</v>
      </c>
      <c r="AE1508" s="30">
        <f t="shared" si="206"/>
        <v>3.23</v>
      </c>
      <c r="AF1508" s="30">
        <f t="shared" si="206"/>
        <v>6.67</v>
      </c>
      <c r="AG1508" s="30">
        <f t="shared" si="206"/>
        <v>22.58</v>
      </c>
      <c r="AH1508" s="30">
        <f t="shared" si="206"/>
        <v>0</v>
      </c>
      <c r="AI1508" s="30">
        <f t="shared" si="206"/>
        <v>0</v>
      </c>
    </row>
    <row r="1509" spans="1:35">
      <c r="A1509" t="s">
        <v>113</v>
      </c>
      <c r="B1509" s="19">
        <f>FORECAST!A12</f>
        <v>44207</v>
      </c>
      <c r="C1509" s="19">
        <f>OBSERVED!A12</f>
        <v>44207</v>
      </c>
      <c r="D1509" s="32">
        <f>OBSERVED!E12</f>
        <v>95</v>
      </c>
      <c r="E1509" s="32">
        <f>FORECAST!E12</f>
        <v>65</v>
      </c>
      <c r="F1509" s="36">
        <f t="shared" si="198"/>
        <v>95</v>
      </c>
      <c r="G1509" s="37">
        <f t="shared" si="199"/>
        <v>65</v>
      </c>
      <c r="H1509" s="15">
        <f t="shared" si="200"/>
        <v>30</v>
      </c>
      <c r="I1509" s="15">
        <f t="shared" si="201"/>
        <v>30</v>
      </c>
      <c r="J1509" s="15">
        <f t="shared" si="202"/>
        <v>900</v>
      </c>
      <c r="M1509" s="33" t="s">
        <v>198</v>
      </c>
      <c r="N1509" s="11"/>
      <c r="O1509" s="33" t="s">
        <v>180</v>
      </c>
      <c r="P1509" s="30">
        <f t="shared" ref="P1509:U1509" si="207">ROUND(((P1506/P1502)*100),2)</f>
        <v>0.55</v>
      </c>
      <c r="R1509" s="30">
        <f t="shared" si="207"/>
        <v>0</v>
      </c>
      <c r="S1509" s="30">
        <f t="shared" si="207"/>
        <v>0</v>
      </c>
      <c r="T1509" s="30">
        <f t="shared" si="207"/>
        <v>0.82</v>
      </c>
      <c r="U1509" s="30">
        <f t="shared" si="207"/>
        <v>1.09</v>
      </c>
      <c r="W1509" s="33" t="s">
        <v>180</v>
      </c>
      <c r="X1509" s="30">
        <f t="shared" ref="X1509:AI1509" si="208">ROUND(((X1506/X1502)*100),2)</f>
        <v>0</v>
      </c>
      <c r="Y1509" s="30">
        <f t="shared" si="208"/>
        <v>0</v>
      </c>
      <c r="Z1509" s="30">
        <f t="shared" si="208"/>
        <v>0</v>
      </c>
      <c r="AA1509" s="30">
        <f t="shared" si="208"/>
        <v>0</v>
      </c>
      <c r="AB1509" s="30">
        <f t="shared" si="208"/>
        <v>-3.23</v>
      </c>
      <c r="AC1509" s="30">
        <f t="shared" si="208"/>
        <v>0</v>
      </c>
      <c r="AD1509" s="30">
        <f t="shared" si="208"/>
        <v>0</v>
      </c>
      <c r="AE1509" s="30">
        <f t="shared" si="208"/>
        <v>0</v>
      </c>
      <c r="AF1509" s="30">
        <f t="shared" si="208"/>
        <v>3.33</v>
      </c>
      <c r="AG1509" s="30">
        <f t="shared" si="208"/>
        <v>0</v>
      </c>
      <c r="AH1509" s="30">
        <f t="shared" si="208"/>
        <v>3.33</v>
      </c>
      <c r="AI1509" s="30">
        <f t="shared" si="208"/>
        <v>0</v>
      </c>
    </row>
    <row r="1510" spans="1:35">
      <c r="A1510" t="s">
        <v>116</v>
      </c>
      <c r="B1510" s="19">
        <f>FORECAST!A13</f>
        <v>44208</v>
      </c>
      <c r="C1510" s="19">
        <f>OBSERVED!A13</f>
        <v>44208</v>
      </c>
      <c r="D1510" s="32">
        <f>OBSERVED!E13</f>
        <v>90</v>
      </c>
      <c r="E1510" s="32">
        <f>FORECAST!E13</f>
        <v>63</v>
      </c>
      <c r="F1510" s="36">
        <f t="shared" si="198"/>
        <v>90</v>
      </c>
      <c r="G1510" s="37">
        <f t="shared" si="199"/>
        <v>63</v>
      </c>
      <c r="H1510" s="15">
        <f t="shared" si="200"/>
        <v>27</v>
      </c>
      <c r="I1510" s="15">
        <f t="shared" si="201"/>
        <v>27</v>
      </c>
      <c r="J1510" s="15">
        <f t="shared" si="202"/>
        <v>729</v>
      </c>
      <c r="M1510" s="33"/>
      <c r="N1510" s="11"/>
      <c r="O1510" s="33" t="s">
        <v>181</v>
      </c>
      <c r="P1510" s="30">
        <f t="shared" ref="P1510:U1510" si="209">ROUND(((P1505/P1502)*100),2)</f>
        <v>95.07</v>
      </c>
      <c r="R1510" s="30">
        <f t="shared" si="209"/>
        <v>91.53</v>
      </c>
      <c r="S1510" s="30">
        <f t="shared" si="209"/>
        <v>98.91</v>
      </c>
      <c r="T1510" s="30">
        <f t="shared" si="209"/>
        <v>96.72</v>
      </c>
      <c r="U1510" s="30">
        <f t="shared" si="209"/>
        <v>91.3</v>
      </c>
      <c r="W1510" s="33" t="s">
        <v>181</v>
      </c>
      <c r="X1510" s="30">
        <f t="shared" ref="X1510:AI1510" si="210">ROUND(((X1505/X1502)*100),2)</f>
        <v>83.87</v>
      </c>
      <c r="Y1510" s="30">
        <f t="shared" si="210"/>
        <v>100</v>
      </c>
      <c r="Z1510" s="30">
        <f t="shared" si="210"/>
        <v>100</v>
      </c>
      <c r="AA1510" s="30">
        <f t="shared" si="210"/>
        <v>100</v>
      </c>
      <c r="AB1510" s="30">
        <f t="shared" si="210"/>
        <v>100</v>
      </c>
      <c r="AC1510" s="30">
        <f t="shared" si="210"/>
        <v>100</v>
      </c>
      <c r="AD1510" s="30">
        <f t="shared" si="210"/>
        <v>100</v>
      </c>
      <c r="AE1510" s="30">
        <f t="shared" si="210"/>
        <v>96.77</v>
      </c>
      <c r="AF1510" s="30">
        <f t="shared" si="210"/>
        <v>90</v>
      </c>
      <c r="AG1510" s="30">
        <f t="shared" si="210"/>
        <v>77.42</v>
      </c>
      <c r="AH1510" s="30">
        <f t="shared" si="210"/>
        <v>96.67</v>
      </c>
      <c r="AI1510" s="30">
        <f t="shared" si="210"/>
        <v>100</v>
      </c>
    </row>
    <row r="1511" spans="1:35">
      <c r="A1511" t="s">
        <v>119</v>
      </c>
      <c r="B1511" s="19">
        <f>FORECAST!A14</f>
        <v>44209</v>
      </c>
      <c r="C1511" s="19">
        <f>OBSERVED!A14</f>
        <v>44209</v>
      </c>
      <c r="D1511" s="32">
        <f>OBSERVED!E14</f>
        <v>83</v>
      </c>
      <c r="E1511" s="32">
        <f>FORECAST!E14</f>
        <v>40</v>
      </c>
      <c r="F1511" s="36">
        <f t="shared" si="198"/>
        <v>83</v>
      </c>
      <c r="G1511" s="37">
        <f t="shared" si="199"/>
        <v>40</v>
      </c>
      <c r="H1511" s="15">
        <f t="shared" si="200"/>
        <v>43</v>
      </c>
      <c r="I1511" s="15">
        <f t="shared" si="201"/>
        <v>43</v>
      </c>
      <c r="J1511" s="15">
        <f t="shared" si="202"/>
        <v>1849</v>
      </c>
      <c r="M1511" s="33" t="s">
        <v>199</v>
      </c>
      <c r="N1511" s="11"/>
      <c r="O1511" s="34" t="s">
        <v>142</v>
      </c>
      <c r="P1511" s="35" cm="1">
        <f t="array" ref="P1511">CORREL(F1499:F1863,G1499:G1863)</f>
        <v>0.554151001445626</v>
      </c>
      <c r="R1511" s="35" cm="1">
        <f t="array" ref="R1511">CORREL(F1499:F1557,G1499:G1557)</f>
        <v>0.135390970565098</v>
      </c>
      <c r="S1511" s="35" cm="1">
        <f t="array" ref="S1511">CORREL(F1558:F1649,G1558:G1649)</f>
        <v>0.383816135350465</v>
      </c>
      <c r="T1511" s="35" cm="1">
        <f t="array" ref="T1511">CORREL(F1650:F1771,G1650:G1771)</f>
        <v>0.604573358321859</v>
      </c>
      <c r="U1511" s="35" cm="1">
        <f t="array" ref="U1511">CORREL(F1772:F1863,G1772:G1863)</f>
        <v>0.488961770133413</v>
      </c>
      <c r="W1511" s="34" t="s">
        <v>142</v>
      </c>
      <c r="X1511" s="35" cm="1">
        <f t="array" ref="X1511">CORREL(F1499:F1529,G1499:G1529)</f>
        <v>0.0396200481538157</v>
      </c>
      <c r="Y1511" s="35" cm="1">
        <f t="array" ref="Y1511">CORREL(F1530:F1557,G1530:G1557)</f>
        <v>0.112877548686309</v>
      </c>
      <c r="Z1511" s="35" cm="1">
        <f t="array" ref="Z1511">CORREL(F1558:F1588,G1558:G1588)</f>
        <v>0.574131642827866</v>
      </c>
      <c r="AA1511" s="35" cm="1">
        <f t="array" ref="AA1511">CORREL(F1589:F1618,G1589:G1618)</f>
        <v>0.339359657234731</v>
      </c>
      <c r="AB1511" s="35" cm="1">
        <f t="array" ref="AB1511">CORREL(F1619:F1649,G1619:G1649)</f>
        <v>0.756531229916091</v>
      </c>
      <c r="AC1511" s="35" cm="1">
        <f t="array" ref="AC1511">CORREL(F1650:F1679,G1650:G1679)</f>
        <v>0.402203217231562</v>
      </c>
      <c r="AD1511" s="35" cm="1">
        <f t="array" ref="AD1511">CORREL(F1680:F1710,G1680:G1710)</f>
        <v>0.598348246638517</v>
      </c>
      <c r="AE1511" s="35" cm="1">
        <f t="array" ref="AE1511">CORREL(F1711:F1741,G1711:G1741)</f>
        <v>0.470209431428999</v>
      </c>
      <c r="AF1511" s="35" cm="1">
        <f t="array" ref="AF1511">CORREL(F1742:F1771,G1742:G1771)</f>
        <v>0.302824714597648</v>
      </c>
      <c r="AG1511" s="35" cm="1">
        <f t="array" ref="AG1511">CORREL(F1772:F1802,G1772:G1802)</f>
        <v>0.595350863004736</v>
      </c>
      <c r="AH1511" s="35" cm="1">
        <f t="array" ref="AH1511">CORREL(F1803:F1832,G1803:G1832)</f>
        <v>0.181690644398565</v>
      </c>
      <c r="AI1511" s="35" cm="1">
        <f t="array" ref="AI1511">CORREL(F1833:F1863,G1833:G1863)</f>
        <v>0.409543068977864</v>
      </c>
    </row>
    <row r="1512" spans="1:10">
      <c r="A1512" t="s">
        <v>122</v>
      </c>
      <c r="B1512" s="19">
        <f>FORECAST!A15</f>
        <v>44210</v>
      </c>
      <c r="C1512" s="19">
        <f>OBSERVED!A15</f>
        <v>44210</v>
      </c>
      <c r="D1512" s="32">
        <f>OBSERVED!E15</f>
        <v>88</v>
      </c>
      <c r="E1512" s="32">
        <f>FORECAST!E15</f>
        <v>33</v>
      </c>
      <c r="F1512" s="36">
        <f t="shared" si="198"/>
        <v>88</v>
      </c>
      <c r="G1512" s="37">
        <f t="shared" si="199"/>
        <v>33</v>
      </c>
      <c r="H1512" s="15">
        <f t="shared" si="200"/>
        <v>55</v>
      </c>
      <c r="I1512" s="15">
        <f t="shared" si="201"/>
        <v>55</v>
      </c>
      <c r="J1512" s="15">
        <f t="shared" si="202"/>
        <v>3025</v>
      </c>
    </row>
    <row r="1513" spans="1:10">
      <c r="A1513" t="s">
        <v>106</v>
      </c>
      <c r="B1513" s="19">
        <f>FORECAST!A16</f>
        <v>44211</v>
      </c>
      <c r="C1513" s="19">
        <f>OBSERVED!A16</f>
        <v>44211</v>
      </c>
      <c r="D1513" s="32">
        <f>OBSERVED!E16</f>
        <v>83</v>
      </c>
      <c r="E1513" s="32">
        <f>FORECAST!E16</f>
        <v>34</v>
      </c>
      <c r="F1513" s="36">
        <f t="shared" si="198"/>
        <v>83</v>
      </c>
      <c r="G1513" s="37">
        <f t="shared" si="199"/>
        <v>34</v>
      </c>
      <c r="H1513" s="15">
        <f t="shared" si="200"/>
        <v>49</v>
      </c>
      <c r="I1513" s="15">
        <f t="shared" si="201"/>
        <v>49</v>
      </c>
      <c r="J1513" s="15">
        <f t="shared" si="202"/>
        <v>2401</v>
      </c>
    </row>
    <row r="1514" spans="1:10">
      <c r="A1514" t="s">
        <v>107</v>
      </c>
      <c r="B1514" s="19">
        <f>FORECAST!A17</f>
        <v>44212</v>
      </c>
      <c r="C1514" s="19">
        <f>OBSERVED!A17</f>
        <v>44212</v>
      </c>
      <c r="D1514" s="32">
        <f>OBSERVED!E17</f>
        <v>94</v>
      </c>
      <c r="E1514" s="32">
        <f>FORECAST!E17</f>
        <v>47</v>
      </c>
      <c r="F1514" s="36">
        <f t="shared" si="198"/>
        <v>94</v>
      </c>
      <c r="G1514" s="37">
        <f t="shared" si="199"/>
        <v>47</v>
      </c>
      <c r="H1514" s="15">
        <f t="shared" si="200"/>
        <v>47</v>
      </c>
      <c r="I1514" s="15">
        <f t="shared" si="201"/>
        <v>47</v>
      </c>
      <c r="J1514" s="15">
        <f t="shared" si="202"/>
        <v>2209</v>
      </c>
    </row>
    <row r="1515" spans="1:10">
      <c r="A1515" t="s">
        <v>110</v>
      </c>
      <c r="B1515" s="19">
        <f>FORECAST!A18</f>
        <v>44213</v>
      </c>
      <c r="C1515" s="19">
        <f>OBSERVED!A18</f>
        <v>44213</v>
      </c>
      <c r="D1515" s="32">
        <f>OBSERVED!E18</f>
        <v>95</v>
      </c>
      <c r="E1515" s="32">
        <f>FORECAST!E18</f>
        <v>46</v>
      </c>
      <c r="F1515" s="36">
        <f t="shared" si="198"/>
        <v>95</v>
      </c>
      <c r="G1515" s="37">
        <f t="shared" si="199"/>
        <v>46</v>
      </c>
      <c r="H1515" s="15">
        <f t="shared" si="200"/>
        <v>49</v>
      </c>
      <c r="I1515" s="15">
        <f t="shared" si="201"/>
        <v>49</v>
      </c>
      <c r="J1515" s="15">
        <f t="shared" si="202"/>
        <v>2401</v>
      </c>
    </row>
    <row r="1516" spans="1:10">
      <c r="A1516" t="s">
        <v>113</v>
      </c>
      <c r="B1516" s="19">
        <f>FORECAST!A19</f>
        <v>44214</v>
      </c>
      <c r="C1516" s="19">
        <f>OBSERVED!A19</f>
        <v>44214</v>
      </c>
      <c r="D1516" s="32">
        <f>OBSERVED!E19</f>
        <v>94</v>
      </c>
      <c r="E1516" s="32">
        <f>FORECAST!E19</f>
        <v>40</v>
      </c>
      <c r="F1516" s="36">
        <f t="shared" si="198"/>
        <v>94</v>
      </c>
      <c r="G1516" s="37">
        <f t="shared" si="199"/>
        <v>40</v>
      </c>
      <c r="H1516" s="15">
        <f t="shared" si="200"/>
        <v>54</v>
      </c>
      <c r="I1516" s="15">
        <f t="shared" si="201"/>
        <v>54</v>
      </c>
      <c r="J1516" s="15">
        <f t="shared" si="202"/>
        <v>2916</v>
      </c>
    </row>
    <row r="1517" spans="1:10">
      <c r="A1517" t="s">
        <v>116</v>
      </c>
      <c r="B1517" s="19">
        <f>FORECAST!A20</f>
        <v>44215</v>
      </c>
      <c r="C1517" s="19">
        <f>OBSERVED!A20</f>
        <v>44215</v>
      </c>
      <c r="D1517" s="32">
        <f>OBSERVED!E20</f>
        <v>94</v>
      </c>
      <c r="E1517" s="32">
        <f>FORECAST!E20</f>
        <v>28</v>
      </c>
      <c r="F1517" s="36">
        <f t="shared" si="198"/>
        <v>94</v>
      </c>
      <c r="G1517" s="37">
        <f t="shared" si="199"/>
        <v>28</v>
      </c>
      <c r="H1517" s="15">
        <f t="shared" si="200"/>
        <v>66</v>
      </c>
      <c r="I1517" s="15">
        <f t="shared" si="201"/>
        <v>66</v>
      </c>
      <c r="J1517" s="15">
        <f t="shared" si="202"/>
        <v>4356</v>
      </c>
    </row>
    <row r="1518" spans="1:10">
      <c r="A1518" t="s">
        <v>119</v>
      </c>
      <c r="B1518" s="19">
        <f>FORECAST!A21</f>
        <v>44216</v>
      </c>
      <c r="C1518" s="19">
        <f>OBSERVED!A21</f>
        <v>44216</v>
      </c>
      <c r="D1518" s="32">
        <f>OBSERVED!E21</f>
        <v>89</v>
      </c>
      <c r="E1518" s="32">
        <f>FORECAST!E21</f>
        <v>45</v>
      </c>
      <c r="F1518" s="36">
        <f t="shared" si="198"/>
        <v>89</v>
      </c>
      <c r="G1518" s="37">
        <f t="shared" si="199"/>
        <v>45</v>
      </c>
      <c r="H1518" s="15">
        <f t="shared" si="200"/>
        <v>44</v>
      </c>
      <c r="I1518" s="15">
        <f t="shared" si="201"/>
        <v>44</v>
      </c>
      <c r="J1518" s="15">
        <f t="shared" si="202"/>
        <v>1936</v>
      </c>
    </row>
    <row r="1519" spans="1:10">
      <c r="A1519" t="s">
        <v>122</v>
      </c>
      <c r="B1519" s="19">
        <f>FORECAST!A22</f>
        <v>44217</v>
      </c>
      <c r="C1519" s="19">
        <f>OBSERVED!A22</f>
        <v>44217</v>
      </c>
      <c r="D1519" s="32">
        <f>OBSERVED!E22</f>
        <v>89</v>
      </c>
      <c r="E1519" s="32">
        <f>FORECAST!E22</f>
        <v>45</v>
      </c>
      <c r="F1519" s="36">
        <f t="shared" si="198"/>
        <v>89</v>
      </c>
      <c r="G1519" s="37">
        <f t="shared" si="199"/>
        <v>45</v>
      </c>
      <c r="H1519" s="15">
        <f t="shared" si="200"/>
        <v>44</v>
      </c>
      <c r="I1519" s="15">
        <f t="shared" si="201"/>
        <v>44</v>
      </c>
      <c r="J1519" s="15">
        <f t="shared" si="202"/>
        <v>1936</v>
      </c>
    </row>
    <row r="1520" spans="1:10">
      <c r="A1520" t="s">
        <v>106</v>
      </c>
      <c r="B1520" s="19">
        <f>FORECAST!A23</f>
        <v>44218</v>
      </c>
      <c r="C1520" s="19">
        <f>OBSERVED!A23</f>
        <v>44218</v>
      </c>
      <c r="D1520" s="32">
        <f>OBSERVED!E23</f>
        <v>93.6761081484959</v>
      </c>
      <c r="E1520" s="32">
        <f>FORECAST!E23</f>
        <v>33</v>
      </c>
      <c r="F1520" s="36">
        <f t="shared" si="198"/>
        <v>93.6761081484959</v>
      </c>
      <c r="G1520" s="37">
        <f t="shared" si="199"/>
        <v>33</v>
      </c>
      <c r="H1520" s="15">
        <f t="shared" si="200"/>
        <v>60.6761081484959</v>
      </c>
      <c r="I1520" s="15">
        <f t="shared" si="201"/>
        <v>60.6761081484959</v>
      </c>
      <c r="J1520" s="15">
        <f t="shared" si="202"/>
        <v>3681.59010004797</v>
      </c>
    </row>
    <row r="1521" spans="1:10">
      <c r="A1521" t="s">
        <v>107</v>
      </c>
      <c r="B1521" s="19">
        <f>FORECAST!A24</f>
        <v>44219</v>
      </c>
      <c r="C1521" s="19">
        <f>OBSERVED!A24</f>
        <v>44219</v>
      </c>
      <c r="D1521" s="32">
        <f>OBSERVED!E24</f>
        <v>94.6358804727003</v>
      </c>
      <c r="E1521" s="32">
        <f>FORECAST!E24</f>
        <v>53</v>
      </c>
      <c r="F1521" s="36">
        <f t="shared" si="198"/>
        <v>94.6358804727003</v>
      </c>
      <c r="G1521" s="37">
        <f t="shared" si="199"/>
        <v>53</v>
      </c>
      <c r="H1521" s="15">
        <f t="shared" si="200"/>
        <v>41.6358804727003</v>
      </c>
      <c r="I1521" s="15">
        <f t="shared" si="201"/>
        <v>41.6358804727003</v>
      </c>
      <c r="J1521" s="15">
        <f t="shared" si="202"/>
        <v>1733.54654273699</v>
      </c>
    </row>
    <row r="1522" spans="1:10">
      <c r="A1522" t="s">
        <v>110</v>
      </c>
      <c r="B1522" s="19">
        <f>FORECAST!A25</f>
        <v>44220</v>
      </c>
      <c r="C1522" s="19">
        <f>OBSERVED!A25</f>
        <v>44220</v>
      </c>
      <c r="D1522" s="32">
        <f>OBSERVED!E25</f>
        <v>82.8624033291271</v>
      </c>
      <c r="E1522" s="32">
        <f>FORECAST!E25</f>
        <v>54</v>
      </c>
      <c r="F1522" s="36">
        <f t="shared" si="198"/>
        <v>82.8624033291271</v>
      </c>
      <c r="G1522" s="37">
        <f t="shared" si="199"/>
        <v>54</v>
      </c>
      <c r="H1522" s="15">
        <f t="shared" si="200"/>
        <v>28.8624033291271</v>
      </c>
      <c r="I1522" s="15">
        <f t="shared" si="201"/>
        <v>28.8624033291271</v>
      </c>
      <c r="J1522" s="15">
        <f t="shared" si="202"/>
        <v>833.038325933207</v>
      </c>
    </row>
    <row r="1523" spans="1:10">
      <c r="A1523" t="s">
        <v>113</v>
      </c>
      <c r="B1523" s="19">
        <f>FORECAST!A26</f>
        <v>44221</v>
      </c>
      <c r="C1523" s="19">
        <f>OBSERVED!A26</f>
        <v>44221</v>
      </c>
      <c r="D1523" s="32">
        <f>OBSERVED!E26</f>
        <v>70.4097150042435</v>
      </c>
      <c r="E1523" s="32">
        <f>FORECAST!E26</f>
        <v>25</v>
      </c>
      <c r="F1523" s="36">
        <f t="shared" si="198"/>
        <v>70.4097150042435</v>
      </c>
      <c r="G1523" s="37">
        <f t="shared" si="199"/>
        <v>25</v>
      </c>
      <c r="H1523" s="15">
        <f t="shared" si="200"/>
        <v>45.4097150042435</v>
      </c>
      <c r="I1523" s="15">
        <f t="shared" si="201"/>
        <v>45.4097150042435</v>
      </c>
      <c r="J1523" s="15">
        <f t="shared" si="202"/>
        <v>2062.04221676662</v>
      </c>
    </row>
    <row r="1524" spans="1:10">
      <c r="A1524" t="s">
        <v>116</v>
      </c>
      <c r="B1524" s="19">
        <f>FORECAST!A27</f>
        <v>44222</v>
      </c>
      <c r="C1524" s="19">
        <f>OBSERVED!A27</f>
        <v>44222</v>
      </c>
      <c r="D1524" s="32">
        <f>OBSERVED!E27</f>
        <v>75</v>
      </c>
      <c r="E1524" s="32">
        <f>FORECAST!E27</f>
        <v>34</v>
      </c>
      <c r="F1524" s="36">
        <f t="shared" si="198"/>
        <v>75</v>
      </c>
      <c r="G1524" s="37">
        <f t="shared" si="199"/>
        <v>34</v>
      </c>
      <c r="H1524" s="15">
        <f t="shared" si="200"/>
        <v>41</v>
      </c>
      <c r="I1524" s="15">
        <f t="shared" si="201"/>
        <v>41</v>
      </c>
      <c r="J1524" s="15">
        <f t="shared" si="202"/>
        <v>1681</v>
      </c>
    </row>
    <row r="1525" spans="1:10">
      <c r="A1525" t="s">
        <v>119</v>
      </c>
      <c r="B1525" s="19">
        <f>FORECAST!A28</f>
        <v>44223</v>
      </c>
      <c r="C1525" s="19">
        <f>OBSERVED!A28</f>
        <v>44223</v>
      </c>
      <c r="D1525" s="32">
        <f>OBSERVED!E28</f>
        <v>75</v>
      </c>
      <c r="E1525" s="32">
        <f>FORECAST!E28</f>
        <v>37</v>
      </c>
      <c r="F1525" s="36">
        <f t="shared" si="198"/>
        <v>75</v>
      </c>
      <c r="G1525" s="37">
        <f t="shared" si="199"/>
        <v>37</v>
      </c>
      <c r="H1525" s="15">
        <f t="shared" si="200"/>
        <v>38</v>
      </c>
      <c r="I1525" s="15">
        <f t="shared" si="201"/>
        <v>38</v>
      </c>
      <c r="J1525" s="15">
        <f t="shared" si="202"/>
        <v>1444</v>
      </c>
    </row>
    <row r="1526" spans="1:10">
      <c r="A1526" t="s">
        <v>122</v>
      </c>
      <c r="B1526" s="19">
        <f>FORECAST!A29</f>
        <v>44224</v>
      </c>
      <c r="C1526" s="19">
        <f>OBSERVED!A29</f>
        <v>44224</v>
      </c>
      <c r="D1526" s="32">
        <f>OBSERVED!E29</f>
        <v>75</v>
      </c>
      <c r="E1526" s="32">
        <f>FORECAST!E29</f>
        <v>38</v>
      </c>
      <c r="F1526" s="36">
        <f t="shared" si="198"/>
        <v>75</v>
      </c>
      <c r="G1526" s="37">
        <f t="shared" si="199"/>
        <v>38</v>
      </c>
      <c r="H1526" s="15">
        <f t="shared" si="200"/>
        <v>37</v>
      </c>
      <c r="I1526" s="15">
        <f t="shared" si="201"/>
        <v>37</v>
      </c>
      <c r="J1526" s="15">
        <f t="shared" si="202"/>
        <v>1369</v>
      </c>
    </row>
    <row r="1527" spans="1:10">
      <c r="A1527" t="s">
        <v>106</v>
      </c>
      <c r="B1527" s="19">
        <f>FORECAST!A30</f>
        <v>44225</v>
      </c>
      <c r="C1527" s="19">
        <f>OBSERVED!A30</f>
        <v>44225</v>
      </c>
      <c r="D1527" s="32">
        <f>OBSERVED!E30</f>
        <v>74</v>
      </c>
      <c r="E1527" s="32">
        <f>FORECAST!E30</f>
        <v>32</v>
      </c>
      <c r="F1527" s="36">
        <f t="shared" si="198"/>
        <v>74</v>
      </c>
      <c r="G1527" s="37">
        <f t="shared" si="199"/>
        <v>32</v>
      </c>
      <c r="H1527" s="15">
        <f t="shared" si="200"/>
        <v>42</v>
      </c>
      <c r="I1527" s="15">
        <f t="shared" si="201"/>
        <v>42</v>
      </c>
      <c r="J1527" s="15">
        <f t="shared" si="202"/>
        <v>1764</v>
      </c>
    </row>
    <row r="1528" spans="1:10">
      <c r="A1528" t="s">
        <v>107</v>
      </c>
      <c r="B1528" s="19">
        <f>FORECAST!A31</f>
        <v>44226</v>
      </c>
      <c r="C1528" s="19">
        <f>OBSERVED!A31</f>
        <v>44226</v>
      </c>
      <c r="D1528" s="32">
        <f>OBSERVED!E31</f>
        <v>75</v>
      </c>
      <c r="E1528" s="32">
        <f>FORECAST!E31</f>
        <v>33</v>
      </c>
      <c r="F1528" s="36">
        <f t="shared" si="198"/>
        <v>75</v>
      </c>
      <c r="G1528" s="37">
        <f t="shared" si="199"/>
        <v>33</v>
      </c>
      <c r="H1528" s="15">
        <f t="shared" si="200"/>
        <v>42</v>
      </c>
      <c r="I1528" s="15">
        <f t="shared" si="201"/>
        <v>42</v>
      </c>
      <c r="J1528" s="15">
        <f t="shared" si="202"/>
        <v>1764</v>
      </c>
    </row>
    <row r="1529" spans="1:10">
      <c r="A1529" t="s">
        <v>110</v>
      </c>
      <c r="B1529" s="19">
        <f>FORECAST!A32</f>
        <v>44227</v>
      </c>
      <c r="C1529" s="19">
        <f>OBSERVED!A32</f>
        <v>44227</v>
      </c>
      <c r="D1529" s="32">
        <f>OBSERVED!E32</f>
        <v>74</v>
      </c>
      <c r="E1529" s="32">
        <f>FORECAST!E32</f>
        <v>28</v>
      </c>
      <c r="F1529" s="36">
        <f t="shared" si="198"/>
        <v>74</v>
      </c>
      <c r="G1529" s="37">
        <f t="shared" si="199"/>
        <v>28</v>
      </c>
      <c r="H1529" s="15">
        <f t="shared" si="200"/>
        <v>46</v>
      </c>
      <c r="I1529" s="15">
        <f t="shared" si="201"/>
        <v>46</v>
      </c>
      <c r="J1529" s="15">
        <f t="shared" si="202"/>
        <v>2116</v>
      </c>
    </row>
    <row r="1530" spans="1:10">
      <c r="A1530" t="s">
        <v>113</v>
      </c>
      <c r="B1530" s="19">
        <f>FORECAST!A33</f>
        <v>44228</v>
      </c>
      <c r="C1530" s="19">
        <f>OBSERVED!A33</f>
        <v>44228</v>
      </c>
      <c r="D1530" s="32">
        <f>OBSERVED!E33</f>
        <v>87</v>
      </c>
      <c r="E1530" s="32">
        <f>FORECAST!E33</f>
        <v>30</v>
      </c>
      <c r="F1530" s="36">
        <f t="shared" si="198"/>
        <v>87</v>
      </c>
      <c r="G1530" s="37">
        <f t="shared" si="199"/>
        <v>30</v>
      </c>
      <c r="H1530" s="15">
        <f t="shared" si="200"/>
        <v>57</v>
      </c>
      <c r="I1530" s="15">
        <f t="shared" si="201"/>
        <v>57</v>
      </c>
      <c r="J1530" s="15">
        <f t="shared" si="202"/>
        <v>3249</v>
      </c>
    </row>
    <row r="1531" spans="1:10">
      <c r="A1531" t="s">
        <v>116</v>
      </c>
      <c r="B1531" s="19">
        <f>FORECAST!A34</f>
        <v>44229</v>
      </c>
      <c r="C1531" s="19">
        <f>OBSERVED!A34</f>
        <v>44229</v>
      </c>
      <c r="D1531" s="32">
        <f>OBSERVED!E34</f>
        <v>88</v>
      </c>
      <c r="E1531" s="32">
        <f>FORECAST!E34</f>
        <v>28</v>
      </c>
      <c r="F1531" s="36">
        <f t="shared" si="198"/>
        <v>88</v>
      </c>
      <c r="G1531" s="37">
        <f t="shared" si="199"/>
        <v>28</v>
      </c>
      <c r="H1531" s="15">
        <f t="shared" si="200"/>
        <v>60</v>
      </c>
      <c r="I1531" s="15">
        <f t="shared" si="201"/>
        <v>60</v>
      </c>
      <c r="J1531" s="15">
        <f t="shared" si="202"/>
        <v>3600</v>
      </c>
    </row>
    <row r="1532" spans="1:10">
      <c r="A1532" t="s">
        <v>119</v>
      </c>
      <c r="B1532" s="19">
        <f>FORECAST!A35</f>
        <v>44230</v>
      </c>
      <c r="C1532" s="19">
        <f>OBSERVED!A35</f>
        <v>44230</v>
      </c>
      <c r="D1532" s="32">
        <f>OBSERVED!E35</f>
        <v>88</v>
      </c>
      <c r="E1532" s="32">
        <f>FORECAST!E35</f>
        <v>28</v>
      </c>
      <c r="F1532" s="36">
        <f t="shared" si="198"/>
        <v>88</v>
      </c>
      <c r="G1532" s="37">
        <f t="shared" si="199"/>
        <v>28</v>
      </c>
      <c r="H1532" s="15">
        <f t="shared" si="200"/>
        <v>60</v>
      </c>
      <c r="I1532" s="15">
        <f t="shared" si="201"/>
        <v>60</v>
      </c>
      <c r="J1532" s="15">
        <f t="shared" si="202"/>
        <v>3600</v>
      </c>
    </row>
    <row r="1533" spans="1:10">
      <c r="A1533" t="s">
        <v>122</v>
      </c>
      <c r="B1533" s="19">
        <f>FORECAST!A36</f>
        <v>44231</v>
      </c>
      <c r="C1533" s="19">
        <f>OBSERVED!A36</f>
        <v>44231</v>
      </c>
      <c r="D1533" s="32">
        <f>OBSERVED!E36</f>
        <v>92</v>
      </c>
      <c r="E1533" s="32">
        <f>FORECAST!E36</f>
        <v>31</v>
      </c>
      <c r="F1533" s="36">
        <f t="shared" si="198"/>
        <v>92</v>
      </c>
      <c r="G1533" s="37">
        <f t="shared" si="199"/>
        <v>31</v>
      </c>
      <c r="H1533" s="15">
        <f t="shared" si="200"/>
        <v>61</v>
      </c>
      <c r="I1533" s="15">
        <f t="shared" si="201"/>
        <v>61</v>
      </c>
      <c r="J1533" s="15">
        <f t="shared" si="202"/>
        <v>3721</v>
      </c>
    </row>
    <row r="1534" spans="1:10">
      <c r="A1534" t="s">
        <v>106</v>
      </c>
      <c r="B1534" s="19">
        <f>FORECAST!A37</f>
        <v>44232</v>
      </c>
      <c r="C1534" s="19">
        <f>OBSERVED!A37</f>
        <v>44232</v>
      </c>
      <c r="D1534" s="32">
        <f>OBSERVED!E37</f>
        <v>77</v>
      </c>
      <c r="E1534" s="32">
        <f>FORECAST!E37</f>
        <v>31</v>
      </c>
      <c r="F1534" s="36">
        <f t="shared" si="198"/>
        <v>77</v>
      </c>
      <c r="G1534" s="37">
        <f t="shared" si="199"/>
        <v>31</v>
      </c>
      <c r="H1534" s="15">
        <f t="shared" si="200"/>
        <v>46</v>
      </c>
      <c r="I1534" s="15">
        <f t="shared" si="201"/>
        <v>46</v>
      </c>
      <c r="J1534" s="15">
        <f t="shared" si="202"/>
        <v>2116</v>
      </c>
    </row>
    <row r="1535" spans="1:10">
      <c r="A1535" t="s">
        <v>107</v>
      </c>
      <c r="B1535" s="19">
        <f>FORECAST!A38</f>
        <v>44233</v>
      </c>
      <c r="C1535" s="19">
        <f>OBSERVED!A38</f>
        <v>44233</v>
      </c>
      <c r="D1535" s="32">
        <f>OBSERVED!E38</f>
        <v>66</v>
      </c>
      <c r="E1535" s="32">
        <f>FORECAST!E38</f>
        <v>34</v>
      </c>
      <c r="F1535" s="36">
        <f t="shared" si="198"/>
        <v>66</v>
      </c>
      <c r="G1535" s="37">
        <f t="shared" si="199"/>
        <v>34</v>
      </c>
      <c r="H1535" s="15">
        <f t="shared" si="200"/>
        <v>32</v>
      </c>
      <c r="I1535" s="15">
        <f t="shared" si="201"/>
        <v>32</v>
      </c>
      <c r="J1535" s="15">
        <f t="shared" si="202"/>
        <v>1024</v>
      </c>
    </row>
    <row r="1536" spans="1:10">
      <c r="A1536" t="s">
        <v>110</v>
      </c>
      <c r="B1536" s="19">
        <f>FORECAST!A39</f>
        <v>44234</v>
      </c>
      <c r="C1536" s="19">
        <f>OBSERVED!A39</f>
        <v>44234</v>
      </c>
      <c r="D1536" s="32">
        <f>OBSERVED!E39</f>
        <v>76</v>
      </c>
      <c r="E1536" s="32">
        <f>FORECAST!E39</f>
        <v>35</v>
      </c>
      <c r="F1536" s="36">
        <f t="shared" si="198"/>
        <v>76</v>
      </c>
      <c r="G1536" s="37">
        <f t="shared" si="199"/>
        <v>35</v>
      </c>
      <c r="H1536" s="15">
        <f t="shared" si="200"/>
        <v>41</v>
      </c>
      <c r="I1536" s="15">
        <f t="shared" si="201"/>
        <v>41</v>
      </c>
      <c r="J1536" s="15">
        <f t="shared" si="202"/>
        <v>1681</v>
      </c>
    </row>
    <row r="1537" spans="1:10">
      <c r="A1537" t="s">
        <v>113</v>
      </c>
      <c r="B1537" s="19">
        <f>FORECAST!A40</f>
        <v>44235</v>
      </c>
      <c r="C1537" s="19">
        <f>OBSERVED!A40</f>
        <v>44235</v>
      </c>
      <c r="D1537" s="32">
        <f>OBSERVED!E40</f>
        <v>76</v>
      </c>
      <c r="E1537" s="32">
        <f>FORECAST!E40</f>
        <v>29</v>
      </c>
      <c r="F1537" s="36">
        <f t="shared" si="198"/>
        <v>76</v>
      </c>
      <c r="G1537" s="37">
        <f t="shared" si="199"/>
        <v>29</v>
      </c>
      <c r="H1537" s="15">
        <f t="shared" si="200"/>
        <v>47</v>
      </c>
      <c r="I1537" s="15">
        <f t="shared" si="201"/>
        <v>47</v>
      </c>
      <c r="J1537" s="15">
        <f t="shared" si="202"/>
        <v>2209</v>
      </c>
    </row>
    <row r="1538" spans="1:10">
      <c r="A1538" t="s">
        <v>116</v>
      </c>
      <c r="B1538" s="19">
        <f>FORECAST!A41</f>
        <v>44236</v>
      </c>
      <c r="C1538" s="19">
        <f>OBSERVED!A41</f>
        <v>44236</v>
      </c>
      <c r="D1538" s="32">
        <f>OBSERVED!E41</f>
        <v>87</v>
      </c>
      <c r="E1538" s="32">
        <f>FORECAST!E41</f>
        <v>28</v>
      </c>
      <c r="F1538" s="36">
        <f t="shared" si="198"/>
        <v>87</v>
      </c>
      <c r="G1538" s="37">
        <f t="shared" si="199"/>
        <v>28</v>
      </c>
      <c r="H1538" s="15">
        <f t="shared" si="200"/>
        <v>59</v>
      </c>
      <c r="I1538" s="15">
        <f t="shared" si="201"/>
        <v>59</v>
      </c>
      <c r="J1538" s="15">
        <f t="shared" si="202"/>
        <v>3481</v>
      </c>
    </row>
    <row r="1539" spans="1:10">
      <c r="A1539" t="s">
        <v>119</v>
      </c>
      <c r="B1539" s="19">
        <f>FORECAST!A42</f>
        <v>44237</v>
      </c>
      <c r="C1539" s="19">
        <f>OBSERVED!A42</f>
        <v>44237</v>
      </c>
      <c r="D1539" s="32">
        <f>OBSERVED!E42</f>
        <v>88</v>
      </c>
      <c r="E1539" s="32">
        <f>FORECAST!E42</f>
        <v>28</v>
      </c>
      <c r="F1539" s="36">
        <f t="shared" si="198"/>
        <v>88</v>
      </c>
      <c r="G1539" s="37">
        <f t="shared" si="199"/>
        <v>28</v>
      </c>
      <c r="H1539" s="15">
        <f t="shared" si="200"/>
        <v>60</v>
      </c>
      <c r="I1539" s="15">
        <f t="shared" si="201"/>
        <v>60</v>
      </c>
      <c r="J1539" s="15">
        <f t="shared" si="202"/>
        <v>3600</v>
      </c>
    </row>
    <row r="1540" spans="1:10">
      <c r="A1540" t="s">
        <v>122</v>
      </c>
      <c r="B1540" s="19">
        <f>FORECAST!A43</f>
        <v>44238</v>
      </c>
      <c r="C1540" s="19">
        <f>OBSERVED!A43</f>
        <v>44238</v>
      </c>
      <c r="D1540" s="32">
        <f>OBSERVED!E43</f>
        <v>88</v>
      </c>
      <c r="E1540" s="32">
        <f>FORECAST!E43</f>
        <v>28</v>
      </c>
      <c r="F1540" s="36">
        <f t="shared" si="198"/>
        <v>88</v>
      </c>
      <c r="G1540" s="37">
        <f t="shared" si="199"/>
        <v>28</v>
      </c>
      <c r="H1540" s="15">
        <f t="shared" si="200"/>
        <v>60</v>
      </c>
      <c r="I1540" s="15">
        <f t="shared" si="201"/>
        <v>60</v>
      </c>
      <c r="J1540" s="15">
        <f t="shared" si="202"/>
        <v>3600</v>
      </c>
    </row>
    <row r="1541" spans="1:10">
      <c r="A1541" t="s">
        <v>106</v>
      </c>
      <c r="B1541" s="19">
        <f>FORECAST!A44</f>
        <v>44239</v>
      </c>
      <c r="C1541" s="19">
        <f>OBSERVED!A44</f>
        <v>44239</v>
      </c>
      <c r="D1541" s="32">
        <f>OBSERVED!E44</f>
        <v>83</v>
      </c>
      <c r="E1541" s="32">
        <f>FORECAST!E44</f>
        <v>55</v>
      </c>
      <c r="F1541" s="36">
        <f t="shared" si="198"/>
        <v>83</v>
      </c>
      <c r="G1541" s="37">
        <f t="shared" si="199"/>
        <v>55</v>
      </c>
      <c r="H1541" s="15">
        <f t="shared" si="200"/>
        <v>28</v>
      </c>
      <c r="I1541" s="15">
        <f t="shared" si="201"/>
        <v>28</v>
      </c>
      <c r="J1541" s="15">
        <f t="shared" si="202"/>
        <v>784</v>
      </c>
    </row>
    <row r="1542" spans="1:10">
      <c r="A1542" t="s">
        <v>107</v>
      </c>
      <c r="B1542" s="19">
        <f>FORECAST!A45</f>
        <v>44240</v>
      </c>
      <c r="C1542" s="19">
        <f>OBSERVED!A45</f>
        <v>44240</v>
      </c>
      <c r="D1542" s="32">
        <f>OBSERVED!E45</f>
        <v>89</v>
      </c>
      <c r="E1542" s="32">
        <f>FORECAST!E45</f>
        <v>25</v>
      </c>
      <c r="F1542" s="36">
        <f t="shared" si="198"/>
        <v>89</v>
      </c>
      <c r="G1542" s="37">
        <f t="shared" si="199"/>
        <v>25</v>
      </c>
      <c r="H1542" s="15">
        <f t="shared" si="200"/>
        <v>64</v>
      </c>
      <c r="I1542" s="15">
        <f t="shared" si="201"/>
        <v>64</v>
      </c>
      <c r="J1542" s="15">
        <f t="shared" si="202"/>
        <v>4096</v>
      </c>
    </row>
    <row r="1543" spans="1:10">
      <c r="A1543" t="s">
        <v>110</v>
      </c>
      <c r="B1543" s="19">
        <f>FORECAST!A46</f>
        <v>44241</v>
      </c>
      <c r="C1543" s="19">
        <f>OBSERVED!A46</f>
        <v>44241</v>
      </c>
      <c r="D1543" s="32">
        <f>OBSERVED!E46</f>
        <v>89</v>
      </c>
      <c r="E1543" s="32">
        <f>FORECAST!E46</f>
        <v>25</v>
      </c>
      <c r="F1543" s="36">
        <f t="shared" si="198"/>
        <v>89</v>
      </c>
      <c r="G1543" s="37">
        <f t="shared" si="199"/>
        <v>25</v>
      </c>
      <c r="H1543" s="15">
        <f t="shared" si="200"/>
        <v>64</v>
      </c>
      <c r="I1543" s="15">
        <f t="shared" si="201"/>
        <v>64</v>
      </c>
      <c r="J1543" s="15">
        <f t="shared" si="202"/>
        <v>4096</v>
      </c>
    </row>
    <row r="1544" spans="1:10">
      <c r="A1544" t="s">
        <v>113</v>
      </c>
      <c r="B1544" s="19">
        <f>FORECAST!A47</f>
        <v>44242</v>
      </c>
      <c r="C1544" s="19">
        <f>OBSERVED!A47</f>
        <v>44242</v>
      </c>
      <c r="D1544" s="32">
        <f>OBSERVED!E47</f>
        <v>89</v>
      </c>
      <c r="E1544" s="32">
        <f>FORECAST!E47</f>
        <v>24</v>
      </c>
      <c r="F1544" s="36">
        <f t="shared" si="198"/>
        <v>89</v>
      </c>
      <c r="G1544" s="37">
        <f t="shared" si="199"/>
        <v>24</v>
      </c>
      <c r="H1544" s="15">
        <f t="shared" si="200"/>
        <v>65</v>
      </c>
      <c r="I1544" s="15">
        <f t="shared" si="201"/>
        <v>65</v>
      </c>
      <c r="J1544" s="15">
        <f t="shared" si="202"/>
        <v>4225</v>
      </c>
    </row>
    <row r="1545" spans="1:10">
      <c r="A1545" t="s">
        <v>116</v>
      </c>
      <c r="B1545" s="19">
        <f>FORECAST!A48</f>
        <v>44243</v>
      </c>
      <c r="C1545" s="19">
        <f>OBSERVED!A48</f>
        <v>44243</v>
      </c>
      <c r="D1545" s="32">
        <f>OBSERVED!E48</f>
        <v>72</v>
      </c>
      <c r="E1545" s="32">
        <f>FORECAST!E48</f>
        <v>26</v>
      </c>
      <c r="F1545" s="36">
        <f t="shared" si="198"/>
        <v>72</v>
      </c>
      <c r="G1545" s="37">
        <f t="shared" si="199"/>
        <v>26</v>
      </c>
      <c r="H1545" s="15">
        <f t="shared" si="200"/>
        <v>46</v>
      </c>
      <c r="I1545" s="15">
        <f t="shared" si="201"/>
        <v>46</v>
      </c>
      <c r="J1545" s="15">
        <f t="shared" si="202"/>
        <v>2116</v>
      </c>
    </row>
    <row r="1546" spans="1:10">
      <c r="A1546" t="s">
        <v>119</v>
      </c>
      <c r="B1546" s="19">
        <f>FORECAST!A49</f>
        <v>44244</v>
      </c>
      <c r="C1546" s="19">
        <f>OBSERVED!A49</f>
        <v>44244</v>
      </c>
      <c r="D1546" s="32">
        <f>OBSERVED!E49</f>
        <v>84</v>
      </c>
      <c r="E1546" s="32">
        <f>FORECAST!E49</f>
        <v>42</v>
      </c>
      <c r="F1546" s="36">
        <f t="shared" si="198"/>
        <v>84</v>
      </c>
      <c r="G1546" s="37">
        <f t="shared" si="199"/>
        <v>42</v>
      </c>
      <c r="H1546" s="15">
        <f t="shared" si="200"/>
        <v>42</v>
      </c>
      <c r="I1546" s="15">
        <f t="shared" si="201"/>
        <v>42</v>
      </c>
      <c r="J1546" s="15">
        <f t="shared" si="202"/>
        <v>1764</v>
      </c>
    </row>
    <row r="1547" spans="1:10">
      <c r="A1547" t="s">
        <v>122</v>
      </c>
      <c r="B1547" s="19">
        <f>FORECAST!A50</f>
        <v>44245</v>
      </c>
      <c r="C1547" s="19">
        <f>OBSERVED!A50</f>
        <v>44245</v>
      </c>
      <c r="D1547" s="32">
        <f>OBSERVED!E50</f>
        <v>69</v>
      </c>
      <c r="E1547" s="32">
        <f>FORECAST!E50</f>
        <v>28</v>
      </c>
      <c r="F1547" s="36">
        <f t="shared" si="198"/>
        <v>69</v>
      </c>
      <c r="G1547" s="37">
        <f t="shared" si="199"/>
        <v>28</v>
      </c>
      <c r="H1547" s="15">
        <f t="shared" si="200"/>
        <v>41</v>
      </c>
      <c r="I1547" s="15">
        <f t="shared" si="201"/>
        <v>41</v>
      </c>
      <c r="J1547" s="15">
        <f t="shared" si="202"/>
        <v>1681</v>
      </c>
    </row>
    <row r="1548" spans="1:10">
      <c r="A1548" t="s">
        <v>106</v>
      </c>
      <c r="B1548" s="19">
        <f>FORECAST!A51</f>
        <v>44246</v>
      </c>
      <c r="C1548" s="19">
        <f>OBSERVED!A51</f>
        <v>44246</v>
      </c>
      <c r="D1548" s="32">
        <f>OBSERVED!E51</f>
        <v>79</v>
      </c>
      <c r="E1548" s="32">
        <f>FORECAST!E51</f>
        <v>40</v>
      </c>
      <c r="F1548" s="36">
        <f t="shared" si="198"/>
        <v>79</v>
      </c>
      <c r="G1548" s="37">
        <f t="shared" si="199"/>
        <v>40</v>
      </c>
      <c r="H1548" s="15">
        <f t="shared" si="200"/>
        <v>39</v>
      </c>
      <c r="I1548" s="15">
        <f t="shared" si="201"/>
        <v>39</v>
      </c>
      <c r="J1548" s="15">
        <f t="shared" si="202"/>
        <v>1521</v>
      </c>
    </row>
    <row r="1549" spans="1:10">
      <c r="A1549" t="s">
        <v>107</v>
      </c>
      <c r="B1549" s="19">
        <f>FORECAST!A52</f>
        <v>44247</v>
      </c>
      <c r="C1549" s="19">
        <f>OBSERVED!A52</f>
        <v>44247</v>
      </c>
      <c r="D1549" s="32">
        <f>OBSERVED!E52</f>
        <v>60</v>
      </c>
      <c r="E1549" s="32">
        <f>FORECAST!E52</f>
        <v>24</v>
      </c>
      <c r="F1549" s="36">
        <f t="shared" si="198"/>
        <v>60</v>
      </c>
      <c r="G1549" s="37">
        <f t="shared" si="199"/>
        <v>24</v>
      </c>
      <c r="H1549" s="15">
        <f t="shared" si="200"/>
        <v>36</v>
      </c>
      <c r="I1549" s="15">
        <f t="shared" si="201"/>
        <v>36</v>
      </c>
      <c r="J1549" s="15">
        <f t="shared" si="202"/>
        <v>1296</v>
      </c>
    </row>
    <row r="1550" spans="1:10">
      <c r="A1550" t="s">
        <v>110</v>
      </c>
      <c r="B1550" s="19">
        <f>FORECAST!A53</f>
        <v>44248</v>
      </c>
      <c r="C1550" s="19">
        <f>OBSERVED!A53</f>
        <v>44248</v>
      </c>
      <c r="D1550" s="32">
        <f>OBSERVED!E53</f>
        <v>64</v>
      </c>
      <c r="E1550" s="32">
        <f>FORECAST!E53</f>
        <v>22</v>
      </c>
      <c r="F1550" s="36">
        <f t="shared" si="198"/>
        <v>64</v>
      </c>
      <c r="G1550" s="37">
        <f t="shared" si="199"/>
        <v>22</v>
      </c>
      <c r="H1550" s="15">
        <f t="shared" si="200"/>
        <v>42</v>
      </c>
      <c r="I1550" s="15">
        <f t="shared" si="201"/>
        <v>42</v>
      </c>
      <c r="J1550" s="15">
        <f t="shared" si="202"/>
        <v>1764</v>
      </c>
    </row>
    <row r="1551" spans="1:10">
      <c r="A1551" t="s">
        <v>113</v>
      </c>
      <c r="B1551" s="19">
        <f>FORECAST!A54</f>
        <v>44249</v>
      </c>
      <c r="C1551" s="19">
        <f>OBSERVED!A54</f>
        <v>44249</v>
      </c>
      <c r="D1551" s="32">
        <f>OBSERVED!E54</f>
        <v>79</v>
      </c>
      <c r="E1551" s="32">
        <f>FORECAST!E54</f>
        <v>22</v>
      </c>
      <c r="F1551" s="36">
        <f t="shared" si="198"/>
        <v>79</v>
      </c>
      <c r="G1551" s="37">
        <f t="shared" si="199"/>
        <v>22</v>
      </c>
      <c r="H1551" s="15">
        <f t="shared" si="200"/>
        <v>57</v>
      </c>
      <c r="I1551" s="15">
        <f t="shared" si="201"/>
        <v>57</v>
      </c>
      <c r="J1551" s="15">
        <f t="shared" si="202"/>
        <v>3249</v>
      </c>
    </row>
    <row r="1552" spans="1:10">
      <c r="A1552" t="s">
        <v>116</v>
      </c>
      <c r="B1552" s="19">
        <f>FORECAST!A55</f>
        <v>44250</v>
      </c>
      <c r="C1552" s="19">
        <f>OBSERVED!A55</f>
        <v>44250</v>
      </c>
      <c r="D1552" s="32">
        <f>OBSERVED!E55</f>
        <v>84</v>
      </c>
      <c r="E1552" s="32">
        <f>FORECAST!E55</f>
        <v>20</v>
      </c>
      <c r="F1552" s="36">
        <f t="shared" si="198"/>
        <v>84</v>
      </c>
      <c r="G1552" s="37">
        <f t="shared" si="199"/>
        <v>20</v>
      </c>
      <c r="H1552" s="15">
        <f t="shared" si="200"/>
        <v>64</v>
      </c>
      <c r="I1552" s="15">
        <f t="shared" si="201"/>
        <v>64</v>
      </c>
      <c r="J1552" s="15">
        <f t="shared" si="202"/>
        <v>4096</v>
      </c>
    </row>
    <row r="1553" spans="1:10">
      <c r="A1553" t="s">
        <v>119</v>
      </c>
      <c r="B1553" s="19">
        <f>FORECAST!A56</f>
        <v>44251</v>
      </c>
      <c r="C1553" s="19">
        <f>OBSERVED!A56</f>
        <v>44251</v>
      </c>
      <c r="D1553" s="32">
        <f>OBSERVED!E56</f>
        <v>89</v>
      </c>
      <c r="E1553" s="32">
        <f>FORECAST!E56</f>
        <v>37</v>
      </c>
      <c r="F1553" s="36">
        <f t="shared" si="198"/>
        <v>89</v>
      </c>
      <c r="G1553" s="37">
        <f t="shared" si="199"/>
        <v>37</v>
      </c>
      <c r="H1553" s="15">
        <f t="shared" si="200"/>
        <v>52</v>
      </c>
      <c r="I1553" s="15">
        <f t="shared" si="201"/>
        <v>52</v>
      </c>
      <c r="J1553" s="15">
        <f t="shared" si="202"/>
        <v>2704</v>
      </c>
    </row>
    <row r="1554" spans="1:10">
      <c r="A1554" t="s">
        <v>122</v>
      </c>
      <c r="B1554" s="19">
        <f>FORECAST!A57</f>
        <v>44252</v>
      </c>
      <c r="C1554" s="19">
        <f>OBSERVED!A57</f>
        <v>44252</v>
      </c>
      <c r="D1554" s="32">
        <f>OBSERVED!E57</f>
        <v>64</v>
      </c>
      <c r="E1554" s="32">
        <f>FORECAST!E57</f>
        <v>35</v>
      </c>
      <c r="F1554" s="36">
        <f t="shared" si="198"/>
        <v>64</v>
      </c>
      <c r="G1554" s="37">
        <f t="shared" si="199"/>
        <v>35</v>
      </c>
      <c r="H1554" s="15">
        <f t="shared" si="200"/>
        <v>29</v>
      </c>
      <c r="I1554" s="15">
        <f t="shared" si="201"/>
        <v>29</v>
      </c>
      <c r="J1554" s="15">
        <f t="shared" si="202"/>
        <v>841</v>
      </c>
    </row>
    <row r="1555" spans="1:10">
      <c r="A1555" t="s">
        <v>106</v>
      </c>
      <c r="B1555" s="19">
        <f>FORECAST!A58</f>
        <v>44253</v>
      </c>
      <c r="C1555" s="19">
        <f>OBSERVED!A58</f>
        <v>44253</v>
      </c>
      <c r="D1555" s="32">
        <f>OBSERVED!E58</f>
        <v>80</v>
      </c>
      <c r="E1555" s="32">
        <f>FORECAST!E58</f>
        <v>47</v>
      </c>
      <c r="F1555" s="36">
        <f t="shared" si="198"/>
        <v>80</v>
      </c>
      <c r="G1555" s="37">
        <f t="shared" si="199"/>
        <v>47</v>
      </c>
      <c r="H1555" s="15">
        <f t="shared" si="200"/>
        <v>33</v>
      </c>
      <c r="I1555" s="15">
        <f t="shared" si="201"/>
        <v>33</v>
      </c>
      <c r="J1555" s="15">
        <f t="shared" si="202"/>
        <v>1089</v>
      </c>
    </row>
    <row r="1556" spans="1:10">
      <c r="A1556" t="s">
        <v>107</v>
      </c>
      <c r="B1556" s="19">
        <f>FORECAST!A59</f>
        <v>44254</v>
      </c>
      <c r="C1556" s="19">
        <f>OBSERVED!A59</f>
        <v>44254</v>
      </c>
      <c r="D1556" s="32">
        <f>OBSERVED!E59</f>
        <v>85</v>
      </c>
      <c r="E1556" s="32">
        <f>FORECAST!E59</f>
        <v>59</v>
      </c>
      <c r="F1556" s="36">
        <f t="shared" si="198"/>
        <v>85</v>
      </c>
      <c r="G1556" s="37">
        <f t="shared" si="199"/>
        <v>59</v>
      </c>
      <c r="H1556" s="15">
        <f t="shared" si="200"/>
        <v>26</v>
      </c>
      <c r="I1556" s="15">
        <f t="shared" si="201"/>
        <v>26</v>
      </c>
      <c r="J1556" s="15">
        <f t="shared" si="202"/>
        <v>676</v>
      </c>
    </row>
    <row r="1557" spans="1:10">
      <c r="A1557" t="s">
        <v>110</v>
      </c>
      <c r="B1557" s="19">
        <f>FORECAST!A60</f>
        <v>44255</v>
      </c>
      <c r="C1557" s="19">
        <f>OBSERVED!A60</f>
        <v>44255</v>
      </c>
      <c r="D1557" s="32">
        <f>OBSERVED!E60</f>
        <v>90</v>
      </c>
      <c r="E1557" s="32">
        <f>FORECAST!E60</f>
        <v>39</v>
      </c>
      <c r="F1557" s="36">
        <f t="shared" si="198"/>
        <v>90</v>
      </c>
      <c r="G1557" s="37">
        <f t="shared" si="199"/>
        <v>39</v>
      </c>
      <c r="H1557" s="15">
        <f t="shared" si="200"/>
        <v>51</v>
      </c>
      <c r="I1557" s="15">
        <f t="shared" si="201"/>
        <v>51</v>
      </c>
      <c r="J1557" s="15">
        <f t="shared" si="202"/>
        <v>2601</v>
      </c>
    </row>
    <row r="1558" spans="1:10">
      <c r="A1558" t="s">
        <v>113</v>
      </c>
      <c r="B1558" s="19">
        <f>FORECAST!A61</f>
        <v>44256</v>
      </c>
      <c r="C1558" s="19">
        <f>OBSERVED!A61</f>
        <v>44256</v>
      </c>
      <c r="D1558" s="32">
        <f>OBSERVED!E61</f>
        <v>90</v>
      </c>
      <c r="E1558" s="32">
        <f>FORECAST!E61</f>
        <v>34</v>
      </c>
      <c r="F1558" s="36">
        <f t="shared" si="198"/>
        <v>90</v>
      </c>
      <c r="G1558" s="37">
        <f t="shared" si="199"/>
        <v>34</v>
      </c>
      <c r="H1558" s="15">
        <f t="shared" si="200"/>
        <v>56</v>
      </c>
      <c r="I1558" s="15">
        <f t="shared" si="201"/>
        <v>56</v>
      </c>
      <c r="J1558" s="15">
        <f t="shared" si="202"/>
        <v>3136</v>
      </c>
    </row>
    <row r="1559" spans="1:10">
      <c r="A1559" t="s">
        <v>116</v>
      </c>
      <c r="B1559" s="19">
        <f>FORECAST!A62</f>
        <v>44257</v>
      </c>
      <c r="C1559" s="19">
        <f>OBSERVED!A62</f>
        <v>44257</v>
      </c>
      <c r="D1559" s="32">
        <f>OBSERVED!E62</f>
        <v>83</v>
      </c>
      <c r="E1559" s="32">
        <f>FORECAST!E62</f>
        <v>18</v>
      </c>
      <c r="F1559" s="36">
        <f t="shared" si="198"/>
        <v>83</v>
      </c>
      <c r="G1559" s="37">
        <f t="shared" si="199"/>
        <v>18</v>
      </c>
      <c r="H1559" s="15">
        <f t="shared" si="200"/>
        <v>65</v>
      </c>
      <c r="I1559" s="15">
        <f t="shared" si="201"/>
        <v>65</v>
      </c>
      <c r="J1559" s="15">
        <f t="shared" si="202"/>
        <v>4225</v>
      </c>
    </row>
    <row r="1560" spans="1:10">
      <c r="A1560" t="s">
        <v>119</v>
      </c>
      <c r="B1560" s="19">
        <f>FORECAST!A63</f>
        <v>44258</v>
      </c>
      <c r="C1560" s="19">
        <f>OBSERVED!A63</f>
        <v>44258</v>
      </c>
      <c r="D1560" s="32">
        <f>OBSERVED!E63</f>
        <v>78</v>
      </c>
      <c r="E1560" s="32">
        <f>FORECAST!E63</f>
        <v>18</v>
      </c>
      <c r="F1560" s="36">
        <f t="shared" si="198"/>
        <v>78</v>
      </c>
      <c r="G1560" s="37">
        <f t="shared" si="199"/>
        <v>18</v>
      </c>
      <c r="H1560" s="15">
        <f t="shared" si="200"/>
        <v>60</v>
      </c>
      <c r="I1560" s="15">
        <f t="shared" si="201"/>
        <v>60</v>
      </c>
      <c r="J1560" s="15">
        <f t="shared" si="202"/>
        <v>3600</v>
      </c>
    </row>
    <row r="1561" spans="1:10">
      <c r="A1561" t="s">
        <v>122</v>
      </c>
      <c r="B1561" s="19">
        <f>FORECAST!A64</f>
        <v>44259</v>
      </c>
      <c r="C1561" s="19">
        <f>OBSERVED!A64</f>
        <v>44259</v>
      </c>
      <c r="D1561" s="32">
        <f>OBSERVED!E64</f>
        <v>83</v>
      </c>
      <c r="E1561" s="32">
        <f>FORECAST!E64</f>
        <v>20</v>
      </c>
      <c r="F1561" s="36">
        <f t="shared" si="198"/>
        <v>83</v>
      </c>
      <c r="G1561" s="37">
        <f t="shared" si="199"/>
        <v>20</v>
      </c>
      <c r="H1561" s="15">
        <f t="shared" si="200"/>
        <v>63</v>
      </c>
      <c r="I1561" s="15">
        <f t="shared" si="201"/>
        <v>63</v>
      </c>
      <c r="J1561" s="15">
        <f t="shared" si="202"/>
        <v>3969</v>
      </c>
    </row>
    <row r="1562" spans="1:10">
      <c r="A1562" t="s">
        <v>106</v>
      </c>
      <c r="B1562" s="19">
        <f>FORECAST!A65</f>
        <v>44260</v>
      </c>
      <c r="C1562" s="19">
        <f>OBSERVED!A65</f>
        <v>44260</v>
      </c>
      <c r="D1562" s="32">
        <f>OBSERVED!E65</f>
        <v>85</v>
      </c>
      <c r="E1562" s="32">
        <f>FORECAST!E65</f>
        <v>35</v>
      </c>
      <c r="F1562" s="36">
        <f t="shared" si="198"/>
        <v>85</v>
      </c>
      <c r="G1562" s="37">
        <f t="shared" si="199"/>
        <v>35</v>
      </c>
      <c r="H1562" s="15">
        <f t="shared" si="200"/>
        <v>50</v>
      </c>
      <c r="I1562" s="15">
        <f t="shared" si="201"/>
        <v>50</v>
      </c>
      <c r="J1562" s="15">
        <f t="shared" si="202"/>
        <v>2500</v>
      </c>
    </row>
    <row r="1563" spans="1:10">
      <c r="A1563" t="s">
        <v>107</v>
      </c>
      <c r="B1563" s="19">
        <f>FORECAST!A66</f>
        <v>44261</v>
      </c>
      <c r="C1563" s="19">
        <f>OBSERVED!A66</f>
        <v>44261</v>
      </c>
      <c r="D1563" s="32">
        <f>OBSERVED!E66</f>
        <v>85</v>
      </c>
      <c r="E1563" s="32">
        <f>FORECAST!E66</f>
        <v>27</v>
      </c>
      <c r="F1563" s="36">
        <f t="shared" si="198"/>
        <v>85</v>
      </c>
      <c r="G1563" s="37">
        <f t="shared" si="199"/>
        <v>27</v>
      </c>
      <c r="H1563" s="15">
        <f t="shared" si="200"/>
        <v>58</v>
      </c>
      <c r="I1563" s="15">
        <f t="shared" si="201"/>
        <v>58</v>
      </c>
      <c r="J1563" s="15">
        <f t="shared" si="202"/>
        <v>3364</v>
      </c>
    </row>
    <row r="1564" spans="1:10">
      <c r="A1564" t="s">
        <v>110</v>
      </c>
      <c r="B1564" s="19">
        <f>FORECAST!A67</f>
        <v>44262</v>
      </c>
      <c r="C1564" s="19">
        <f>OBSERVED!A67</f>
        <v>44262</v>
      </c>
      <c r="D1564" s="32">
        <f>OBSERVED!E67</f>
        <v>85</v>
      </c>
      <c r="E1564" s="32">
        <f>FORECAST!E67</f>
        <v>44</v>
      </c>
      <c r="F1564" s="36">
        <f t="shared" ref="F1564:F1627" si="211">IF(OR(D1564=999,E1564=999),"",D1564)</f>
        <v>85</v>
      </c>
      <c r="G1564" s="37">
        <f t="shared" ref="G1564:G1627" si="212">IF(OR(D1564=999,E1564=999),"",E1564)</f>
        <v>44</v>
      </c>
      <c r="H1564" s="15">
        <f t="shared" ref="H1564:H1627" si="213">IF(OR(D1564=999,E1564=999),"",ABS(D1564-E1564))</f>
        <v>41</v>
      </c>
      <c r="I1564" s="15">
        <f t="shared" ref="I1564:I1627" si="214">IF(OR(H1564&lt;=180,H1564=""),H1564,360-H1564)</f>
        <v>41</v>
      </c>
      <c r="J1564" s="15">
        <f t="shared" ref="J1564:J1627" si="215">IF(I1564="","",POWER(I1564,2))</f>
        <v>1681</v>
      </c>
    </row>
    <row r="1565" spans="1:10">
      <c r="A1565" t="s">
        <v>113</v>
      </c>
      <c r="B1565" s="19">
        <f>FORECAST!A68</f>
        <v>44263</v>
      </c>
      <c r="C1565" s="19">
        <f>OBSERVED!A68</f>
        <v>44263</v>
      </c>
      <c r="D1565" s="32">
        <f>OBSERVED!E68</f>
        <v>90</v>
      </c>
      <c r="E1565" s="32">
        <f>FORECAST!E68</f>
        <v>46</v>
      </c>
      <c r="F1565" s="36">
        <f t="shared" si="211"/>
        <v>90</v>
      </c>
      <c r="G1565" s="37">
        <f t="shared" si="212"/>
        <v>46</v>
      </c>
      <c r="H1565" s="15">
        <f t="shared" si="213"/>
        <v>44</v>
      </c>
      <c r="I1565" s="15">
        <f t="shared" si="214"/>
        <v>44</v>
      </c>
      <c r="J1565" s="15">
        <f t="shared" si="215"/>
        <v>1936</v>
      </c>
    </row>
    <row r="1566" spans="1:10">
      <c r="A1566" t="s">
        <v>116</v>
      </c>
      <c r="B1566" s="19">
        <f>FORECAST!A69</f>
        <v>44264</v>
      </c>
      <c r="C1566" s="19">
        <f>OBSERVED!A69</f>
        <v>44264</v>
      </c>
      <c r="D1566" s="32">
        <f>OBSERVED!E69</f>
        <v>77</v>
      </c>
      <c r="E1566" s="32">
        <f>FORECAST!E69</f>
        <v>32</v>
      </c>
      <c r="F1566" s="36">
        <f t="shared" si="211"/>
        <v>77</v>
      </c>
      <c r="G1566" s="37">
        <f t="shared" si="212"/>
        <v>32</v>
      </c>
      <c r="H1566" s="15">
        <f t="shared" si="213"/>
        <v>45</v>
      </c>
      <c r="I1566" s="15">
        <f t="shared" si="214"/>
        <v>45</v>
      </c>
      <c r="J1566" s="15">
        <f t="shared" si="215"/>
        <v>2025</v>
      </c>
    </row>
    <row r="1567" spans="1:10">
      <c r="A1567" t="s">
        <v>119</v>
      </c>
      <c r="B1567" s="19">
        <f>FORECAST!A70</f>
        <v>44265</v>
      </c>
      <c r="C1567" s="19">
        <f>OBSERVED!A70</f>
        <v>44265</v>
      </c>
      <c r="D1567" s="32">
        <f>OBSERVED!E70</f>
        <v>85</v>
      </c>
      <c r="E1567" s="32">
        <f>FORECAST!E70</f>
        <v>30</v>
      </c>
      <c r="F1567" s="36">
        <f t="shared" si="211"/>
        <v>85</v>
      </c>
      <c r="G1567" s="37">
        <f t="shared" si="212"/>
        <v>30</v>
      </c>
      <c r="H1567" s="15">
        <f t="shared" si="213"/>
        <v>55</v>
      </c>
      <c r="I1567" s="15">
        <f t="shared" si="214"/>
        <v>55</v>
      </c>
      <c r="J1567" s="15">
        <f t="shared" si="215"/>
        <v>3025</v>
      </c>
    </row>
    <row r="1568" spans="1:10">
      <c r="A1568" t="s">
        <v>122</v>
      </c>
      <c r="B1568" s="19">
        <f>FORECAST!A71</f>
        <v>44266</v>
      </c>
      <c r="C1568" s="19">
        <f>OBSERVED!A71</f>
        <v>44266</v>
      </c>
      <c r="D1568" s="32">
        <f>OBSERVED!E71</f>
        <v>85</v>
      </c>
      <c r="E1568" s="32">
        <f>FORECAST!E71</f>
        <v>38</v>
      </c>
      <c r="F1568" s="36">
        <f t="shared" si="211"/>
        <v>85</v>
      </c>
      <c r="G1568" s="37">
        <f t="shared" si="212"/>
        <v>38</v>
      </c>
      <c r="H1568" s="15">
        <f t="shared" si="213"/>
        <v>47</v>
      </c>
      <c r="I1568" s="15">
        <f t="shared" si="214"/>
        <v>47</v>
      </c>
      <c r="J1568" s="15">
        <f t="shared" si="215"/>
        <v>2209</v>
      </c>
    </row>
    <row r="1569" spans="1:10">
      <c r="A1569" t="s">
        <v>106</v>
      </c>
      <c r="B1569" s="19">
        <f>FORECAST!A72</f>
        <v>44267</v>
      </c>
      <c r="C1569" s="19">
        <f>OBSERVED!A72</f>
        <v>44267</v>
      </c>
      <c r="D1569" s="32">
        <f>OBSERVED!E72</f>
        <v>81</v>
      </c>
      <c r="E1569" s="32">
        <f>FORECAST!E72</f>
        <v>40</v>
      </c>
      <c r="F1569" s="36">
        <f t="shared" si="211"/>
        <v>81</v>
      </c>
      <c r="G1569" s="37">
        <f t="shared" si="212"/>
        <v>40</v>
      </c>
      <c r="H1569" s="15">
        <f t="shared" si="213"/>
        <v>41</v>
      </c>
      <c r="I1569" s="15">
        <f t="shared" si="214"/>
        <v>41</v>
      </c>
      <c r="J1569" s="15">
        <f t="shared" si="215"/>
        <v>1681</v>
      </c>
    </row>
    <row r="1570" spans="1:10">
      <c r="A1570" t="s">
        <v>107</v>
      </c>
      <c r="B1570" s="19">
        <f>FORECAST!A73</f>
        <v>44268</v>
      </c>
      <c r="C1570" s="19">
        <f>OBSERVED!A73</f>
        <v>44268</v>
      </c>
      <c r="D1570" s="32">
        <f>OBSERVED!E73</f>
        <v>72</v>
      </c>
      <c r="E1570" s="32">
        <f>FORECAST!E73</f>
        <v>23</v>
      </c>
      <c r="F1570" s="36">
        <f t="shared" si="211"/>
        <v>72</v>
      </c>
      <c r="G1570" s="37">
        <f t="shared" si="212"/>
        <v>23</v>
      </c>
      <c r="H1570" s="15">
        <f t="shared" si="213"/>
        <v>49</v>
      </c>
      <c r="I1570" s="15">
        <f t="shared" si="214"/>
        <v>49</v>
      </c>
      <c r="J1570" s="15">
        <f t="shared" si="215"/>
        <v>2401</v>
      </c>
    </row>
    <row r="1571" spans="1:10">
      <c r="A1571" t="s">
        <v>110</v>
      </c>
      <c r="B1571" s="19">
        <f>FORECAST!A74</f>
        <v>44269</v>
      </c>
      <c r="C1571" s="19">
        <f>OBSERVED!A74</f>
        <v>44269</v>
      </c>
      <c r="D1571" s="32">
        <f>OBSERVED!E74</f>
        <v>76</v>
      </c>
      <c r="E1571" s="32">
        <f>FORECAST!E74</f>
        <v>18</v>
      </c>
      <c r="F1571" s="36">
        <f t="shared" si="211"/>
        <v>76</v>
      </c>
      <c r="G1571" s="37">
        <f t="shared" si="212"/>
        <v>18</v>
      </c>
      <c r="H1571" s="15">
        <f t="shared" si="213"/>
        <v>58</v>
      </c>
      <c r="I1571" s="15">
        <f t="shared" si="214"/>
        <v>58</v>
      </c>
      <c r="J1571" s="15">
        <f t="shared" si="215"/>
        <v>3364</v>
      </c>
    </row>
    <row r="1572" spans="1:10">
      <c r="A1572" t="s">
        <v>113</v>
      </c>
      <c r="B1572" s="19">
        <f>FORECAST!A75</f>
        <v>44270</v>
      </c>
      <c r="C1572" s="19">
        <f>OBSERVED!A75</f>
        <v>44270</v>
      </c>
      <c r="D1572" s="32">
        <f>OBSERVED!E75</f>
        <v>72</v>
      </c>
      <c r="E1572" s="32">
        <f>FORECAST!E75</f>
        <v>15</v>
      </c>
      <c r="F1572" s="36">
        <f t="shared" si="211"/>
        <v>72</v>
      </c>
      <c r="G1572" s="37">
        <f t="shared" si="212"/>
        <v>15</v>
      </c>
      <c r="H1572" s="15">
        <f t="shared" si="213"/>
        <v>57</v>
      </c>
      <c r="I1572" s="15">
        <f t="shared" si="214"/>
        <v>57</v>
      </c>
      <c r="J1572" s="15">
        <f t="shared" si="215"/>
        <v>3249</v>
      </c>
    </row>
    <row r="1573" spans="1:10">
      <c r="A1573" t="s">
        <v>116</v>
      </c>
      <c r="B1573" s="19">
        <f>FORECAST!A76</f>
        <v>44271</v>
      </c>
      <c r="C1573" s="19">
        <f>OBSERVED!A76</f>
        <v>44271</v>
      </c>
      <c r="D1573" s="32">
        <f>OBSERVED!E76</f>
        <v>69</v>
      </c>
      <c r="E1573" s="32">
        <f>FORECAST!E76</f>
        <v>18</v>
      </c>
      <c r="F1573" s="36">
        <f t="shared" si="211"/>
        <v>69</v>
      </c>
      <c r="G1573" s="37">
        <f t="shared" si="212"/>
        <v>18</v>
      </c>
      <c r="H1573" s="15">
        <f t="shared" si="213"/>
        <v>51</v>
      </c>
      <c r="I1573" s="15">
        <f t="shared" si="214"/>
        <v>51</v>
      </c>
      <c r="J1573" s="15">
        <f t="shared" si="215"/>
        <v>2601</v>
      </c>
    </row>
    <row r="1574" spans="1:10">
      <c r="A1574" t="s">
        <v>119</v>
      </c>
      <c r="B1574" s="19">
        <f>FORECAST!A77</f>
        <v>44272</v>
      </c>
      <c r="C1574" s="19">
        <f>OBSERVED!A77</f>
        <v>44272</v>
      </c>
      <c r="D1574" s="32">
        <f>OBSERVED!E77</f>
        <v>77</v>
      </c>
      <c r="E1574" s="32">
        <f>FORECAST!E77</f>
        <v>21</v>
      </c>
      <c r="F1574" s="36">
        <f t="shared" si="211"/>
        <v>77</v>
      </c>
      <c r="G1574" s="37">
        <f t="shared" si="212"/>
        <v>21</v>
      </c>
      <c r="H1574" s="15">
        <f t="shared" si="213"/>
        <v>56</v>
      </c>
      <c r="I1574" s="15">
        <f t="shared" si="214"/>
        <v>56</v>
      </c>
      <c r="J1574" s="15">
        <f t="shared" si="215"/>
        <v>3136</v>
      </c>
    </row>
    <row r="1575" spans="1:10">
      <c r="A1575" t="s">
        <v>122</v>
      </c>
      <c r="B1575" s="19">
        <f>FORECAST!A78</f>
        <v>44273</v>
      </c>
      <c r="C1575" s="19">
        <f>OBSERVED!A78</f>
        <v>44273</v>
      </c>
      <c r="D1575" s="32">
        <f>OBSERVED!E78</f>
        <v>77</v>
      </c>
      <c r="E1575" s="32">
        <f>FORECAST!E78</f>
        <v>23</v>
      </c>
      <c r="F1575" s="36">
        <f t="shared" si="211"/>
        <v>77</v>
      </c>
      <c r="G1575" s="37">
        <f t="shared" si="212"/>
        <v>23</v>
      </c>
      <c r="H1575" s="15">
        <f t="shared" si="213"/>
        <v>54</v>
      </c>
      <c r="I1575" s="15">
        <f t="shared" si="214"/>
        <v>54</v>
      </c>
      <c r="J1575" s="15">
        <f t="shared" si="215"/>
        <v>2916</v>
      </c>
    </row>
    <row r="1576" spans="1:10">
      <c r="A1576" t="s">
        <v>106</v>
      </c>
      <c r="B1576" s="19">
        <f>FORECAST!A79</f>
        <v>44274</v>
      </c>
      <c r="C1576" s="19">
        <f>OBSERVED!A79</f>
        <v>44274</v>
      </c>
      <c r="D1576" s="32">
        <f>OBSERVED!E79</f>
        <v>62</v>
      </c>
      <c r="E1576" s="32">
        <f>FORECAST!E79</f>
        <v>29</v>
      </c>
      <c r="F1576" s="36">
        <f t="shared" si="211"/>
        <v>62</v>
      </c>
      <c r="G1576" s="37">
        <f t="shared" si="212"/>
        <v>29</v>
      </c>
      <c r="H1576" s="15">
        <f t="shared" si="213"/>
        <v>33</v>
      </c>
      <c r="I1576" s="15">
        <f t="shared" si="214"/>
        <v>33</v>
      </c>
      <c r="J1576" s="15">
        <f t="shared" si="215"/>
        <v>1089</v>
      </c>
    </row>
    <row r="1577" spans="1:10">
      <c r="A1577" t="s">
        <v>107</v>
      </c>
      <c r="B1577" s="19">
        <f>FORECAST!A80</f>
        <v>44275</v>
      </c>
      <c r="C1577" s="19">
        <f>OBSERVED!A80</f>
        <v>44275</v>
      </c>
      <c r="D1577" s="32">
        <f>OBSERVED!E80</f>
        <v>86</v>
      </c>
      <c r="E1577" s="32">
        <f>FORECAST!E80</f>
        <v>44</v>
      </c>
      <c r="F1577" s="36">
        <f t="shared" si="211"/>
        <v>86</v>
      </c>
      <c r="G1577" s="37">
        <f t="shared" si="212"/>
        <v>44</v>
      </c>
      <c r="H1577" s="15">
        <f t="shared" si="213"/>
        <v>42</v>
      </c>
      <c r="I1577" s="15">
        <f t="shared" si="214"/>
        <v>42</v>
      </c>
      <c r="J1577" s="15">
        <f t="shared" si="215"/>
        <v>1764</v>
      </c>
    </row>
    <row r="1578" spans="1:10">
      <c r="A1578" t="s">
        <v>110</v>
      </c>
      <c r="B1578" s="19">
        <f>FORECAST!A81</f>
        <v>44276</v>
      </c>
      <c r="C1578" s="19">
        <f>OBSERVED!A81</f>
        <v>44276</v>
      </c>
      <c r="D1578" s="32">
        <f>OBSERVED!E81</f>
        <v>86</v>
      </c>
      <c r="E1578" s="32">
        <f>FORECAST!E81</f>
        <v>61</v>
      </c>
      <c r="F1578" s="36">
        <f t="shared" si="211"/>
        <v>86</v>
      </c>
      <c r="G1578" s="37">
        <f t="shared" si="212"/>
        <v>61</v>
      </c>
      <c r="H1578" s="15">
        <f t="shared" si="213"/>
        <v>25</v>
      </c>
      <c r="I1578" s="15">
        <f t="shared" si="214"/>
        <v>25</v>
      </c>
      <c r="J1578" s="15">
        <f t="shared" si="215"/>
        <v>625</v>
      </c>
    </row>
    <row r="1579" spans="1:10">
      <c r="A1579" t="s">
        <v>113</v>
      </c>
      <c r="B1579" s="19">
        <f>FORECAST!A82</f>
        <v>44277</v>
      </c>
      <c r="C1579" s="19">
        <f>OBSERVED!A82</f>
        <v>44277</v>
      </c>
      <c r="D1579" s="32">
        <f>OBSERVED!E82</f>
        <v>82</v>
      </c>
      <c r="E1579" s="32">
        <f>FORECAST!E82</f>
        <v>36</v>
      </c>
      <c r="F1579" s="36">
        <f t="shared" si="211"/>
        <v>82</v>
      </c>
      <c r="G1579" s="37">
        <f t="shared" si="212"/>
        <v>36</v>
      </c>
      <c r="H1579" s="15">
        <f t="shared" si="213"/>
        <v>46</v>
      </c>
      <c r="I1579" s="15">
        <f t="shared" si="214"/>
        <v>46</v>
      </c>
      <c r="J1579" s="15">
        <f t="shared" si="215"/>
        <v>2116</v>
      </c>
    </row>
    <row r="1580" spans="1:10">
      <c r="A1580" t="s">
        <v>116</v>
      </c>
      <c r="B1580" s="19">
        <f>FORECAST!A83</f>
        <v>44278</v>
      </c>
      <c r="C1580" s="19">
        <f>OBSERVED!A83</f>
        <v>44278</v>
      </c>
      <c r="D1580" s="32">
        <f>OBSERVED!E83</f>
        <v>82</v>
      </c>
      <c r="E1580" s="32">
        <f>FORECAST!E83</f>
        <v>32</v>
      </c>
      <c r="F1580" s="36">
        <f t="shared" si="211"/>
        <v>82</v>
      </c>
      <c r="G1580" s="37">
        <f t="shared" si="212"/>
        <v>32</v>
      </c>
      <c r="H1580" s="15">
        <f t="shared" si="213"/>
        <v>50</v>
      </c>
      <c r="I1580" s="15">
        <f t="shared" si="214"/>
        <v>50</v>
      </c>
      <c r="J1580" s="15">
        <f t="shared" si="215"/>
        <v>2500</v>
      </c>
    </row>
    <row r="1581" spans="1:10">
      <c r="A1581" t="s">
        <v>119</v>
      </c>
      <c r="B1581" s="19">
        <f>FORECAST!A84</f>
        <v>44279</v>
      </c>
      <c r="C1581" s="19">
        <f>OBSERVED!A84</f>
        <v>44279</v>
      </c>
      <c r="D1581" s="32">
        <f>OBSERVED!E84</f>
        <v>82</v>
      </c>
      <c r="E1581" s="32">
        <f>FORECAST!E84</f>
        <v>24</v>
      </c>
      <c r="F1581" s="36">
        <f t="shared" si="211"/>
        <v>82</v>
      </c>
      <c r="G1581" s="37">
        <f t="shared" si="212"/>
        <v>24</v>
      </c>
      <c r="H1581" s="15">
        <f t="shared" si="213"/>
        <v>58</v>
      </c>
      <c r="I1581" s="15">
        <f t="shared" si="214"/>
        <v>58</v>
      </c>
      <c r="J1581" s="15">
        <f t="shared" si="215"/>
        <v>3364</v>
      </c>
    </row>
    <row r="1582" spans="1:10">
      <c r="A1582" t="s">
        <v>122</v>
      </c>
      <c r="B1582" s="19">
        <f>FORECAST!A85</f>
        <v>44280</v>
      </c>
      <c r="C1582" s="19">
        <f>OBSERVED!A85</f>
        <v>44280</v>
      </c>
      <c r="D1582" s="32">
        <f>OBSERVED!E85</f>
        <v>58</v>
      </c>
      <c r="E1582" s="32">
        <f>FORECAST!E85</f>
        <v>16</v>
      </c>
      <c r="F1582" s="36">
        <f t="shared" si="211"/>
        <v>58</v>
      </c>
      <c r="G1582" s="37">
        <f t="shared" si="212"/>
        <v>16</v>
      </c>
      <c r="H1582" s="15">
        <f t="shared" si="213"/>
        <v>42</v>
      </c>
      <c r="I1582" s="15">
        <f t="shared" si="214"/>
        <v>42</v>
      </c>
      <c r="J1582" s="15">
        <f t="shared" si="215"/>
        <v>1764</v>
      </c>
    </row>
    <row r="1583" spans="1:10">
      <c r="A1583" t="s">
        <v>106</v>
      </c>
      <c r="B1583" s="19">
        <f>FORECAST!A86</f>
        <v>44281</v>
      </c>
      <c r="C1583" s="19">
        <f>OBSERVED!A86</f>
        <v>44281</v>
      </c>
      <c r="D1583" s="32">
        <f>OBSERVED!E86</f>
        <v>57</v>
      </c>
      <c r="E1583" s="32">
        <f>FORECAST!E86</f>
        <v>17</v>
      </c>
      <c r="F1583" s="36">
        <f t="shared" si="211"/>
        <v>57</v>
      </c>
      <c r="G1583" s="37">
        <f t="shared" si="212"/>
        <v>17</v>
      </c>
      <c r="H1583" s="15">
        <f t="shared" si="213"/>
        <v>40</v>
      </c>
      <c r="I1583" s="15">
        <f t="shared" si="214"/>
        <v>40</v>
      </c>
      <c r="J1583" s="15">
        <f t="shared" si="215"/>
        <v>1600</v>
      </c>
    </row>
    <row r="1584" spans="1:10">
      <c r="A1584" t="s">
        <v>107</v>
      </c>
      <c r="B1584" s="19">
        <f>FORECAST!A87</f>
        <v>44282</v>
      </c>
      <c r="C1584" s="19">
        <f>OBSERVED!A87</f>
        <v>44282</v>
      </c>
      <c r="D1584" s="32">
        <f>OBSERVED!E87</f>
        <v>72</v>
      </c>
      <c r="E1584" s="32">
        <f>FORECAST!E87</f>
        <v>18</v>
      </c>
      <c r="F1584" s="36">
        <f t="shared" si="211"/>
        <v>72</v>
      </c>
      <c r="G1584" s="37">
        <f t="shared" si="212"/>
        <v>18</v>
      </c>
      <c r="H1584" s="15">
        <f t="shared" si="213"/>
        <v>54</v>
      </c>
      <c r="I1584" s="15">
        <f t="shared" si="214"/>
        <v>54</v>
      </c>
      <c r="J1584" s="15">
        <f t="shared" si="215"/>
        <v>2916</v>
      </c>
    </row>
    <row r="1585" spans="1:10">
      <c r="A1585" t="s">
        <v>110</v>
      </c>
      <c r="B1585" s="19">
        <f>FORECAST!A88</f>
        <v>44283</v>
      </c>
      <c r="C1585" s="19">
        <f>OBSERVED!A88</f>
        <v>44283</v>
      </c>
      <c r="D1585" s="32">
        <f>OBSERVED!E88</f>
        <v>78</v>
      </c>
      <c r="E1585" s="32">
        <f>FORECAST!E88</f>
        <v>24</v>
      </c>
      <c r="F1585" s="36">
        <f t="shared" si="211"/>
        <v>78</v>
      </c>
      <c r="G1585" s="37">
        <f t="shared" si="212"/>
        <v>24</v>
      </c>
      <c r="H1585" s="15">
        <f t="shared" si="213"/>
        <v>54</v>
      </c>
      <c r="I1585" s="15">
        <f t="shared" si="214"/>
        <v>54</v>
      </c>
      <c r="J1585" s="15">
        <f t="shared" si="215"/>
        <v>2916</v>
      </c>
    </row>
    <row r="1586" spans="1:10">
      <c r="A1586" t="s">
        <v>113</v>
      </c>
      <c r="B1586" s="19">
        <f>FORECAST!A89</f>
        <v>44284</v>
      </c>
      <c r="C1586" s="19">
        <f>OBSERVED!A89</f>
        <v>44284</v>
      </c>
      <c r="D1586" s="32">
        <f>OBSERVED!E89</f>
        <v>74</v>
      </c>
      <c r="E1586" s="32">
        <f>FORECAST!E89</f>
        <v>28</v>
      </c>
      <c r="F1586" s="36">
        <f t="shared" si="211"/>
        <v>74</v>
      </c>
      <c r="G1586" s="37">
        <f t="shared" si="212"/>
        <v>28</v>
      </c>
      <c r="H1586" s="15">
        <f t="shared" si="213"/>
        <v>46</v>
      </c>
      <c r="I1586" s="15">
        <f t="shared" si="214"/>
        <v>46</v>
      </c>
      <c r="J1586" s="15">
        <f t="shared" si="215"/>
        <v>2116</v>
      </c>
    </row>
    <row r="1587" spans="1:10">
      <c r="A1587" t="s">
        <v>116</v>
      </c>
      <c r="B1587" s="19">
        <f>FORECAST!A90</f>
        <v>44285</v>
      </c>
      <c r="C1587" s="19">
        <f>OBSERVED!A90</f>
        <v>44285</v>
      </c>
      <c r="D1587" s="32">
        <f>OBSERVED!E90</f>
        <v>66</v>
      </c>
      <c r="E1587" s="32">
        <f>FORECAST!E90</f>
        <v>38</v>
      </c>
      <c r="F1587" s="36">
        <f t="shared" si="211"/>
        <v>66</v>
      </c>
      <c r="G1587" s="37">
        <f t="shared" si="212"/>
        <v>38</v>
      </c>
      <c r="H1587" s="15">
        <f t="shared" si="213"/>
        <v>28</v>
      </c>
      <c r="I1587" s="15">
        <f t="shared" si="214"/>
        <v>28</v>
      </c>
      <c r="J1587" s="15">
        <f t="shared" si="215"/>
        <v>784</v>
      </c>
    </row>
    <row r="1588" spans="1:10">
      <c r="A1588" t="s">
        <v>119</v>
      </c>
      <c r="B1588" s="19">
        <f>FORECAST!A91</f>
        <v>44286</v>
      </c>
      <c r="C1588" s="19">
        <f>OBSERVED!A91</f>
        <v>44286</v>
      </c>
      <c r="D1588" s="32">
        <f>OBSERVED!E91</f>
        <v>91</v>
      </c>
      <c r="E1588" s="32">
        <f>FORECAST!E91</f>
        <v>46</v>
      </c>
      <c r="F1588" s="36">
        <f t="shared" si="211"/>
        <v>91</v>
      </c>
      <c r="G1588" s="37">
        <f t="shared" si="212"/>
        <v>46</v>
      </c>
      <c r="H1588" s="15">
        <f t="shared" si="213"/>
        <v>45</v>
      </c>
      <c r="I1588" s="15">
        <f t="shared" si="214"/>
        <v>45</v>
      </c>
      <c r="J1588" s="15">
        <f t="shared" si="215"/>
        <v>2025</v>
      </c>
    </row>
    <row r="1589" spans="1:10">
      <c r="A1589" t="s">
        <v>122</v>
      </c>
      <c r="B1589" s="19">
        <f>FORECAST!A92</f>
        <v>44287</v>
      </c>
      <c r="C1589" s="19">
        <f>OBSERVED!A92</f>
        <v>44287</v>
      </c>
      <c r="D1589" s="32">
        <f>OBSERVED!E92</f>
        <v>82</v>
      </c>
      <c r="E1589" s="32">
        <f>FORECAST!E92</f>
        <v>44</v>
      </c>
      <c r="F1589" s="36">
        <f t="shared" si="211"/>
        <v>82</v>
      </c>
      <c r="G1589" s="37">
        <f t="shared" si="212"/>
        <v>44</v>
      </c>
      <c r="H1589" s="15">
        <f t="shared" si="213"/>
        <v>38</v>
      </c>
      <c r="I1589" s="15">
        <f t="shared" si="214"/>
        <v>38</v>
      </c>
      <c r="J1589" s="15">
        <f t="shared" si="215"/>
        <v>1444</v>
      </c>
    </row>
    <row r="1590" spans="1:10">
      <c r="A1590" t="s">
        <v>106</v>
      </c>
      <c r="B1590" s="19">
        <f>FORECAST!A93</f>
        <v>44288</v>
      </c>
      <c r="C1590" s="19">
        <f>OBSERVED!A93</f>
        <v>44288</v>
      </c>
      <c r="D1590" s="32">
        <f>OBSERVED!E93</f>
        <v>92</v>
      </c>
      <c r="E1590" s="32">
        <f>FORECAST!E93</f>
        <v>35</v>
      </c>
      <c r="F1590" s="36">
        <f t="shared" si="211"/>
        <v>92</v>
      </c>
      <c r="G1590" s="37">
        <f t="shared" si="212"/>
        <v>35</v>
      </c>
      <c r="H1590" s="15">
        <f t="shared" si="213"/>
        <v>57</v>
      </c>
      <c r="I1590" s="15">
        <f t="shared" si="214"/>
        <v>57</v>
      </c>
      <c r="J1590" s="15">
        <f t="shared" si="215"/>
        <v>3249</v>
      </c>
    </row>
    <row r="1591" spans="1:10">
      <c r="A1591" t="s">
        <v>107</v>
      </c>
      <c r="B1591" s="19">
        <f>FORECAST!A94</f>
        <v>44289</v>
      </c>
      <c r="C1591" s="19">
        <f>OBSERVED!A94</f>
        <v>44289</v>
      </c>
      <c r="D1591" s="32">
        <f>OBSERVED!E94</f>
        <v>96</v>
      </c>
      <c r="E1591" s="32">
        <f>FORECAST!E94</f>
        <v>47</v>
      </c>
      <c r="F1591" s="36">
        <f t="shared" si="211"/>
        <v>96</v>
      </c>
      <c r="G1591" s="37">
        <f t="shared" si="212"/>
        <v>47</v>
      </c>
      <c r="H1591" s="15">
        <f t="shared" si="213"/>
        <v>49</v>
      </c>
      <c r="I1591" s="15">
        <f t="shared" si="214"/>
        <v>49</v>
      </c>
      <c r="J1591" s="15">
        <f t="shared" si="215"/>
        <v>2401</v>
      </c>
    </row>
    <row r="1592" spans="1:10">
      <c r="A1592" t="s">
        <v>110</v>
      </c>
      <c r="B1592" s="19">
        <f>FORECAST!A95</f>
        <v>44290</v>
      </c>
      <c r="C1592" s="19">
        <f>OBSERVED!A95</f>
        <v>44290</v>
      </c>
      <c r="D1592" s="32">
        <f>OBSERVED!E95</f>
        <v>88</v>
      </c>
      <c r="E1592" s="32">
        <f>FORECAST!E95</f>
        <v>56</v>
      </c>
      <c r="F1592" s="36">
        <f t="shared" si="211"/>
        <v>88</v>
      </c>
      <c r="G1592" s="37">
        <f t="shared" si="212"/>
        <v>56</v>
      </c>
      <c r="H1592" s="15">
        <f t="shared" si="213"/>
        <v>32</v>
      </c>
      <c r="I1592" s="15">
        <f t="shared" si="214"/>
        <v>32</v>
      </c>
      <c r="J1592" s="15">
        <f t="shared" si="215"/>
        <v>1024</v>
      </c>
    </row>
    <row r="1593" spans="1:10">
      <c r="A1593" t="s">
        <v>113</v>
      </c>
      <c r="B1593" s="19">
        <f>FORECAST!A96</f>
        <v>44291</v>
      </c>
      <c r="C1593" s="19">
        <f>OBSERVED!A96</f>
        <v>44291</v>
      </c>
      <c r="D1593" s="32">
        <f>OBSERVED!E96</f>
        <v>91</v>
      </c>
      <c r="E1593" s="32">
        <f>FORECAST!E96</f>
        <v>55</v>
      </c>
      <c r="F1593" s="36">
        <f t="shared" si="211"/>
        <v>91</v>
      </c>
      <c r="G1593" s="37">
        <f t="shared" si="212"/>
        <v>55</v>
      </c>
      <c r="H1593" s="15">
        <f t="shared" si="213"/>
        <v>36</v>
      </c>
      <c r="I1593" s="15">
        <f t="shared" si="214"/>
        <v>36</v>
      </c>
      <c r="J1593" s="15">
        <f t="shared" si="215"/>
        <v>1296</v>
      </c>
    </row>
    <row r="1594" spans="1:10">
      <c r="A1594" t="s">
        <v>116</v>
      </c>
      <c r="B1594" s="19">
        <f>FORECAST!A97</f>
        <v>44292</v>
      </c>
      <c r="C1594" s="19">
        <f>OBSERVED!A97</f>
        <v>44292</v>
      </c>
      <c r="D1594" s="32">
        <f>OBSERVED!E97</f>
        <v>75</v>
      </c>
      <c r="E1594" s="32">
        <f>FORECAST!E97</f>
        <v>45</v>
      </c>
      <c r="F1594" s="36">
        <f t="shared" si="211"/>
        <v>75</v>
      </c>
      <c r="G1594" s="37">
        <f t="shared" si="212"/>
        <v>45</v>
      </c>
      <c r="H1594" s="15">
        <f t="shared" si="213"/>
        <v>30</v>
      </c>
      <c r="I1594" s="15">
        <f t="shared" si="214"/>
        <v>30</v>
      </c>
      <c r="J1594" s="15">
        <f t="shared" si="215"/>
        <v>900</v>
      </c>
    </row>
    <row r="1595" spans="1:10">
      <c r="A1595" t="s">
        <v>119</v>
      </c>
      <c r="B1595" s="19">
        <f>FORECAST!A98</f>
        <v>44293</v>
      </c>
      <c r="C1595" s="19">
        <f>OBSERVED!A98</f>
        <v>44293</v>
      </c>
      <c r="D1595" s="32">
        <f>OBSERVED!E98</f>
        <v>71</v>
      </c>
      <c r="E1595" s="32">
        <f>FORECAST!E98</f>
        <v>40</v>
      </c>
      <c r="F1595" s="36">
        <f t="shared" si="211"/>
        <v>71</v>
      </c>
      <c r="G1595" s="37">
        <f t="shared" si="212"/>
        <v>40</v>
      </c>
      <c r="H1595" s="15">
        <f t="shared" si="213"/>
        <v>31</v>
      </c>
      <c r="I1595" s="15">
        <f t="shared" si="214"/>
        <v>31</v>
      </c>
      <c r="J1595" s="15">
        <f t="shared" si="215"/>
        <v>961</v>
      </c>
    </row>
    <row r="1596" spans="1:10">
      <c r="A1596" t="s">
        <v>122</v>
      </c>
      <c r="B1596" s="19">
        <f>FORECAST!A99</f>
        <v>44294</v>
      </c>
      <c r="C1596" s="19">
        <f>OBSERVED!A99</f>
        <v>44294</v>
      </c>
      <c r="D1596" s="32">
        <f>OBSERVED!E99</f>
        <v>66</v>
      </c>
      <c r="E1596" s="32">
        <f>FORECAST!E99</f>
        <v>22</v>
      </c>
      <c r="F1596" s="36">
        <f t="shared" si="211"/>
        <v>66</v>
      </c>
      <c r="G1596" s="37">
        <f t="shared" si="212"/>
        <v>22</v>
      </c>
      <c r="H1596" s="15">
        <f t="shared" si="213"/>
        <v>44</v>
      </c>
      <c r="I1596" s="15">
        <f t="shared" si="214"/>
        <v>44</v>
      </c>
      <c r="J1596" s="15">
        <f t="shared" si="215"/>
        <v>1936</v>
      </c>
    </row>
    <row r="1597" spans="1:10">
      <c r="A1597" t="s">
        <v>106</v>
      </c>
      <c r="B1597" s="19">
        <f>FORECAST!A100</f>
        <v>44295</v>
      </c>
      <c r="C1597" s="19">
        <f>OBSERVED!A100</f>
        <v>44295</v>
      </c>
      <c r="D1597" s="32">
        <f>OBSERVED!E100</f>
        <v>75</v>
      </c>
      <c r="E1597" s="32">
        <f>FORECAST!E100</f>
        <v>26</v>
      </c>
      <c r="F1597" s="36">
        <f t="shared" si="211"/>
        <v>75</v>
      </c>
      <c r="G1597" s="37">
        <f t="shared" si="212"/>
        <v>26</v>
      </c>
      <c r="H1597" s="15">
        <f t="shared" si="213"/>
        <v>49</v>
      </c>
      <c r="I1597" s="15">
        <f t="shared" si="214"/>
        <v>49</v>
      </c>
      <c r="J1597" s="15">
        <f t="shared" si="215"/>
        <v>2401</v>
      </c>
    </row>
    <row r="1598" spans="1:10">
      <c r="A1598" t="s">
        <v>107</v>
      </c>
      <c r="B1598" s="19">
        <f>FORECAST!A101</f>
        <v>44296</v>
      </c>
      <c r="C1598" s="19">
        <f>OBSERVED!A101</f>
        <v>44296</v>
      </c>
      <c r="D1598" s="32">
        <f>OBSERVED!E101</f>
        <v>83</v>
      </c>
      <c r="E1598" s="32">
        <f>FORECAST!E101</f>
        <v>26</v>
      </c>
      <c r="F1598" s="36">
        <f t="shared" si="211"/>
        <v>83</v>
      </c>
      <c r="G1598" s="37">
        <f t="shared" si="212"/>
        <v>26</v>
      </c>
      <c r="H1598" s="15">
        <f t="shared" si="213"/>
        <v>57</v>
      </c>
      <c r="I1598" s="15">
        <f t="shared" si="214"/>
        <v>57</v>
      </c>
      <c r="J1598" s="15">
        <f t="shared" si="215"/>
        <v>3249</v>
      </c>
    </row>
    <row r="1599" spans="1:10">
      <c r="A1599" t="s">
        <v>110</v>
      </c>
      <c r="B1599" s="19">
        <f>FORECAST!A102</f>
        <v>44297</v>
      </c>
      <c r="C1599" s="19">
        <f>OBSERVED!A102</f>
        <v>44297</v>
      </c>
      <c r="D1599" s="32">
        <f>OBSERVED!E102</f>
        <v>75</v>
      </c>
      <c r="E1599" s="32">
        <f>FORECAST!E102</f>
        <v>32</v>
      </c>
      <c r="F1599" s="36">
        <f t="shared" si="211"/>
        <v>75</v>
      </c>
      <c r="G1599" s="37">
        <f t="shared" si="212"/>
        <v>32</v>
      </c>
      <c r="H1599" s="15">
        <f t="shared" si="213"/>
        <v>43</v>
      </c>
      <c r="I1599" s="15">
        <f t="shared" si="214"/>
        <v>43</v>
      </c>
      <c r="J1599" s="15">
        <f t="shared" si="215"/>
        <v>1849</v>
      </c>
    </row>
    <row r="1600" spans="1:10">
      <c r="A1600" t="s">
        <v>113</v>
      </c>
      <c r="B1600" s="19">
        <f>FORECAST!A103</f>
        <v>44298</v>
      </c>
      <c r="C1600" s="19">
        <f>OBSERVED!A103</f>
        <v>44298</v>
      </c>
      <c r="D1600" s="32">
        <f>OBSERVED!E103</f>
        <v>87</v>
      </c>
      <c r="E1600" s="32">
        <f>FORECAST!E103</f>
        <v>35</v>
      </c>
      <c r="F1600" s="36">
        <f t="shared" si="211"/>
        <v>87</v>
      </c>
      <c r="G1600" s="37">
        <f t="shared" si="212"/>
        <v>35</v>
      </c>
      <c r="H1600" s="15">
        <f t="shared" si="213"/>
        <v>52</v>
      </c>
      <c r="I1600" s="15">
        <f t="shared" si="214"/>
        <v>52</v>
      </c>
      <c r="J1600" s="15">
        <f t="shared" si="215"/>
        <v>2704</v>
      </c>
    </row>
    <row r="1601" spans="1:10">
      <c r="A1601" t="s">
        <v>116</v>
      </c>
      <c r="B1601" s="19">
        <f>FORECAST!A104</f>
        <v>44299</v>
      </c>
      <c r="C1601" s="19">
        <f>OBSERVED!A104</f>
        <v>44299</v>
      </c>
      <c r="D1601" s="32">
        <f>OBSERVED!E104</f>
        <v>60</v>
      </c>
      <c r="E1601" s="32">
        <f>FORECAST!E104</f>
        <v>34</v>
      </c>
      <c r="F1601" s="36">
        <f t="shared" si="211"/>
        <v>60</v>
      </c>
      <c r="G1601" s="37">
        <f t="shared" si="212"/>
        <v>34</v>
      </c>
      <c r="H1601" s="15">
        <f t="shared" si="213"/>
        <v>26</v>
      </c>
      <c r="I1601" s="15">
        <f t="shared" si="214"/>
        <v>26</v>
      </c>
      <c r="J1601" s="15">
        <f t="shared" si="215"/>
        <v>676</v>
      </c>
    </row>
    <row r="1602" spans="1:10">
      <c r="A1602" t="s">
        <v>119</v>
      </c>
      <c r="B1602" s="19">
        <f>FORECAST!A105</f>
        <v>44300</v>
      </c>
      <c r="C1602" s="19">
        <f>OBSERVED!A105</f>
        <v>44300</v>
      </c>
      <c r="D1602" s="32">
        <f>OBSERVED!E105</f>
        <v>63</v>
      </c>
      <c r="E1602" s="32">
        <f>FORECAST!E105</f>
        <v>25</v>
      </c>
      <c r="F1602" s="36">
        <f t="shared" si="211"/>
        <v>63</v>
      </c>
      <c r="G1602" s="37">
        <f t="shared" si="212"/>
        <v>25</v>
      </c>
      <c r="H1602" s="15">
        <f t="shared" si="213"/>
        <v>38</v>
      </c>
      <c r="I1602" s="15">
        <f t="shared" si="214"/>
        <v>38</v>
      </c>
      <c r="J1602" s="15">
        <f t="shared" si="215"/>
        <v>1444</v>
      </c>
    </row>
    <row r="1603" spans="1:10">
      <c r="A1603" t="s">
        <v>122</v>
      </c>
      <c r="B1603" s="19">
        <f>FORECAST!A106</f>
        <v>44301</v>
      </c>
      <c r="C1603" s="19">
        <f>OBSERVED!A106</f>
        <v>44301</v>
      </c>
      <c r="D1603" s="32">
        <f>OBSERVED!E106</f>
        <v>71</v>
      </c>
      <c r="E1603" s="32">
        <f>FORECAST!E106</f>
        <v>37</v>
      </c>
      <c r="F1603" s="36">
        <f t="shared" si="211"/>
        <v>71</v>
      </c>
      <c r="G1603" s="37">
        <f t="shared" si="212"/>
        <v>37</v>
      </c>
      <c r="H1603" s="15">
        <f t="shared" si="213"/>
        <v>34</v>
      </c>
      <c r="I1603" s="15">
        <f t="shared" si="214"/>
        <v>34</v>
      </c>
      <c r="J1603" s="15">
        <f t="shared" si="215"/>
        <v>1156</v>
      </c>
    </row>
    <row r="1604" spans="1:10">
      <c r="A1604" t="s">
        <v>106</v>
      </c>
      <c r="B1604" s="19">
        <f>FORECAST!A107</f>
        <v>44302</v>
      </c>
      <c r="C1604" s="19">
        <f>OBSERVED!A107</f>
        <v>44302</v>
      </c>
      <c r="D1604" s="32">
        <f>OBSERVED!E107</f>
        <v>65</v>
      </c>
      <c r="E1604" s="32">
        <f>FORECAST!E107</f>
        <v>62</v>
      </c>
      <c r="F1604" s="36">
        <f t="shared" si="211"/>
        <v>65</v>
      </c>
      <c r="G1604" s="37">
        <f t="shared" si="212"/>
        <v>62</v>
      </c>
      <c r="H1604" s="15">
        <f t="shared" si="213"/>
        <v>3</v>
      </c>
      <c r="I1604" s="15">
        <f t="shared" si="214"/>
        <v>3</v>
      </c>
      <c r="J1604" s="15">
        <f t="shared" si="215"/>
        <v>9</v>
      </c>
    </row>
    <row r="1605" spans="1:10">
      <c r="A1605" t="s">
        <v>107</v>
      </c>
      <c r="B1605" s="19">
        <f>FORECAST!A108</f>
        <v>44303</v>
      </c>
      <c r="C1605" s="19">
        <f>OBSERVED!A108</f>
        <v>44303</v>
      </c>
      <c r="D1605" s="32">
        <f>OBSERVED!E108</f>
        <v>73</v>
      </c>
      <c r="E1605" s="32">
        <f>FORECAST!E108</f>
        <v>61</v>
      </c>
      <c r="F1605" s="36">
        <f t="shared" si="211"/>
        <v>73</v>
      </c>
      <c r="G1605" s="37">
        <f t="shared" si="212"/>
        <v>61</v>
      </c>
      <c r="H1605" s="15">
        <f t="shared" si="213"/>
        <v>12</v>
      </c>
      <c r="I1605" s="15">
        <f t="shared" si="214"/>
        <v>12</v>
      </c>
      <c r="J1605" s="15">
        <f t="shared" si="215"/>
        <v>144</v>
      </c>
    </row>
    <row r="1606" spans="1:10">
      <c r="A1606" t="s">
        <v>110</v>
      </c>
      <c r="B1606" s="19">
        <f>FORECAST!A109</f>
        <v>44304</v>
      </c>
      <c r="C1606" s="19">
        <f>OBSERVED!A109</f>
        <v>44304</v>
      </c>
      <c r="D1606" s="32">
        <f>OBSERVED!E109</f>
        <v>69</v>
      </c>
      <c r="E1606" s="32">
        <f>FORECAST!E109</f>
        <v>49</v>
      </c>
      <c r="F1606" s="36">
        <f t="shared" si="211"/>
        <v>69</v>
      </c>
      <c r="G1606" s="37">
        <f t="shared" si="212"/>
        <v>49</v>
      </c>
      <c r="H1606" s="15">
        <f t="shared" si="213"/>
        <v>20</v>
      </c>
      <c r="I1606" s="15">
        <f t="shared" si="214"/>
        <v>20</v>
      </c>
      <c r="J1606" s="15">
        <f t="shared" si="215"/>
        <v>400</v>
      </c>
    </row>
    <row r="1607" spans="1:10">
      <c r="A1607" t="s">
        <v>113</v>
      </c>
      <c r="B1607" s="19">
        <f>FORECAST!A110</f>
        <v>44305</v>
      </c>
      <c r="C1607" s="19">
        <f>OBSERVED!A110</f>
        <v>44305</v>
      </c>
      <c r="D1607" s="32">
        <f>OBSERVED!E110</f>
        <v>59</v>
      </c>
      <c r="E1607" s="32">
        <f>FORECAST!E110</f>
        <v>40</v>
      </c>
      <c r="F1607" s="36">
        <f t="shared" si="211"/>
        <v>59</v>
      </c>
      <c r="G1607" s="37">
        <f t="shared" si="212"/>
        <v>40</v>
      </c>
      <c r="H1607" s="15">
        <f t="shared" si="213"/>
        <v>19</v>
      </c>
      <c r="I1607" s="15">
        <f t="shared" si="214"/>
        <v>19</v>
      </c>
      <c r="J1607" s="15">
        <f t="shared" si="215"/>
        <v>361</v>
      </c>
    </row>
    <row r="1608" spans="1:10">
      <c r="A1608" t="s">
        <v>116</v>
      </c>
      <c r="B1608" s="19">
        <f>FORECAST!A111</f>
        <v>44306</v>
      </c>
      <c r="C1608" s="19">
        <f>OBSERVED!A111</f>
        <v>44306</v>
      </c>
      <c r="D1608" s="32">
        <f>OBSERVED!E111</f>
        <v>65</v>
      </c>
      <c r="E1608" s="32">
        <f>FORECAST!E111</f>
        <v>39</v>
      </c>
      <c r="F1608" s="36">
        <f t="shared" si="211"/>
        <v>65</v>
      </c>
      <c r="G1608" s="37">
        <f t="shared" si="212"/>
        <v>39</v>
      </c>
      <c r="H1608" s="15">
        <f t="shared" si="213"/>
        <v>26</v>
      </c>
      <c r="I1608" s="15">
        <f t="shared" si="214"/>
        <v>26</v>
      </c>
      <c r="J1608" s="15">
        <f t="shared" si="215"/>
        <v>676</v>
      </c>
    </row>
    <row r="1609" spans="1:10">
      <c r="A1609" t="s">
        <v>119</v>
      </c>
      <c r="B1609" s="19">
        <f>FORECAST!A112</f>
        <v>44307</v>
      </c>
      <c r="C1609" s="19">
        <f>OBSERVED!A112</f>
        <v>44307</v>
      </c>
      <c r="D1609" s="32">
        <f>OBSERVED!E112</f>
        <v>77</v>
      </c>
      <c r="E1609" s="32">
        <f>FORECAST!E112</f>
        <v>43</v>
      </c>
      <c r="F1609" s="36">
        <f t="shared" si="211"/>
        <v>77</v>
      </c>
      <c r="G1609" s="37">
        <f t="shared" si="212"/>
        <v>43</v>
      </c>
      <c r="H1609" s="15">
        <f t="shared" si="213"/>
        <v>34</v>
      </c>
      <c r="I1609" s="15">
        <f t="shared" si="214"/>
        <v>34</v>
      </c>
      <c r="J1609" s="15">
        <f t="shared" si="215"/>
        <v>1156</v>
      </c>
    </row>
    <row r="1610" spans="1:10">
      <c r="A1610" t="s">
        <v>122</v>
      </c>
      <c r="B1610" s="19">
        <f>FORECAST!A113</f>
        <v>44308</v>
      </c>
      <c r="C1610" s="19">
        <f>OBSERVED!A113</f>
        <v>44308</v>
      </c>
      <c r="D1610" s="32">
        <f>OBSERVED!E113</f>
        <v>76</v>
      </c>
      <c r="E1610" s="32">
        <f>FORECAST!E113</f>
        <v>51</v>
      </c>
      <c r="F1610" s="36">
        <f t="shared" si="211"/>
        <v>76</v>
      </c>
      <c r="G1610" s="37">
        <f t="shared" si="212"/>
        <v>51</v>
      </c>
      <c r="H1610" s="15">
        <f t="shared" si="213"/>
        <v>25</v>
      </c>
      <c r="I1610" s="15">
        <f t="shared" si="214"/>
        <v>25</v>
      </c>
      <c r="J1610" s="15">
        <f t="shared" si="215"/>
        <v>625</v>
      </c>
    </row>
    <row r="1611" spans="1:10">
      <c r="A1611" t="s">
        <v>106</v>
      </c>
      <c r="B1611" s="19">
        <f>FORECAST!A114</f>
        <v>44309</v>
      </c>
      <c r="C1611" s="19">
        <f>OBSERVED!A114</f>
        <v>44309</v>
      </c>
      <c r="D1611" s="32">
        <f>OBSERVED!E114</f>
        <v>76</v>
      </c>
      <c r="E1611" s="32">
        <f>FORECAST!E114</f>
        <v>37</v>
      </c>
      <c r="F1611" s="36">
        <f t="shared" si="211"/>
        <v>76</v>
      </c>
      <c r="G1611" s="37">
        <f t="shared" si="212"/>
        <v>37</v>
      </c>
      <c r="H1611" s="15">
        <f t="shared" si="213"/>
        <v>39</v>
      </c>
      <c r="I1611" s="15">
        <f t="shared" si="214"/>
        <v>39</v>
      </c>
      <c r="J1611" s="15">
        <f t="shared" si="215"/>
        <v>1521</v>
      </c>
    </row>
    <row r="1612" spans="1:10">
      <c r="A1612" t="s">
        <v>107</v>
      </c>
      <c r="B1612" s="19">
        <f>FORECAST!A115</f>
        <v>44310</v>
      </c>
      <c r="C1612" s="19">
        <f>OBSERVED!A115</f>
        <v>44310</v>
      </c>
      <c r="D1612" s="32">
        <f>OBSERVED!E115</f>
        <v>84</v>
      </c>
      <c r="E1612" s="32">
        <f>FORECAST!E115</f>
        <v>45</v>
      </c>
      <c r="F1612" s="36">
        <f t="shared" si="211"/>
        <v>84</v>
      </c>
      <c r="G1612" s="37">
        <f t="shared" si="212"/>
        <v>45</v>
      </c>
      <c r="H1612" s="15">
        <f t="shared" si="213"/>
        <v>39</v>
      </c>
      <c r="I1612" s="15">
        <f t="shared" si="214"/>
        <v>39</v>
      </c>
      <c r="J1612" s="15">
        <f t="shared" si="215"/>
        <v>1521</v>
      </c>
    </row>
    <row r="1613" spans="1:10">
      <c r="A1613" t="s">
        <v>110</v>
      </c>
      <c r="B1613" s="19">
        <f>FORECAST!A116</f>
        <v>44311</v>
      </c>
      <c r="C1613" s="19">
        <f>OBSERVED!A116</f>
        <v>44311</v>
      </c>
      <c r="D1613" s="32">
        <f>OBSERVED!E116</f>
        <v>77</v>
      </c>
      <c r="E1613" s="32">
        <f>FORECAST!E116</f>
        <v>54</v>
      </c>
      <c r="F1613" s="36">
        <f t="shared" si="211"/>
        <v>77</v>
      </c>
      <c r="G1613" s="37">
        <f t="shared" si="212"/>
        <v>54</v>
      </c>
      <c r="H1613" s="15">
        <f t="shared" si="213"/>
        <v>23</v>
      </c>
      <c r="I1613" s="15">
        <f t="shared" si="214"/>
        <v>23</v>
      </c>
      <c r="J1613" s="15">
        <f t="shared" si="215"/>
        <v>529</v>
      </c>
    </row>
    <row r="1614" spans="1:10">
      <c r="A1614" t="s">
        <v>113</v>
      </c>
      <c r="B1614" s="19">
        <f>FORECAST!A117</f>
        <v>44312</v>
      </c>
      <c r="C1614" s="19">
        <f>OBSERVED!A117</f>
        <v>44312</v>
      </c>
      <c r="D1614" s="32">
        <f>OBSERVED!E117</f>
        <v>60</v>
      </c>
      <c r="E1614" s="32">
        <f>FORECAST!E117</f>
        <v>20</v>
      </c>
      <c r="F1614" s="36">
        <f t="shared" si="211"/>
        <v>60</v>
      </c>
      <c r="G1614" s="37">
        <f t="shared" si="212"/>
        <v>20</v>
      </c>
      <c r="H1614" s="15">
        <f t="shared" si="213"/>
        <v>40</v>
      </c>
      <c r="I1614" s="15">
        <f t="shared" si="214"/>
        <v>40</v>
      </c>
      <c r="J1614" s="15">
        <f t="shared" si="215"/>
        <v>1600</v>
      </c>
    </row>
    <row r="1615" spans="1:10">
      <c r="A1615" t="s">
        <v>116</v>
      </c>
      <c r="B1615" s="19">
        <f>FORECAST!A118</f>
        <v>44313</v>
      </c>
      <c r="C1615" s="19">
        <f>OBSERVED!A118</f>
        <v>44313</v>
      </c>
      <c r="D1615" s="32">
        <f>OBSERVED!E118</f>
        <v>63</v>
      </c>
      <c r="E1615" s="32">
        <f>FORECAST!E118</f>
        <v>16</v>
      </c>
      <c r="F1615" s="36">
        <f t="shared" si="211"/>
        <v>63</v>
      </c>
      <c r="G1615" s="37">
        <f t="shared" si="212"/>
        <v>16</v>
      </c>
      <c r="H1615" s="15">
        <f t="shared" si="213"/>
        <v>47</v>
      </c>
      <c r="I1615" s="15">
        <f t="shared" si="214"/>
        <v>47</v>
      </c>
      <c r="J1615" s="15">
        <f t="shared" si="215"/>
        <v>2209</v>
      </c>
    </row>
    <row r="1616" spans="1:10">
      <c r="A1616" t="s">
        <v>119</v>
      </c>
      <c r="B1616" s="19">
        <f>FORECAST!A119</f>
        <v>44314</v>
      </c>
      <c r="C1616" s="19">
        <f>OBSERVED!A119</f>
        <v>44314</v>
      </c>
      <c r="D1616" s="32">
        <f>OBSERVED!E119</f>
        <v>77</v>
      </c>
      <c r="E1616" s="32">
        <f>FORECAST!E119</f>
        <v>34</v>
      </c>
      <c r="F1616" s="36">
        <f t="shared" si="211"/>
        <v>77</v>
      </c>
      <c r="G1616" s="37">
        <f t="shared" si="212"/>
        <v>34</v>
      </c>
      <c r="H1616" s="15">
        <f t="shared" si="213"/>
        <v>43</v>
      </c>
      <c r="I1616" s="15">
        <f t="shared" si="214"/>
        <v>43</v>
      </c>
      <c r="J1616" s="15">
        <f t="shared" si="215"/>
        <v>1849</v>
      </c>
    </row>
    <row r="1617" spans="1:10">
      <c r="A1617" t="s">
        <v>122</v>
      </c>
      <c r="B1617" s="19">
        <f>FORECAST!A120</f>
        <v>44315</v>
      </c>
      <c r="C1617" s="19">
        <f>OBSERVED!A120</f>
        <v>44315</v>
      </c>
      <c r="D1617" s="32">
        <f>OBSERVED!E120</f>
        <v>76</v>
      </c>
      <c r="E1617" s="32">
        <f>FORECAST!E120</f>
        <v>41</v>
      </c>
      <c r="F1617" s="36">
        <f t="shared" si="211"/>
        <v>76</v>
      </c>
      <c r="G1617" s="37">
        <f t="shared" si="212"/>
        <v>41</v>
      </c>
      <c r="H1617" s="15">
        <f t="shared" si="213"/>
        <v>35</v>
      </c>
      <c r="I1617" s="15">
        <f t="shared" si="214"/>
        <v>35</v>
      </c>
      <c r="J1617" s="15">
        <f t="shared" si="215"/>
        <v>1225</v>
      </c>
    </row>
    <row r="1618" spans="1:10">
      <c r="A1618" t="s">
        <v>106</v>
      </c>
      <c r="B1618" s="19">
        <f>FORECAST!A121</f>
        <v>44316</v>
      </c>
      <c r="C1618" s="19">
        <f>OBSERVED!A121</f>
        <v>44316</v>
      </c>
      <c r="D1618" s="32">
        <f>OBSERVED!E121</f>
        <v>77</v>
      </c>
      <c r="E1618" s="32">
        <f>FORECAST!E121</f>
        <v>35</v>
      </c>
      <c r="F1618" s="36">
        <f t="shared" si="211"/>
        <v>77</v>
      </c>
      <c r="G1618" s="37">
        <f t="shared" si="212"/>
        <v>35</v>
      </c>
      <c r="H1618" s="15">
        <f t="shared" si="213"/>
        <v>42</v>
      </c>
      <c r="I1618" s="15">
        <f t="shared" si="214"/>
        <v>42</v>
      </c>
      <c r="J1618" s="15">
        <f t="shared" si="215"/>
        <v>1764</v>
      </c>
    </row>
    <row r="1619" spans="1:10">
      <c r="A1619" t="s">
        <v>107</v>
      </c>
      <c r="B1619" s="19">
        <f>FORECAST!A122</f>
        <v>44317</v>
      </c>
      <c r="C1619" s="19">
        <f>OBSERVED!A122</f>
        <v>44317</v>
      </c>
      <c r="D1619" s="32">
        <f>OBSERVED!E122</f>
        <v>76.8415774770934</v>
      </c>
      <c r="E1619" s="32">
        <f>FORECAST!E122</f>
        <v>37</v>
      </c>
      <c r="F1619" s="36">
        <f t="shared" si="211"/>
        <v>76.8415774770934</v>
      </c>
      <c r="G1619" s="37">
        <f t="shared" si="212"/>
        <v>37</v>
      </c>
      <c r="H1619" s="15">
        <f t="shared" si="213"/>
        <v>39.8415774770934</v>
      </c>
      <c r="I1619" s="15">
        <f t="shared" si="214"/>
        <v>39.8415774770934</v>
      </c>
      <c r="J1619" s="15">
        <f t="shared" si="215"/>
        <v>1587.35129586324</v>
      </c>
    </row>
    <row r="1620" spans="1:10">
      <c r="A1620" t="s">
        <v>110</v>
      </c>
      <c r="B1620" s="19">
        <f>FORECAST!A123</f>
        <v>44318</v>
      </c>
      <c r="C1620" s="19">
        <f>OBSERVED!A123</f>
        <v>44318</v>
      </c>
      <c r="D1620" s="32">
        <f>OBSERVED!E123</f>
        <v>63.5662673963276</v>
      </c>
      <c r="E1620" s="32">
        <f>FORECAST!E123</f>
        <v>40</v>
      </c>
      <c r="F1620" s="36">
        <f t="shared" si="211"/>
        <v>63.5662673963276</v>
      </c>
      <c r="G1620" s="37">
        <f t="shared" si="212"/>
        <v>40</v>
      </c>
      <c r="H1620" s="15">
        <f t="shared" si="213"/>
        <v>23.5662673963276</v>
      </c>
      <c r="I1620" s="15">
        <f t="shared" si="214"/>
        <v>23.5662673963276</v>
      </c>
      <c r="J1620" s="15">
        <f t="shared" si="215"/>
        <v>555.368958995213</v>
      </c>
    </row>
    <row r="1621" spans="1:10">
      <c r="A1621" t="s">
        <v>113</v>
      </c>
      <c r="B1621" s="19">
        <f>FORECAST!A124</f>
        <v>44319</v>
      </c>
      <c r="C1621" s="19">
        <f>OBSERVED!A124</f>
        <v>44319</v>
      </c>
      <c r="D1621" s="32">
        <f>OBSERVED!E124</f>
        <v>69.6744151574241</v>
      </c>
      <c r="E1621" s="32">
        <f>FORECAST!E124</f>
        <v>44</v>
      </c>
      <c r="F1621" s="36">
        <f t="shared" si="211"/>
        <v>69.6744151574241</v>
      </c>
      <c r="G1621" s="37">
        <f t="shared" si="212"/>
        <v>44</v>
      </c>
      <c r="H1621" s="15">
        <f t="shared" si="213"/>
        <v>25.6744151574241</v>
      </c>
      <c r="I1621" s="15">
        <f t="shared" si="214"/>
        <v>25.6744151574241</v>
      </c>
      <c r="J1621" s="15">
        <f t="shared" si="215"/>
        <v>659.175593675768</v>
      </c>
    </row>
    <row r="1622" spans="1:10">
      <c r="A1622" t="s">
        <v>116</v>
      </c>
      <c r="B1622" s="19">
        <f>FORECAST!A125</f>
        <v>44320</v>
      </c>
      <c r="C1622" s="19">
        <f>OBSERVED!A125</f>
        <v>44320</v>
      </c>
      <c r="D1622" s="32">
        <f>OBSERVED!E125</f>
        <v>74</v>
      </c>
      <c r="E1622" s="32">
        <f>FORECAST!E125</f>
        <v>52</v>
      </c>
      <c r="F1622" s="36">
        <f t="shared" si="211"/>
        <v>74</v>
      </c>
      <c r="G1622" s="37">
        <f t="shared" si="212"/>
        <v>52</v>
      </c>
      <c r="H1622" s="15">
        <f t="shared" si="213"/>
        <v>22</v>
      </c>
      <c r="I1622" s="15">
        <f t="shared" si="214"/>
        <v>22</v>
      </c>
      <c r="J1622" s="15">
        <f t="shared" si="215"/>
        <v>484</v>
      </c>
    </row>
    <row r="1623" spans="1:10">
      <c r="A1623" t="s">
        <v>119</v>
      </c>
      <c r="B1623" s="19">
        <f>FORECAST!A126</f>
        <v>44321</v>
      </c>
      <c r="C1623" s="19">
        <f>OBSERVED!A126</f>
        <v>44321</v>
      </c>
      <c r="D1623" s="32">
        <f>OBSERVED!E126</f>
        <v>58</v>
      </c>
      <c r="E1623" s="32">
        <f>FORECAST!E126</f>
        <v>41</v>
      </c>
      <c r="F1623" s="36">
        <f t="shared" si="211"/>
        <v>58</v>
      </c>
      <c r="G1623" s="37">
        <f t="shared" si="212"/>
        <v>41</v>
      </c>
      <c r="H1623" s="15">
        <f t="shared" si="213"/>
        <v>17</v>
      </c>
      <c r="I1623" s="15">
        <f t="shared" si="214"/>
        <v>17</v>
      </c>
      <c r="J1623" s="15">
        <f t="shared" si="215"/>
        <v>289</v>
      </c>
    </row>
    <row r="1624" spans="1:10">
      <c r="A1624" t="s">
        <v>122</v>
      </c>
      <c r="B1624" s="19">
        <f>FORECAST!A127</f>
        <v>44322</v>
      </c>
      <c r="C1624" s="19">
        <f>OBSERVED!A127</f>
        <v>44322</v>
      </c>
      <c r="D1624" s="32">
        <f>OBSERVED!E127</f>
        <v>67</v>
      </c>
      <c r="E1624" s="32">
        <f>FORECAST!E127</f>
        <v>48</v>
      </c>
      <c r="F1624" s="36">
        <f t="shared" si="211"/>
        <v>67</v>
      </c>
      <c r="G1624" s="37">
        <f t="shared" si="212"/>
        <v>48</v>
      </c>
      <c r="H1624" s="15">
        <f t="shared" si="213"/>
        <v>19</v>
      </c>
      <c r="I1624" s="15">
        <f t="shared" si="214"/>
        <v>19</v>
      </c>
      <c r="J1624" s="15">
        <f t="shared" si="215"/>
        <v>361</v>
      </c>
    </row>
    <row r="1625" spans="1:10">
      <c r="A1625" t="s">
        <v>106</v>
      </c>
      <c r="B1625" s="19">
        <f>FORECAST!A128</f>
        <v>44323</v>
      </c>
      <c r="C1625" s="19">
        <f>OBSERVED!A128</f>
        <v>44323</v>
      </c>
      <c r="D1625" s="32">
        <f>OBSERVED!E128</f>
        <v>67</v>
      </c>
      <c r="E1625" s="32">
        <f>FORECAST!E128</f>
        <v>47</v>
      </c>
      <c r="F1625" s="36">
        <f t="shared" si="211"/>
        <v>67</v>
      </c>
      <c r="G1625" s="37">
        <f t="shared" si="212"/>
        <v>47</v>
      </c>
      <c r="H1625" s="15">
        <f t="shared" si="213"/>
        <v>20</v>
      </c>
      <c r="I1625" s="15">
        <f t="shared" si="214"/>
        <v>20</v>
      </c>
      <c r="J1625" s="15">
        <f t="shared" si="215"/>
        <v>400</v>
      </c>
    </row>
    <row r="1626" spans="1:10">
      <c r="A1626" t="s">
        <v>107</v>
      </c>
      <c r="B1626" s="19">
        <f>FORECAST!A129</f>
        <v>44324</v>
      </c>
      <c r="C1626" s="19">
        <f>OBSERVED!A129</f>
        <v>44324</v>
      </c>
      <c r="D1626" s="32">
        <f>OBSERVED!E129</f>
        <v>70.3243474965956</v>
      </c>
      <c r="E1626" s="32">
        <f>FORECAST!E129</f>
        <v>51</v>
      </c>
      <c r="F1626" s="36">
        <f t="shared" si="211"/>
        <v>70.3243474965956</v>
      </c>
      <c r="G1626" s="37">
        <f t="shared" si="212"/>
        <v>51</v>
      </c>
      <c r="H1626" s="15">
        <f t="shared" si="213"/>
        <v>19.3243474965956</v>
      </c>
      <c r="I1626" s="15">
        <f t="shared" si="214"/>
        <v>19.3243474965956</v>
      </c>
      <c r="J1626" s="15">
        <f t="shared" si="215"/>
        <v>373.430406169181</v>
      </c>
    </row>
    <row r="1627" spans="1:10">
      <c r="A1627" t="s">
        <v>110</v>
      </c>
      <c r="B1627" s="19">
        <f>FORECAST!A130</f>
        <v>44325</v>
      </c>
      <c r="C1627" s="19">
        <f>OBSERVED!A130</f>
        <v>44325</v>
      </c>
      <c r="D1627" s="32">
        <f>OBSERVED!E130</f>
        <v>70.9411561308895</v>
      </c>
      <c r="E1627" s="32">
        <f>FORECAST!E130</f>
        <v>50</v>
      </c>
      <c r="F1627" s="36">
        <f t="shared" si="211"/>
        <v>70.9411561308895</v>
      </c>
      <c r="G1627" s="37">
        <f t="shared" si="212"/>
        <v>50</v>
      </c>
      <c r="H1627" s="15">
        <f t="shared" si="213"/>
        <v>20.9411561308895</v>
      </c>
      <c r="I1627" s="15">
        <f t="shared" si="214"/>
        <v>20.9411561308895</v>
      </c>
      <c r="J1627" s="15">
        <f t="shared" si="215"/>
        <v>438.532020098291</v>
      </c>
    </row>
    <row r="1628" spans="1:10">
      <c r="A1628" t="s">
        <v>113</v>
      </c>
      <c r="B1628" s="19">
        <f>FORECAST!A131</f>
        <v>44326</v>
      </c>
      <c r="C1628" s="19">
        <f>OBSERVED!A131</f>
        <v>44326</v>
      </c>
      <c r="D1628" s="32">
        <f>OBSERVED!E131</f>
        <v>60.2787330091226</v>
      </c>
      <c r="E1628" s="32">
        <f>FORECAST!E131</f>
        <v>49</v>
      </c>
      <c r="F1628" s="36">
        <f t="shared" ref="F1628:F1691" si="216">IF(OR(D1628=999,E1628=999),"",D1628)</f>
        <v>60.2787330091226</v>
      </c>
      <c r="G1628" s="37">
        <f t="shared" ref="G1628:G1691" si="217">IF(OR(D1628=999,E1628=999),"",E1628)</f>
        <v>49</v>
      </c>
      <c r="H1628" s="15">
        <f t="shared" ref="H1628:H1691" si="218">IF(OR(D1628=999,E1628=999),"",ABS(D1628-E1628))</f>
        <v>11.2787330091226</v>
      </c>
      <c r="I1628" s="15">
        <f t="shared" ref="I1628:I1691" si="219">IF(OR(H1628&lt;=180,H1628=""),H1628,360-H1628)</f>
        <v>11.2787330091226</v>
      </c>
      <c r="J1628" s="15">
        <f t="shared" ref="J1628:J1691" si="220">IF(I1628="","",POWER(I1628,2))</f>
        <v>127.209818291072</v>
      </c>
    </row>
    <row r="1629" spans="1:10">
      <c r="A1629" t="s">
        <v>116</v>
      </c>
      <c r="B1629" s="19">
        <f>FORECAST!A132</f>
        <v>44327</v>
      </c>
      <c r="C1629" s="19">
        <f>OBSERVED!A132</f>
        <v>44327</v>
      </c>
      <c r="D1629" s="32">
        <f>OBSERVED!E132</f>
        <v>74</v>
      </c>
      <c r="E1629" s="32">
        <f>FORECAST!E132</f>
        <v>58</v>
      </c>
      <c r="F1629" s="36">
        <f t="shared" si="216"/>
        <v>74</v>
      </c>
      <c r="G1629" s="37">
        <f t="shared" si="217"/>
        <v>58</v>
      </c>
      <c r="H1629" s="15">
        <f t="shared" si="218"/>
        <v>16</v>
      </c>
      <c r="I1629" s="15">
        <f t="shared" si="219"/>
        <v>16</v>
      </c>
      <c r="J1629" s="15">
        <f t="shared" si="220"/>
        <v>256</v>
      </c>
    </row>
    <row r="1630" spans="1:10">
      <c r="A1630" t="s">
        <v>119</v>
      </c>
      <c r="B1630" s="19">
        <f>FORECAST!A133</f>
        <v>44328</v>
      </c>
      <c r="C1630" s="19">
        <f>OBSERVED!A133</f>
        <v>44328</v>
      </c>
      <c r="D1630" s="32">
        <f>OBSERVED!E133</f>
        <v>74</v>
      </c>
      <c r="E1630" s="32">
        <f>FORECAST!E133</f>
        <v>55</v>
      </c>
      <c r="F1630" s="36">
        <f t="shared" si="216"/>
        <v>74</v>
      </c>
      <c r="G1630" s="37">
        <f t="shared" si="217"/>
        <v>55</v>
      </c>
      <c r="H1630" s="15">
        <f t="shared" si="218"/>
        <v>19</v>
      </c>
      <c r="I1630" s="15">
        <f t="shared" si="219"/>
        <v>19</v>
      </c>
      <c r="J1630" s="15">
        <f t="shared" si="220"/>
        <v>361</v>
      </c>
    </row>
    <row r="1631" spans="1:10">
      <c r="A1631" t="s">
        <v>122</v>
      </c>
      <c r="B1631" s="19">
        <f>FORECAST!A134</f>
        <v>44329</v>
      </c>
      <c r="C1631" s="19">
        <f>OBSERVED!A134</f>
        <v>44329</v>
      </c>
      <c r="D1631" s="32">
        <f>OBSERVED!E134</f>
        <v>77</v>
      </c>
      <c r="E1631" s="32">
        <f>FORECAST!E134</f>
        <v>57</v>
      </c>
      <c r="F1631" s="36">
        <f t="shared" si="216"/>
        <v>77</v>
      </c>
      <c r="G1631" s="37">
        <f t="shared" si="217"/>
        <v>57</v>
      </c>
      <c r="H1631" s="15">
        <f t="shared" si="218"/>
        <v>20</v>
      </c>
      <c r="I1631" s="15">
        <f t="shared" si="219"/>
        <v>20</v>
      </c>
      <c r="J1631" s="15">
        <f t="shared" si="220"/>
        <v>400</v>
      </c>
    </row>
    <row r="1632" spans="1:10">
      <c r="A1632" t="s">
        <v>106</v>
      </c>
      <c r="B1632" s="19">
        <f>FORECAST!A135</f>
        <v>44330</v>
      </c>
      <c r="C1632" s="19">
        <f>OBSERVED!A135</f>
        <v>44330</v>
      </c>
      <c r="D1632" s="32">
        <f>OBSERVED!E135</f>
        <v>81</v>
      </c>
      <c r="E1632" s="32">
        <f>FORECAST!E135</f>
        <v>61</v>
      </c>
      <c r="F1632" s="36">
        <f t="shared" si="216"/>
        <v>81</v>
      </c>
      <c r="G1632" s="37">
        <f t="shared" si="217"/>
        <v>61</v>
      </c>
      <c r="H1632" s="15">
        <f t="shared" si="218"/>
        <v>20</v>
      </c>
      <c r="I1632" s="15">
        <f t="shared" si="219"/>
        <v>20</v>
      </c>
      <c r="J1632" s="15">
        <f t="shared" si="220"/>
        <v>400</v>
      </c>
    </row>
    <row r="1633" spans="1:10">
      <c r="A1633" t="s">
        <v>107</v>
      </c>
      <c r="B1633" s="19">
        <f>FORECAST!A136</f>
        <v>44331</v>
      </c>
      <c r="C1633" s="19">
        <f>OBSERVED!A136</f>
        <v>44331</v>
      </c>
      <c r="D1633" s="32">
        <f>OBSERVED!E136</f>
        <v>71</v>
      </c>
      <c r="E1633" s="32">
        <f>FORECAST!E136</f>
        <v>50</v>
      </c>
      <c r="F1633" s="36">
        <f t="shared" si="216"/>
        <v>71</v>
      </c>
      <c r="G1633" s="37">
        <f t="shared" si="217"/>
        <v>50</v>
      </c>
      <c r="H1633" s="15">
        <f t="shared" si="218"/>
        <v>21</v>
      </c>
      <c r="I1633" s="15">
        <f t="shared" si="219"/>
        <v>21</v>
      </c>
      <c r="J1633" s="15">
        <f t="shared" si="220"/>
        <v>441</v>
      </c>
    </row>
    <row r="1634" spans="1:10">
      <c r="A1634" t="s">
        <v>110</v>
      </c>
      <c r="B1634" s="19">
        <f>FORECAST!A137</f>
        <v>44332</v>
      </c>
      <c r="C1634" s="19">
        <f>OBSERVED!A137</f>
        <v>44332</v>
      </c>
      <c r="D1634" s="32">
        <f>OBSERVED!E137</f>
        <v>60</v>
      </c>
      <c r="E1634" s="32">
        <f>FORECAST!E137</f>
        <v>30</v>
      </c>
      <c r="F1634" s="36">
        <f t="shared" si="216"/>
        <v>60</v>
      </c>
      <c r="G1634" s="37">
        <f t="shared" si="217"/>
        <v>30</v>
      </c>
      <c r="H1634" s="15">
        <f t="shared" si="218"/>
        <v>30</v>
      </c>
      <c r="I1634" s="15">
        <f t="shared" si="219"/>
        <v>30</v>
      </c>
      <c r="J1634" s="15">
        <f t="shared" si="220"/>
        <v>900</v>
      </c>
    </row>
    <row r="1635" spans="1:10">
      <c r="A1635" t="s">
        <v>113</v>
      </c>
      <c r="B1635" s="19">
        <f>FORECAST!A138</f>
        <v>44333</v>
      </c>
      <c r="C1635" s="19">
        <f>OBSERVED!A138</f>
        <v>44333</v>
      </c>
      <c r="D1635" s="32">
        <f>OBSERVED!E138</f>
        <v>71</v>
      </c>
      <c r="E1635" s="32">
        <f>FORECAST!E138</f>
        <v>28</v>
      </c>
      <c r="F1635" s="36">
        <f t="shared" si="216"/>
        <v>71</v>
      </c>
      <c r="G1635" s="37">
        <f t="shared" si="217"/>
        <v>28</v>
      </c>
      <c r="H1635" s="15">
        <f t="shared" si="218"/>
        <v>43</v>
      </c>
      <c r="I1635" s="15">
        <f t="shared" si="219"/>
        <v>43</v>
      </c>
      <c r="J1635" s="15">
        <f t="shared" si="220"/>
        <v>1849</v>
      </c>
    </row>
    <row r="1636" spans="1:10">
      <c r="A1636" t="s">
        <v>116</v>
      </c>
      <c r="B1636" s="19">
        <f>FORECAST!A139</f>
        <v>44334</v>
      </c>
      <c r="C1636" s="19">
        <f>OBSERVED!A139</f>
        <v>44334</v>
      </c>
      <c r="D1636" s="32">
        <f>OBSERVED!E139</f>
        <v>87</v>
      </c>
      <c r="E1636" s="32">
        <f>FORECAST!E139</f>
        <v>47</v>
      </c>
      <c r="F1636" s="36">
        <f t="shared" si="216"/>
        <v>87</v>
      </c>
      <c r="G1636" s="37">
        <f t="shared" si="217"/>
        <v>47</v>
      </c>
      <c r="H1636" s="15">
        <f t="shared" si="218"/>
        <v>40</v>
      </c>
      <c r="I1636" s="15">
        <f t="shared" si="219"/>
        <v>40</v>
      </c>
      <c r="J1636" s="15">
        <f t="shared" si="220"/>
        <v>1600</v>
      </c>
    </row>
    <row r="1637" spans="1:10">
      <c r="A1637" t="s">
        <v>119</v>
      </c>
      <c r="B1637" s="19">
        <f>FORECAST!A140</f>
        <v>44335</v>
      </c>
      <c r="C1637" s="19">
        <f>OBSERVED!A140</f>
        <v>44335</v>
      </c>
      <c r="D1637" s="32">
        <f>OBSERVED!E140</f>
        <v>87</v>
      </c>
      <c r="E1637" s="32">
        <f>FORECAST!E140</f>
        <v>87</v>
      </c>
      <c r="F1637" s="36">
        <f t="shared" si="216"/>
        <v>87</v>
      </c>
      <c r="G1637" s="37">
        <f t="shared" si="217"/>
        <v>87</v>
      </c>
      <c r="H1637" s="15">
        <f t="shared" si="218"/>
        <v>0</v>
      </c>
      <c r="I1637" s="15">
        <f t="shared" si="219"/>
        <v>0</v>
      </c>
      <c r="J1637" s="15">
        <f t="shared" si="220"/>
        <v>0</v>
      </c>
    </row>
    <row r="1638" spans="1:10">
      <c r="A1638" t="s">
        <v>122</v>
      </c>
      <c r="B1638" s="19">
        <f>FORECAST!A141</f>
        <v>44336</v>
      </c>
      <c r="C1638" s="19">
        <f>OBSERVED!A141</f>
        <v>44336</v>
      </c>
      <c r="D1638" s="32">
        <f>OBSERVED!E141</f>
        <v>80</v>
      </c>
      <c r="E1638" s="32">
        <f>FORECAST!E141</f>
        <v>68</v>
      </c>
      <c r="F1638" s="36">
        <f t="shared" si="216"/>
        <v>80</v>
      </c>
      <c r="G1638" s="37">
        <f t="shared" si="217"/>
        <v>68</v>
      </c>
      <c r="H1638" s="15">
        <f t="shared" si="218"/>
        <v>12</v>
      </c>
      <c r="I1638" s="15">
        <f t="shared" si="219"/>
        <v>12</v>
      </c>
      <c r="J1638" s="15">
        <f t="shared" si="220"/>
        <v>144</v>
      </c>
    </row>
    <row r="1639" spans="1:10">
      <c r="A1639" t="s">
        <v>106</v>
      </c>
      <c r="B1639" s="19">
        <f>FORECAST!A142</f>
        <v>44337</v>
      </c>
      <c r="C1639" s="19">
        <f>OBSERVED!A142</f>
        <v>44337</v>
      </c>
      <c r="D1639" s="32">
        <f>OBSERVED!E142</f>
        <v>96</v>
      </c>
      <c r="E1639" s="32">
        <f>FORECAST!E142</f>
        <v>76</v>
      </c>
      <c r="F1639" s="36">
        <f t="shared" si="216"/>
        <v>96</v>
      </c>
      <c r="G1639" s="37">
        <f t="shared" si="217"/>
        <v>76</v>
      </c>
      <c r="H1639" s="15">
        <f t="shared" si="218"/>
        <v>20</v>
      </c>
      <c r="I1639" s="15">
        <f t="shared" si="219"/>
        <v>20</v>
      </c>
      <c r="J1639" s="15">
        <f t="shared" si="220"/>
        <v>400</v>
      </c>
    </row>
    <row r="1640" spans="1:10">
      <c r="A1640" t="s">
        <v>107</v>
      </c>
      <c r="B1640" s="19">
        <f>FORECAST!A143</f>
        <v>44338</v>
      </c>
      <c r="C1640" s="19">
        <f>OBSERVED!A143</f>
        <v>44338</v>
      </c>
      <c r="D1640" s="32">
        <f>OBSERVED!E143</f>
        <v>98</v>
      </c>
      <c r="E1640" s="32">
        <f>FORECAST!E143</f>
        <v>67</v>
      </c>
      <c r="F1640" s="36">
        <f t="shared" si="216"/>
        <v>98</v>
      </c>
      <c r="G1640" s="37">
        <f t="shared" si="217"/>
        <v>67</v>
      </c>
      <c r="H1640" s="15">
        <f t="shared" si="218"/>
        <v>31</v>
      </c>
      <c r="I1640" s="15">
        <f t="shared" si="219"/>
        <v>31</v>
      </c>
      <c r="J1640" s="15">
        <f t="shared" si="220"/>
        <v>961</v>
      </c>
    </row>
    <row r="1641" spans="1:10">
      <c r="A1641" t="s">
        <v>110</v>
      </c>
      <c r="B1641" s="19">
        <f>FORECAST!A144</f>
        <v>44339</v>
      </c>
      <c r="C1641" s="19">
        <f>OBSERVED!A144</f>
        <v>44339</v>
      </c>
      <c r="D1641" s="32">
        <f>OBSERVED!E144</f>
        <v>85</v>
      </c>
      <c r="E1641" s="32">
        <f>FORECAST!E144</f>
        <v>70</v>
      </c>
      <c r="F1641" s="36">
        <f t="shared" si="216"/>
        <v>85</v>
      </c>
      <c r="G1641" s="37">
        <f t="shared" si="217"/>
        <v>70</v>
      </c>
      <c r="H1641" s="15">
        <f t="shared" si="218"/>
        <v>15</v>
      </c>
      <c r="I1641" s="15">
        <f t="shared" si="219"/>
        <v>15</v>
      </c>
      <c r="J1641" s="15">
        <f t="shared" si="220"/>
        <v>225</v>
      </c>
    </row>
    <row r="1642" spans="1:10">
      <c r="A1642" t="s">
        <v>113</v>
      </c>
      <c r="B1642" s="19">
        <f>FORECAST!A145</f>
        <v>44340</v>
      </c>
      <c r="C1642" s="19">
        <f>OBSERVED!A145</f>
        <v>44340</v>
      </c>
      <c r="D1642" s="32">
        <f>OBSERVED!E145</f>
        <v>77</v>
      </c>
      <c r="E1642" s="32">
        <f>FORECAST!E145</f>
        <v>66</v>
      </c>
      <c r="F1642" s="36">
        <f t="shared" si="216"/>
        <v>77</v>
      </c>
      <c r="G1642" s="37">
        <f t="shared" si="217"/>
        <v>66</v>
      </c>
      <c r="H1642" s="15">
        <f t="shared" si="218"/>
        <v>11</v>
      </c>
      <c r="I1642" s="15">
        <f t="shared" si="219"/>
        <v>11</v>
      </c>
      <c r="J1642" s="15">
        <f t="shared" si="220"/>
        <v>121</v>
      </c>
    </row>
    <row r="1643" spans="1:10">
      <c r="A1643" t="s">
        <v>116</v>
      </c>
      <c r="B1643" s="19">
        <f>FORECAST!A146</f>
        <v>44341</v>
      </c>
      <c r="C1643" s="19">
        <f>OBSERVED!A146</f>
        <v>44341</v>
      </c>
      <c r="D1643" s="32">
        <f>OBSERVED!E146</f>
        <v>85</v>
      </c>
      <c r="E1643" s="32">
        <f>FORECAST!E146</f>
        <v>65</v>
      </c>
      <c r="F1643" s="36">
        <f t="shared" si="216"/>
        <v>85</v>
      </c>
      <c r="G1643" s="37">
        <f t="shared" si="217"/>
        <v>65</v>
      </c>
      <c r="H1643" s="15">
        <f t="shared" si="218"/>
        <v>20</v>
      </c>
      <c r="I1643" s="15">
        <f t="shared" si="219"/>
        <v>20</v>
      </c>
      <c r="J1643" s="15">
        <f t="shared" si="220"/>
        <v>400</v>
      </c>
    </row>
    <row r="1644" spans="1:10">
      <c r="A1644" t="s">
        <v>119</v>
      </c>
      <c r="B1644" s="19">
        <f>FORECAST!A147</f>
        <v>44342</v>
      </c>
      <c r="C1644" s="19">
        <f>OBSERVED!A147</f>
        <v>44342</v>
      </c>
      <c r="D1644" s="32">
        <f>OBSERVED!E147</f>
        <v>79</v>
      </c>
      <c r="E1644" s="32">
        <f>FORECAST!E147</f>
        <v>57</v>
      </c>
      <c r="F1644" s="36">
        <f t="shared" si="216"/>
        <v>79</v>
      </c>
      <c r="G1644" s="37">
        <f t="shared" si="217"/>
        <v>57</v>
      </c>
      <c r="H1644" s="15">
        <f t="shared" si="218"/>
        <v>22</v>
      </c>
      <c r="I1644" s="15">
        <f t="shared" si="219"/>
        <v>22</v>
      </c>
      <c r="J1644" s="15">
        <f t="shared" si="220"/>
        <v>484</v>
      </c>
    </row>
    <row r="1645" spans="1:10">
      <c r="A1645" t="s">
        <v>122</v>
      </c>
      <c r="B1645" s="19">
        <f>FORECAST!A148</f>
        <v>44343</v>
      </c>
      <c r="C1645" s="19">
        <f>OBSERVED!A148</f>
        <v>44343</v>
      </c>
      <c r="D1645" s="32">
        <f>OBSERVED!E148</f>
        <v>78</v>
      </c>
      <c r="E1645" s="32">
        <f>FORECAST!E148</f>
        <v>67</v>
      </c>
      <c r="F1645" s="36">
        <f t="shared" si="216"/>
        <v>78</v>
      </c>
      <c r="G1645" s="37">
        <f t="shared" si="217"/>
        <v>67</v>
      </c>
      <c r="H1645" s="15">
        <f t="shared" si="218"/>
        <v>11</v>
      </c>
      <c r="I1645" s="15">
        <f t="shared" si="219"/>
        <v>11</v>
      </c>
      <c r="J1645" s="15">
        <f t="shared" si="220"/>
        <v>121</v>
      </c>
    </row>
    <row r="1646" spans="1:10">
      <c r="A1646" t="s">
        <v>106</v>
      </c>
      <c r="B1646" s="19">
        <f>FORECAST!A149</f>
        <v>44344</v>
      </c>
      <c r="C1646" s="19">
        <f>OBSERVED!A149</f>
        <v>44344</v>
      </c>
      <c r="D1646" s="32">
        <f>OBSERVED!E149</f>
        <v>86</v>
      </c>
      <c r="E1646" s="32">
        <f>FORECAST!E149</f>
        <v>72</v>
      </c>
      <c r="F1646" s="36">
        <f t="shared" si="216"/>
        <v>86</v>
      </c>
      <c r="G1646" s="37">
        <f t="shared" si="217"/>
        <v>72</v>
      </c>
      <c r="H1646" s="15">
        <f t="shared" si="218"/>
        <v>14</v>
      </c>
      <c r="I1646" s="15">
        <f t="shared" si="219"/>
        <v>14</v>
      </c>
      <c r="J1646" s="15">
        <f t="shared" si="220"/>
        <v>196</v>
      </c>
    </row>
    <row r="1647" spans="1:10">
      <c r="A1647" t="s">
        <v>107</v>
      </c>
      <c r="B1647" s="19">
        <f>FORECAST!A150</f>
        <v>44345</v>
      </c>
      <c r="C1647" s="19">
        <f>OBSERVED!A150</f>
        <v>44345</v>
      </c>
      <c r="D1647" s="32">
        <f>OBSERVED!E150</f>
        <v>87</v>
      </c>
      <c r="E1647" s="32">
        <f>FORECAST!E150</f>
        <v>73</v>
      </c>
      <c r="F1647" s="36">
        <f t="shared" si="216"/>
        <v>87</v>
      </c>
      <c r="G1647" s="37">
        <f t="shared" si="217"/>
        <v>73</v>
      </c>
      <c r="H1647" s="15">
        <f t="shared" si="218"/>
        <v>14</v>
      </c>
      <c r="I1647" s="15">
        <f t="shared" si="219"/>
        <v>14</v>
      </c>
      <c r="J1647" s="15">
        <f t="shared" si="220"/>
        <v>196</v>
      </c>
    </row>
    <row r="1648" spans="1:10">
      <c r="A1648" t="s">
        <v>110</v>
      </c>
      <c r="B1648" s="19">
        <f>FORECAST!A151</f>
        <v>44346</v>
      </c>
      <c r="C1648" s="19">
        <f>OBSERVED!A151</f>
        <v>44346</v>
      </c>
      <c r="D1648" s="32">
        <f>OBSERVED!E151</f>
        <v>82</v>
      </c>
      <c r="E1648" s="32">
        <f>FORECAST!E151</f>
        <v>75</v>
      </c>
      <c r="F1648" s="36">
        <f t="shared" si="216"/>
        <v>82</v>
      </c>
      <c r="G1648" s="37">
        <f t="shared" si="217"/>
        <v>75</v>
      </c>
      <c r="H1648" s="15">
        <f t="shared" si="218"/>
        <v>7</v>
      </c>
      <c r="I1648" s="15">
        <f t="shared" si="219"/>
        <v>7</v>
      </c>
      <c r="J1648" s="15">
        <f t="shared" si="220"/>
        <v>49</v>
      </c>
    </row>
    <row r="1649" spans="1:10">
      <c r="A1649" t="s">
        <v>113</v>
      </c>
      <c r="B1649" s="19">
        <f>FORECAST!A152</f>
        <v>44347</v>
      </c>
      <c r="C1649" s="19">
        <f>OBSERVED!A152</f>
        <v>44347</v>
      </c>
      <c r="D1649" s="32">
        <f>OBSERVED!E152</f>
        <v>85</v>
      </c>
      <c r="E1649" s="32">
        <f>FORECAST!E152</f>
        <v>75</v>
      </c>
      <c r="F1649" s="36">
        <f t="shared" si="216"/>
        <v>85</v>
      </c>
      <c r="G1649" s="37">
        <f t="shared" si="217"/>
        <v>75</v>
      </c>
      <c r="H1649" s="15">
        <f t="shared" si="218"/>
        <v>10</v>
      </c>
      <c r="I1649" s="15">
        <f t="shared" si="219"/>
        <v>10</v>
      </c>
      <c r="J1649" s="15">
        <f t="shared" si="220"/>
        <v>100</v>
      </c>
    </row>
    <row r="1650" spans="1:10">
      <c r="A1650" t="s">
        <v>116</v>
      </c>
      <c r="B1650" s="19">
        <f>FORECAST!A153</f>
        <v>44348</v>
      </c>
      <c r="C1650" s="19">
        <f>OBSERVED!A153</f>
        <v>44348</v>
      </c>
      <c r="D1650" s="32">
        <f>OBSERVED!E153</f>
        <v>81</v>
      </c>
      <c r="E1650" s="32">
        <f>FORECAST!E153</f>
        <v>71</v>
      </c>
      <c r="F1650" s="36">
        <f t="shared" si="216"/>
        <v>81</v>
      </c>
      <c r="G1650" s="37">
        <f t="shared" si="217"/>
        <v>71</v>
      </c>
      <c r="H1650" s="15">
        <f t="shared" si="218"/>
        <v>10</v>
      </c>
      <c r="I1650" s="15">
        <f t="shared" si="219"/>
        <v>10</v>
      </c>
      <c r="J1650" s="15">
        <f t="shared" si="220"/>
        <v>100</v>
      </c>
    </row>
    <row r="1651" spans="1:10">
      <c r="A1651" t="s">
        <v>119</v>
      </c>
      <c r="B1651" s="19">
        <f>FORECAST!A154</f>
        <v>44349</v>
      </c>
      <c r="C1651" s="19">
        <f>OBSERVED!A154</f>
        <v>44349</v>
      </c>
      <c r="D1651" s="32">
        <f>OBSERVED!E154</f>
        <v>85</v>
      </c>
      <c r="E1651" s="32">
        <f>FORECAST!E154</f>
        <v>67</v>
      </c>
      <c r="F1651" s="36">
        <f t="shared" si="216"/>
        <v>85</v>
      </c>
      <c r="G1651" s="37">
        <f t="shared" si="217"/>
        <v>67</v>
      </c>
      <c r="H1651" s="15">
        <f t="shared" si="218"/>
        <v>18</v>
      </c>
      <c r="I1651" s="15">
        <f t="shared" si="219"/>
        <v>18</v>
      </c>
      <c r="J1651" s="15">
        <f t="shared" si="220"/>
        <v>324</v>
      </c>
    </row>
    <row r="1652" spans="1:10">
      <c r="A1652" t="s">
        <v>122</v>
      </c>
      <c r="B1652" s="19">
        <f>FORECAST!A155</f>
        <v>44350</v>
      </c>
      <c r="C1652" s="19">
        <f>OBSERVED!A155</f>
        <v>44350</v>
      </c>
      <c r="D1652" s="32">
        <f>OBSERVED!E155</f>
        <v>83</v>
      </c>
      <c r="E1652" s="32">
        <f>FORECAST!E155</f>
        <v>62</v>
      </c>
      <c r="F1652" s="36">
        <f t="shared" si="216"/>
        <v>83</v>
      </c>
      <c r="G1652" s="37">
        <f t="shared" si="217"/>
        <v>62</v>
      </c>
      <c r="H1652" s="15">
        <f t="shared" si="218"/>
        <v>21</v>
      </c>
      <c r="I1652" s="15">
        <f t="shared" si="219"/>
        <v>21</v>
      </c>
      <c r="J1652" s="15">
        <f t="shared" si="220"/>
        <v>441</v>
      </c>
    </row>
    <row r="1653" spans="1:10">
      <c r="A1653" t="s">
        <v>106</v>
      </c>
      <c r="B1653" s="19">
        <f>FORECAST!A156</f>
        <v>44351</v>
      </c>
      <c r="C1653" s="19">
        <f>OBSERVED!A156</f>
        <v>44351</v>
      </c>
      <c r="D1653" s="32">
        <f>OBSERVED!E156</f>
        <v>73</v>
      </c>
      <c r="E1653" s="32">
        <f>FORECAST!E156</f>
        <v>60</v>
      </c>
      <c r="F1653" s="36">
        <f t="shared" si="216"/>
        <v>73</v>
      </c>
      <c r="G1653" s="37">
        <f t="shared" si="217"/>
        <v>60</v>
      </c>
      <c r="H1653" s="15">
        <f t="shared" si="218"/>
        <v>13</v>
      </c>
      <c r="I1653" s="15">
        <f t="shared" si="219"/>
        <v>13</v>
      </c>
      <c r="J1653" s="15">
        <f t="shared" si="220"/>
        <v>169</v>
      </c>
    </row>
    <row r="1654" spans="1:10">
      <c r="A1654" t="s">
        <v>107</v>
      </c>
      <c r="B1654" s="19">
        <f>FORECAST!A157</f>
        <v>44352</v>
      </c>
      <c r="C1654" s="19">
        <f>OBSERVED!A157</f>
        <v>44352</v>
      </c>
      <c r="D1654" s="32">
        <f>OBSERVED!E157</f>
        <v>88</v>
      </c>
      <c r="E1654" s="32">
        <f>FORECAST!E157</f>
        <v>59</v>
      </c>
      <c r="F1654" s="36">
        <f t="shared" si="216"/>
        <v>88</v>
      </c>
      <c r="G1654" s="37">
        <f t="shared" si="217"/>
        <v>59</v>
      </c>
      <c r="H1654" s="15">
        <f t="shared" si="218"/>
        <v>29</v>
      </c>
      <c r="I1654" s="15">
        <f t="shared" si="219"/>
        <v>29</v>
      </c>
      <c r="J1654" s="15">
        <f t="shared" si="220"/>
        <v>841</v>
      </c>
    </row>
    <row r="1655" spans="1:10">
      <c r="A1655" t="s">
        <v>110</v>
      </c>
      <c r="B1655" s="19">
        <f>FORECAST!A158</f>
        <v>44353</v>
      </c>
      <c r="C1655" s="19">
        <f>OBSERVED!A158</f>
        <v>44353</v>
      </c>
      <c r="D1655" s="32">
        <f>OBSERVED!E158</f>
        <v>85</v>
      </c>
      <c r="E1655" s="32">
        <f>FORECAST!E158</f>
        <v>67</v>
      </c>
      <c r="F1655" s="36">
        <f t="shared" si="216"/>
        <v>85</v>
      </c>
      <c r="G1655" s="37">
        <f t="shared" si="217"/>
        <v>67</v>
      </c>
      <c r="H1655" s="15">
        <f t="shared" si="218"/>
        <v>18</v>
      </c>
      <c r="I1655" s="15">
        <f t="shared" si="219"/>
        <v>18</v>
      </c>
      <c r="J1655" s="15">
        <f t="shared" si="220"/>
        <v>324</v>
      </c>
    </row>
    <row r="1656" spans="1:10">
      <c r="A1656" t="s">
        <v>113</v>
      </c>
      <c r="B1656" s="19">
        <f>FORECAST!A159</f>
        <v>44354</v>
      </c>
      <c r="C1656" s="19">
        <f>OBSERVED!A159</f>
        <v>44354</v>
      </c>
      <c r="D1656" s="32">
        <f>OBSERVED!E159</f>
        <v>85</v>
      </c>
      <c r="E1656" s="32">
        <f>FORECAST!E159</f>
        <v>62</v>
      </c>
      <c r="F1656" s="36">
        <f t="shared" si="216"/>
        <v>85</v>
      </c>
      <c r="G1656" s="37">
        <f t="shared" si="217"/>
        <v>62</v>
      </c>
      <c r="H1656" s="15">
        <f t="shared" si="218"/>
        <v>23</v>
      </c>
      <c r="I1656" s="15">
        <f t="shared" si="219"/>
        <v>23</v>
      </c>
      <c r="J1656" s="15">
        <f t="shared" si="220"/>
        <v>529</v>
      </c>
    </row>
    <row r="1657" spans="1:10">
      <c r="A1657" t="s">
        <v>116</v>
      </c>
      <c r="B1657" s="19">
        <f>FORECAST!A160</f>
        <v>44355</v>
      </c>
      <c r="C1657" s="19">
        <f>OBSERVED!A160</f>
        <v>44355</v>
      </c>
      <c r="D1657" s="32">
        <f>OBSERVED!E160</f>
        <v>87</v>
      </c>
      <c r="E1657" s="32">
        <f>FORECAST!E160</f>
        <v>60</v>
      </c>
      <c r="F1657" s="36">
        <f t="shared" si="216"/>
        <v>87</v>
      </c>
      <c r="G1657" s="37">
        <f t="shared" si="217"/>
        <v>60</v>
      </c>
      <c r="H1657" s="15">
        <f t="shared" si="218"/>
        <v>27</v>
      </c>
      <c r="I1657" s="15">
        <f t="shared" si="219"/>
        <v>27</v>
      </c>
      <c r="J1657" s="15">
        <f t="shared" si="220"/>
        <v>729</v>
      </c>
    </row>
    <row r="1658" spans="1:10">
      <c r="A1658" t="s">
        <v>119</v>
      </c>
      <c r="B1658" s="19">
        <f>FORECAST!A161</f>
        <v>44356</v>
      </c>
      <c r="C1658" s="19">
        <f>OBSERVED!A161</f>
        <v>44356</v>
      </c>
      <c r="D1658" s="32">
        <f>OBSERVED!E161</f>
        <v>81</v>
      </c>
      <c r="E1658" s="32">
        <f>FORECAST!E161</f>
        <v>63</v>
      </c>
      <c r="F1658" s="36">
        <f t="shared" si="216"/>
        <v>81</v>
      </c>
      <c r="G1658" s="37">
        <f t="shared" si="217"/>
        <v>63</v>
      </c>
      <c r="H1658" s="15">
        <f t="shared" si="218"/>
        <v>18</v>
      </c>
      <c r="I1658" s="15">
        <f t="shared" si="219"/>
        <v>18</v>
      </c>
      <c r="J1658" s="15">
        <f t="shared" si="220"/>
        <v>324</v>
      </c>
    </row>
    <row r="1659" spans="1:10">
      <c r="A1659" t="s">
        <v>122</v>
      </c>
      <c r="B1659" s="19">
        <f>FORECAST!A162</f>
        <v>44357</v>
      </c>
      <c r="C1659" s="19">
        <f>OBSERVED!A162</f>
        <v>44357</v>
      </c>
      <c r="D1659" s="32">
        <f>OBSERVED!E162</f>
        <v>81</v>
      </c>
      <c r="E1659" s="32">
        <f>FORECAST!E162</f>
        <v>64</v>
      </c>
      <c r="F1659" s="36">
        <f t="shared" si="216"/>
        <v>81</v>
      </c>
      <c r="G1659" s="37">
        <f t="shared" si="217"/>
        <v>64</v>
      </c>
      <c r="H1659" s="15">
        <f t="shared" si="218"/>
        <v>17</v>
      </c>
      <c r="I1659" s="15">
        <f t="shared" si="219"/>
        <v>17</v>
      </c>
      <c r="J1659" s="15">
        <f t="shared" si="220"/>
        <v>289</v>
      </c>
    </row>
    <row r="1660" spans="1:10">
      <c r="A1660" t="s">
        <v>106</v>
      </c>
      <c r="B1660" s="19">
        <f>FORECAST!A163</f>
        <v>44358</v>
      </c>
      <c r="C1660" s="19">
        <f>OBSERVED!A163</f>
        <v>44358</v>
      </c>
      <c r="D1660" s="32">
        <f>OBSERVED!E163</f>
        <v>81</v>
      </c>
      <c r="E1660" s="32">
        <f>FORECAST!E163</f>
        <v>69</v>
      </c>
      <c r="F1660" s="36">
        <f t="shared" si="216"/>
        <v>81</v>
      </c>
      <c r="G1660" s="37">
        <f t="shared" si="217"/>
        <v>69</v>
      </c>
      <c r="H1660" s="15">
        <f t="shared" si="218"/>
        <v>12</v>
      </c>
      <c r="I1660" s="15">
        <f t="shared" si="219"/>
        <v>12</v>
      </c>
      <c r="J1660" s="15">
        <f t="shared" si="220"/>
        <v>144</v>
      </c>
    </row>
    <row r="1661" spans="1:10">
      <c r="A1661" t="s">
        <v>107</v>
      </c>
      <c r="B1661" s="19">
        <f>FORECAST!A164</f>
        <v>44359</v>
      </c>
      <c r="C1661" s="19">
        <f>OBSERVED!A164</f>
        <v>44359</v>
      </c>
      <c r="D1661" s="32">
        <f>OBSERVED!E164</f>
        <v>85</v>
      </c>
      <c r="E1661" s="32">
        <f>FORECAST!E164</f>
        <v>67</v>
      </c>
      <c r="F1661" s="36">
        <f t="shared" si="216"/>
        <v>85</v>
      </c>
      <c r="G1661" s="37">
        <f t="shared" si="217"/>
        <v>67</v>
      </c>
      <c r="H1661" s="15">
        <f t="shared" si="218"/>
        <v>18</v>
      </c>
      <c r="I1661" s="15">
        <f t="shared" si="219"/>
        <v>18</v>
      </c>
      <c r="J1661" s="15">
        <f t="shared" si="220"/>
        <v>324</v>
      </c>
    </row>
    <row r="1662" spans="1:10">
      <c r="A1662" t="s">
        <v>110</v>
      </c>
      <c r="B1662" s="19">
        <f>FORECAST!A165</f>
        <v>44360</v>
      </c>
      <c r="C1662" s="19">
        <f>OBSERVED!A165</f>
        <v>44360</v>
      </c>
      <c r="D1662" s="32">
        <f>OBSERVED!E165</f>
        <v>78</v>
      </c>
      <c r="E1662" s="32">
        <f>FORECAST!E165</f>
        <v>63</v>
      </c>
      <c r="F1662" s="36">
        <f t="shared" si="216"/>
        <v>78</v>
      </c>
      <c r="G1662" s="37">
        <f t="shared" si="217"/>
        <v>63</v>
      </c>
      <c r="H1662" s="15">
        <f t="shared" si="218"/>
        <v>15</v>
      </c>
      <c r="I1662" s="15">
        <f t="shared" si="219"/>
        <v>15</v>
      </c>
      <c r="J1662" s="15">
        <f t="shared" si="220"/>
        <v>225</v>
      </c>
    </row>
    <row r="1663" spans="1:10">
      <c r="A1663" t="s">
        <v>113</v>
      </c>
      <c r="B1663" s="19">
        <f>FORECAST!A166</f>
        <v>44361</v>
      </c>
      <c r="C1663" s="19">
        <f>OBSERVED!A166</f>
        <v>44361</v>
      </c>
      <c r="D1663" s="32">
        <f>OBSERVED!E166</f>
        <v>81</v>
      </c>
      <c r="E1663" s="32">
        <f>FORECAST!E166</f>
        <v>64</v>
      </c>
      <c r="F1663" s="36">
        <f t="shared" si="216"/>
        <v>81</v>
      </c>
      <c r="G1663" s="37">
        <f t="shared" si="217"/>
        <v>64</v>
      </c>
      <c r="H1663" s="15">
        <f t="shared" si="218"/>
        <v>17</v>
      </c>
      <c r="I1663" s="15">
        <f t="shared" si="219"/>
        <v>17</v>
      </c>
      <c r="J1663" s="15">
        <f t="shared" si="220"/>
        <v>289</v>
      </c>
    </row>
    <row r="1664" spans="1:10">
      <c r="A1664" t="s">
        <v>116</v>
      </c>
      <c r="B1664" s="19">
        <f>FORECAST!A167</f>
        <v>44362</v>
      </c>
      <c r="C1664" s="19">
        <f>OBSERVED!A167</f>
        <v>44362</v>
      </c>
      <c r="D1664" s="32">
        <f>OBSERVED!E167</f>
        <v>78</v>
      </c>
      <c r="E1664" s="32">
        <f>FORECAST!E167</f>
        <v>64</v>
      </c>
      <c r="F1664" s="36">
        <f t="shared" si="216"/>
        <v>78</v>
      </c>
      <c r="G1664" s="37">
        <f t="shared" si="217"/>
        <v>64</v>
      </c>
      <c r="H1664" s="15">
        <f t="shared" si="218"/>
        <v>14</v>
      </c>
      <c r="I1664" s="15">
        <f t="shared" si="219"/>
        <v>14</v>
      </c>
      <c r="J1664" s="15">
        <f t="shared" si="220"/>
        <v>196</v>
      </c>
    </row>
    <row r="1665" spans="1:10">
      <c r="A1665" t="s">
        <v>119</v>
      </c>
      <c r="B1665" s="19">
        <f>FORECAST!A168</f>
        <v>44363</v>
      </c>
      <c r="C1665" s="19">
        <f>OBSERVED!A168</f>
        <v>44363</v>
      </c>
      <c r="D1665" s="32">
        <f>OBSERVED!E168</f>
        <v>85</v>
      </c>
      <c r="E1665" s="32">
        <f>FORECAST!E168</f>
        <v>66</v>
      </c>
      <c r="F1665" s="36">
        <f t="shared" si="216"/>
        <v>85</v>
      </c>
      <c r="G1665" s="37">
        <f t="shared" si="217"/>
        <v>66</v>
      </c>
      <c r="H1665" s="15">
        <f t="shared" si="218"/>
        <v>19</v>
      </c>
      <c r="I1665" s="15">
        <f t="shared" si="219"/>
        <v>19</v>
      </c>
      <c r="J1665" s="15">
        <f t="shared" si="220"/>
        <v>361</v>
      </c>
    </row>
    <row r="1666" spans="1:10">
      <c r="A1666" t="s">
        <v>122</v>
      </c>
      <c r="B1666" s="19">
        <f>FORECAST!A169</f>
        <v>44364</v>
      </c>
      <c r="C1666" s="19">
        <f>OBSERVED!A169</f>
        <v>44364</v>
      </c>
      <c r="D1666" s="32">
        <f>OBSERVED!E169</f>
        <v>92</v>
      </c>
      <c r="E1666" s="32">
        <f>FORECAST!E169</f>
        <v>69</v>
      </c>
      <c r="F1666" s="36">
        <f t="shared" si="216"/>
        <v>92</v>
      </c>
      <c r="G1666" s="37">
        <f t="shared" si="217"/>
        <v>69</v>
      </c>
      <c r="H1666" s="15">
        <f t="shared" si="218"/>
        <v>23</v>
      </c>
      <c r="I1666" s="15">
        <f t="shared" si="219"/>
        <v>23</v>
      </c>
      <c r="J1666" s="15">
        <f t="shared" si="220"/>
        <v>529</v>
      </c>
    </row>
    <row r="1667" spans="1:10">
      <c r="A1667" t="s">
        <v>106</v>
      </c>
      <c r="B1667" s="19">
        <f>FORECAST!A170</f>
        <v>44365</v>
      </c>
      <c r="C1667" s="19">
        <f>OBSERVED!A170</f>
        <v>44365</v>
      </c>
      <c r="D1667" s="32">
        <f>OBSERVED!E170</f>
        <v>100</v>
      </c>
      <c r="E1667" s="32">
        <f>FORECAST!E170</f>
        <v>68</v>
      </c>
      <c r="F1667" s="36">
        <f t="shared" si="216"/>
        <v>100</v>
      </c>
      <c r="G1667" s="37">
        <f t="shared" si="217"/>
        <v>68</v>
      </c>
      <c r="H1667" s="15">
        <f t="shared" si="218"/>
        <v>32</v>
      </c>
      <c r="I1667" s="15">
        <f t="shared" si="219"/>
        <v>32</v>
      </c>
      <c r="J1667" s="15">
        <f t="shared" si="220"/>
        <v>1024</v>
      </c>
    </row>
    <row r="1668" spans="1:10">
      <c r="A1668" t="s">
        <v>107</v>
      </c>
      <c r="B1668" s="19">
        <f>FORECAST!A171</f>
        <v>44366</v>
      </c>
      <c r="C1668" s="19">
        <f>OBSERVED!A171</f>
        <v>44366</v>
      </c>
      <c r="D1668" s="32">
        <f>OBSERVED!E171</f>
        <v>96</v>
      </c>
      <c r="E1668" s="32">
        <f>FORECAST!E171</f>
        <v>66</v>
      </c>
      <c r="F1668" s="36">
        <f t="shared" si="216"/>
        <v>96</v>
      </c>
      <c r="G1668" s="37">
        <f t="shared" si="217"/>
        <v>66</v>
      </c>
      <c r="H1668" s="15">
        <f t="shared" si="218"/>
        <v>30</v>
      </c>
      <c r="I1668" s="15">
        <f t="shared" si="219"/>
        <v>30</v>
      </c>
      <c r="J1668" s="15">
        <f t="shared" si="220"/>
        <v>900</v>
      </c>
    </row>
    <row r="1669" spans="1:10">
      <c r="A1669" t="s">
        <v>110</v>
      </c>
      <c r="B1669" s="19">
        <f>FORECAST!A172</f>
        <v>44367</v>
      </c>
      <c r="C1669" s="19">
        <f>OBSERVED!A172</f>
        <v>44367</v>
      </c>
      <c r="D1669" s="32">
        <f>OBSERVED!E172</f>
        <v>92</v>
      </c>
      <c r="E1669" s="32">
        <f>FORECAST!E172</f>
        <v>69</v>
      </c>
      <c r="F1669" s="36">
        <f t="shared" si="216"/>
        <v>92</v>
      </c>
      <c r="G1669" s="37">
        <f t="shared" si="217"/>
        <v>69</v>
      </c>
      <c r="H1669" s="15">
        <f t="shared" si="218"/>
        <v>23</v>
      </c>
      <c r="I1669" s="15">
        <f t="shared" si="219"/>
        <v>23</v>
      </c>
      <c r="J1669" s="15">
        <f t="shared" si="220"/>
        <v>529</v>
      </c>
    </row>
    <row r="1670" spans="1:10">
      <c r="A1670" t="s">
        <v>113</v>
      </c>
      <c r="B1670" s="19">
        <f>FORECAST!A173</f>
        <v>44368</v>
      </c>
      <c r="C1670" s="19">
        <f>OBSERVED!A173</f>
        <v>44368</v>
      </c>
      <c r="D1670" s="32">
        <f>OBSERVED!E173</f>
        <v>94</v>
      </c>
      <c r="E1670" s="32">
        <f>FORECAST!E173</f>
        <v>68</v>
      </c>
      <c r="F1670" s="36">
        <f t="shared" si="216"/>
        <v>94</v>
      </c>
      <c r="G1670" s="37">
        <f t="shared" si="217"/>
        <v>68</v>
      </c>
      <c r="H1670" s="15">
        <f t="shared" si="218"/>
        <v>26</v>
      </c>
      <c r="I1670" s="15">
        <f t="shared" si="219"/>
        <v>26</v>
      </c>
      <c r="J1670" s="15">
        <f t="shared" si="220"/>
        <v>676</v>
      </c>
    </row>
    <row r="1671" spans="1:10">
      <c r="A1671" t="s">
        <v>116</v>
      </c>
      <c r="B1671" s="19">
        <f>FORECAST!A174</f>
        <v>44369</v>
      </c>
      <c r="C1671" s="19">
        <f>OBSERVED!A174</f>
        <v>44369</v>
      </c>
      <c r="D1671" s="32">
        <f>OBSERVED!E174</f>
        <v>92</v>
      </c>
      <c r="E1671" s="32">
        <f>FORECAST!E174</f>
        <v>67</v>
      </c>
      <c r="F1671" s="36">
        <f t="shared" si="216"/>
        <v>92</v>
      </c>
      <c r="G1671" s="37">
        <f t="shared" si="217"/>
        <v>67</v>
      </c>
      <c r="H1671" s="15">
        <f t="shared" si="218"/>
        <v>25</v>
      </c>
      <c r="I1671" s="15">
        <f t="shared" si="219"/>
        <v>25</v>
      </c>
      <c r="J1671" s="15">
        <f t="shared" si="220"/>
        <v>625</v>
      </c>
    </row>
    <row r="1672" spans="1:10">
      <c r="A1672" t="s">
        <v>119</v>
      </c>
      <c r="B1672" s="19">
        <f>FORECAST!A175</f>
        <v>44370</v>
      </c>
      <c r="C1672" s="19">
        <f>OBSERVED!A175</f>
        <v>44370</v>
      </c>
      <c r="D1672" s="32">
        <f>OBSERVED!E175</f>
        <v>92</v>
      </c>
      <c r="E1672" s="32">
        <f>FORECAST!E175</f>
        <v>70</v>
      </c>
      <c r="F1672" s="36">
        <f t="shared" si="216"/>
        <v>92</v>
      </c>
      <c r="G1672" s="37">
        <f t="shared" si="217"/>
        <v>70</v>
      </c>
      <c r="H1672" s="15">
        <f t="shared" si="218"/>
        <v>22</v>
      </c>
      <c r="I1672" s="15">
        <f t="shared" si="219"/>
        <v>22</v>
      </c>
      <c r="J1672" s="15">
        <f t="shared" si="220"/>
        <v>484</v>
      </c>
    </row>
    <row r="1673" spans="1:10">
      <c r="A1673" t="s">
        <v>122</v>
      </c>
      <c r="B1673" s="19">
        <f>FORECAST!A176</f>
        <v>44371</v>
      </c>
      <c r="C1673" s="19">
        <f>OBSERVED!A176</f>
        <v>44371</v>
      </c>
      <c r="D1673" s="32">
        <f>OBSERVED!E176</f>
        <v>88</v>
      </c>
      <c r="E1673" s="32">
        <f>FORECAST!E176</f>
        <v>66</v>
      </c>
      <c r="F1673" s="36">
        <f t="shared" si="216"/>
        <v>88</v>
      </c>
      <c r="G1673" s="37">
        <f t="shared" si="217"/>
        <v>66</v>
      </c>
      <c r="H1673" s="15">
        <f t="shared" si="218"/>
        <v>22</v>
      </c>
      <c r="I1673" s="15">
        <f t="shared" si="219"/>
        <v>22</v>
      </c>
      <c r="J1673" s="15">
        <f t="shared" si="220"/>
        <v>484</v>
      </c>
    </row>
    <row r="1674" spans="1:10">
      <c r="A1674" t="s">
        <v>106</v>
      </c>
      <c r="B1674" s="19">
        <f>FORECAST!A177</f>
        <v>44372</v>
      </c>
      <c r="C1674" s="19">
        <f>OBSERVED!A177</f>
        <v>44372</v>
      </c>
      <c r="D1674" s="32">
        <f>OBSERVED!E177</f>
        <v>86</v>
      </c>
      <c r="E1674" s="32">
        <f>FORECAST!E177</f>
        <v>67</v>
      </c>
      <c r="F1674" s="36">
        <f t="shared" si="216"/>
        <v>86</v>
      </c>
      <c r="G1674" s="37">
        <f t="shared" si="217"/>
        <v>67</v>
      </c>
      <c r="H1674" s="15">
        <f t="shared" si="218"/>
        <v>19</v>
      </c>
      <c r="I1674" s="15">
        <f t="shared" si="219"/>
        <v>19</v>
      </c>
      <c r="J1674" s="15">
        <f t="shared" si="220"/>
        <v>361</v>
      </c>
    </row>
    <row r="1675" spans="1:10">
      <c r="A1675" t="s">
        <v>107</v>
      </c>
      <c r="B1675" s="19">
        <f>FORECAST!A178</f>
        <v>44373</v>
      </c>
      <c r="C1675" s="19">
        <f>OBSERVED!A178</f>
        <v>44373</v>
      </c>
      <c r="D1675" s="32">
        <f>OBSERVED!E178</f>
        <v>77</v>
      </c>
      <c r="E1675" s="32">
        <f>FORECAST!E178</f>
        <v>65</v>
      </c>
      <c r="F1675" s="36">
        <f t="shared" si="216"/>
        <v>77</v>
      </c>
      <c r="G1675" s="37">
        <f t="shared" si="217"/>
        <v>65</v>
      </c>
      <c r="H1675" s="15">
        <f t="shared" si="218"/>
        <v>12</v>
      </c>
      <c r="I1675" s="15">
        <f t="shared" si="219"/>
        <v>12</v>
      </c>
      <c r="J1675" s="15">
        <f t="shared" si="220"/>
        <v>144</v>
      </c>
    </row>
    <row r="1676" spans="1:10">
      <c r="A1676" t="s">
        <v>110</v>
      </c>
      <c r="B1676" s="19">
        <f>FORECAST!A179</f>
        <v>44374</v>
      </c>
      <c r="C1676" s="19">
        <f>OBSERVED!A179</f>
        <v>44374</v>
      </c>
      <c r="D1676" s="32">
        <f>OBSERVED!E179</f>
        <v>78</v>
      </c>
      <c r="E1676" s="32">
        <f>FORECAST!E179</f>
        <v>64</v>
      </c>
      <c r="F1676" s="36">
        <f t="shared" si="216"/>
        <v>78</v>
      </c>
      <c r="G1676" s="37">
        <f t="shared" si="217"/>
        <v>64</v>
      </c>
      <c r="H1676" s="15">
        <f t="shared" si="218"/>
        <v>14</v>
      </c>
      <c r="I1676" s="15">
        <f t="shared" si="219"/>
        <v>14</v>
      </c>
      <c r="J1676" s="15">
        <f t="shared" si="220"/>
        <v>196</v>
      </c>
    </row>
    <row r="1677" spans="1:10">
      <c r="A1677" t="s">
        <v>113</v>
      </c>
      <c r="B1677" s="19">
        <f>FORECAST!A180</f>
        <v>44375</v>
      </c>
      <c r="C1677" s="19">
        <f>OBSERVED!A180</f>
        <v>44375</v>
      </c>
      <c r="D1677" s="32">
        <f>OBSERVED!E180</f>
        <v>89</v>
      </c>
      <c r="E1677" s="32">
        <f>FORECAST!E180</f>
        <v>65</v>
      </c>
      <c r="F1677" s="36">
        <f t="shared" si="216"/>
        <v>89</v>
      </c>
      <c r="G1677" s="37">
        <f t="shared" si="217"/>
        <v>65</v>
      </c>
      <c r="H1677" s="15">
        <f t="shared" si="218"/>
        <v>24</v>
      </c>
      <c r="I1677" s="15">
        <f t="shared" si="219"/>
        <v>24</v>
      </c>
      <c r="J1677" s="15">
        <f t="shared" si="220"/>
        <v>576</v>
      </c>
    </row>
    <row r="1678" spans="1:10">
      <c r="A1678" t="s">
        <v>116</v>
      </c>
      <c r="B1678" s="19">
        <f>FORECAST!A181</f>
        <v>44376</v>
      </c>
      <c r="C1678" s="19">
        <f>OBSERVED!A181</f>
        <v>44376</v>
      </c>
      <c r="D1678" s="32">
        <f>OBSERVED!E181</f>
        <v>96</v>
      </c>
      <c r="E1678" s="32">
        <f>FORECAST!E181</f>
        <v>65</v>
      </c>
      <c r="F1678" s="36">
        <f t="shared" si="216"/>
        <v>96</v>
      </c>
      <c r="G1678" s="37">
        <f t="shared" si="217"/>
        <v>65</v>
      </c>
      <c r="H1678" s="15">
        <f t="shared" si="218"/>
        <v>31</v>
      </c>
      <c r="I1678" s="15">
        <f t="shared" si="219"/>
        <v>31</v>
      </c>
      <c r="J1678" s="15">
        <f t="shared" si="220"/>
        <v>961</v>
      </c>
    </row>
    <row r="1679" spans="1:10">
      <c r="A1679" t="s">
        <v>119</v>
      </c>
      <c r="B1679" s="19">
        <f>FORECAST!A182</f>
        <v>44377</v>
      </c>
      <c r="C1679" s="19">
        <f>OBSERVED!A182</f>
        <v>44377</v>
      </c>
      <c r="D1679" s="32">
        <f>OBSERVED!E182</f>
        <v>85</v>
      </c>
      <c r="E1679" s="32">
        <f>FORECAST!E182</f>
        <v>64</v>
      </c>
      <c r="F1679" s="36">
        <f t="shared" si="216"/>
        <v>85</v>
      </c>
      <c r="G1679" s="37">
        <f t="shared" si="217"/>
        <v>64</v>
      </c>
      <c r="H1679" s="15">
        <f t="shared" si="218"/>
        <v>21</v>
      </c>
      <c r="I1679" s="15">
        <f t="shared" si="219"/>
        <v>21</v>
      </c>
      <c r="J1679" s="15">
        <f t="shared" si="220"/>
        <v>441</v>
      </c>
    </row>
    <row r="1680" spans="1:10">
      <c r="A1680" t="s">
        <v>122</v>
      </c>
      <c r="B1680" s="19">
        <f>FORECAST!A183</f>
        <v>44378</v>
      </c>
      <c r="C1680" s="19">
        <f>OBSERVED!A183</f>
        <v>44378</v>
      </c>
      <c r="D1680" s="32">
        <f>OBSERVED!E183</f>
        <v>85</v>
      </c>
      <c r="E1680" s="32">
        <f>FORECAST!E183</f>
        <v>66</v>
      </c>
      <c r="F1680" s="36">
        <f t="shared" si="216"/>
        <v>85</v>
      </c>
      <c r="G1680" s="37">
        <f t="shared" si="217"/>
        <v>66</v>
      </c>
      <c r="H1680" s="15">
        <f t="shared" si="218"/>
        <v>19</v>
      </c>
      <c r="I1680" s="15">
        <f t="shared" si="219"/>
        <v>19</v>
      </c>
      <c r="J1680" s="15">
        <f t="shared" si="220"/>
        <v>361</v>
      </c>
    </row>
    <row r="1681" spans="1:10">
      <c r="A1681" t="s">
        <v>106</v>
      </c>
      <c r="B1681" s="19">
        <f>FORECAST!A184</f>
        <v>44379</v>
      </c>
      <c r="C1681" s="19">
        <f>OBSERVED!A184</f>
        <v>44379</v>
      </c>
      <c r="D1681" s="32">
        <f>OBSERVED!E184</f>
        <v>92</v>
      </c>
      <c r="E1681" s="32">
        <f>FORECAST!E184</f>
        <v>66</v>
      </c>
      <c r="F1681" s="36">
        <f t="shared" si="216"/>
        <v>92</v>
      </c>
      <c r="G1681" s="37">
        <f t="shared" si="217"/>
        <v>66</v>
      </c>
      <c r="H1681" s="15">
        <f t="shared" si="218"/>
        <v>26</v>
      </c>
      <c r="I1681" s="15">
        <f t="shared" si="219"/>
        <v>26</v>
      </c>
      <c r="J1681" s="15">
        <f t="shared" si="220"/>
        <v>676</v>
      </c>
    </row>
    <row r="1682" spans="1:10">
      <c r="A1682" t="s">
        <v>107</v>
      </c>
      <c r="B1682" s="19">
        <f>FORECAST!A185</f>
        <v>44380</v>
      </c>
      <c r="C1682" s="19">
        <f>OBSERVED!A185</f>
        <v>44380</v>
      </c>
      <c r="D1682" s="32">
        <f>OBSERVED!E185</f>
        <v>88</v>
      </c>
      <c r="E1682" s="32">
        <f>FORECAST!E185</f>
        <v>66</v>
      </c>
      <c r="F1682" s="36">
        <f t="shared" si="216"/>
        <v>88</v>
      </c>
      <c r="G1682" s="37">
        <f t="shared" si="217"/>
        <v>66</v>
      </c>
      <c r="H1682" s="15">
        <f t="shared" si="218"/>
        <v>22</v>
      </c>
      <c r="I1682" s="15">
        <f t="shared" si="219"/>
        <v>22</v>
      </c>
      <c r="J1682" s="15">
        <f t="shared" si="220"/>
        <v>484</v>
      </c>
    </row>
    <row r="1683" spans="1:10">
      <c r="A1683" t="s">
        <v>110</v>
      </c>
      <c r="B1683" s="19">
        <f>FORECAST!A186</f>
        <v>44381</v>
      </c>
      <c r="C1683" s="19">
        <f>OBSERVED!A186</f>
        <v>44381</v>
      </c>
      <c r="D1683" s="32">
        <f>OBSERVED!E186</f>
        <v>85</v>
      </c>
      <c r="E1683" s="32">
        <f>FORECAST!E186</f>
        <v>67</v>
      </c>
      <c r="F1683" s="36">
        <f t="shared" si="216"/>
        <v>85</v>
      </c>
      <c r="G1683" s="37">
        <f t="shared" si="217"/>
        <v>67</v>
      </c>
      <c r="H1683" s="15">
        <f t="shared" si="218"/>
        <v>18</v>
      </c>
      <c r="I1683" s="15">
        <f t="shared" si="219"/>
        <v>18</v>
      </c>
      <c r="J1683" s="15">
        <f t="shared" si="220"/>
        <v>324</v>
      </c>
    </row>
    <row r="1684" spans="1:10">
      <c r="A1684" t="s">
        <v>113</v>
      </c>
      <c r="B1684" s="19">
        <f>FORECAST!A187</f>
        <v>44382</v>
      </c>
      <c r="C1684" s="19">
        <f>OBSERVED!A187</f>
        <v>44382</v>
      </c>
      <c r="D1684" s="32">
        <f>OBSERVED!E187</f>
        <v>78</v>
      </c>
      <c r="E1684" s="32">
        <f>FORECAST!E187</f>
        <v>63</v>
      </c>
      <c r="F1684" s="36">
        <f t="shared" si="216"/>
        <v>78</v>
      </c>
      <c r="G1684" s="37">
        <f t="shared" si="217"/>
        <v>63</v>
      </c>
      <c r="H1684" s="15">
        <f t="shared" si="218"/>
        <v>15</v>
      </c>
      <c r="I1684" s="15">
        <f t="shared" si="219"/>
        <v>15</v>
      </c>
      <c r="J1684" s="15">
        <f t="shared" si="220"/>
        <v>225</v>
      </c>
    </row>
    <row r="1685" spans="1:10">
      <c r="A1685" t="s">
        <v>116</v>
      </c>
      <c r="B1685" s="19">
        <f>FORECAST!A188</f>
        <v>44383</v>
      </c>
      <c r="C1685" s="19">
        <f>OBSERVED!A188</f>
        <v>44383</v>
      </c>
      <c r="D1685" s="32">
        <f>OBSERVED!E188</f>
        <v>78</v>
      </c>
      <c r="E1685" s="32">
        <f>FORECAST!E188</f>
        <v>60</v>
      </c>
      <c r="F1685" s="36">
        <f t="shared" si="216"/>
        <v>78</v>
      </c>
      <c r="G1685" s="37">
        <f t="shared" si="217"/>
        <v>60</v>
      </c>
      <c r="H1685" s="15">
        <f t="shared" si="218"/>
        <v>18</v>
      </c>
      <c r="I1685" s="15">
        <f t="shared" si="219"/>
        <v>18</v>
      </c>
      <c r="J1685" s="15">
        <f t="shared" si="220"/>
        <v>324</v>
      </c>
    </row>
    <row r="1686" spans="1:10">
      <c r="A1686" t="s">
        <v>119</v>
      </c>
      <c r="B1686" s="19">
        <f>FORECAST!A189</f>
        <v>44384</v>
      </c>
      <c r="C1686" s="19">
        <f>OBSERVED!A189</f>
        <v>44384</v>
      </c>
      <c r="D1686" s="32">
        <f>OBSERVED!E189</f>
        <v>74</v>
      </c>
      <c r="E1686" s="32">
        <f>FORECAST!E189</f>
        <v>61</v>
      </c>
      <c r="F1686" s="36">
        <f t="shared" si="216"/>
        <v>74</v>
      </c>
      <c r="G1686" s="37">
        <f t="shared" si="217"/>
        <v>61</v>
      </c>
      <c r="H1686" s="15">
        <f t="shared" si="218"/>
        <v>13</v>
      </c>
      <c r="I1686" s="15">
        <f t="shared" si="219"/>
        <v>13</v>
      </c>
      <c r="J1686" s="15">
        <f t="shared" si="220"/>
        <v>169</v>
      </c>
    </row>
    <row r="1687" spans="1:10">
      <c r="A1687" t="s">
        <v>122</v>
      </c>
      <c r="B1687" s="19">
        <f>FORECAST!A190</f>
        <v>44385</v>
      </c>
      <c r="C1687" s="19">
        <f>OBSERVED!A190</f>
        <v>44385</v>
      </c>
      <c r="D1687" s="32">
        <f>OBSERVED!E190</f>
        <v>78</v>
      </c>
      <c r="E1687" s="32">
        <f>FORECAST!E190</f>
        <v>61</v>
      </c>
      <c r="F1687" s="36">
        <f t="shared" si="216"/>
        <v>78</v>
      </c>
      <c r="G1687" s="37">
        <f t="shared" si="217"/>
        <v>61</v>
      </c>
      <c r="H1687" s="15">
        <f t="shared" si="218"/>
        <v>17</v>
      </c>
      <c r="I1687" s="15">
        <f t="shared" si="219"/>
        <v>17</v>
      </c>
      <c r="J1687" s="15">
        <f t="shared" si="220"/>
        <v>289</v>
      </c>
    </row>
    <row r="1688" spans="1:10">
      <c r="A1688" t="s">
        <v>106</v>
      </c>
      <c r="B1688" s="19">
        <f>FORECAST!A191</f>
        <v>44386</v>
      </c>
      <c r="C1688" s="19">
        <f>OBSERVED!A191</f>
        <v>44386</v>
      </c>
      <c r="D1688" s="32">
        <f>OBSERVED!E191</f>
        <v>77</v>
      </c>
      <c r="E1688" s="32">
        <f>FORECAST!E191</f>
        <v>61</v>
      </c>
      <c r="F1688" s="36">
        <f t="shared" si="216"/>
        <v>77</v>
      </c>
      <c r="G1688" s="37">
        <f t="shared" si="217"/>
        <v>61</v>
      </c>
      <c r="H1688" s="15">
        <f t="shared" si="218"/>
        <v>16</v>
      </c>
      <c r="I1688" s="15">
        <f t="shared" si="219"/>
        <v>16</v>
      </c>
      <c r="J1688" s="15">
        <f t="shared" si="220"/>
        <v>256</v>
      </c>
    </row>
    <row r="1689" spans="1:10">
      <c r="A1689" t="s">
        <v>107</v>
      </c>
      <c r="B1689" s="19">
        <f>FORECAST!A192</f>
        <v>44387</v>
      </c>
      <c r="C1689" s="19">
        <f>OBSERVED!A192</f>
        <v>44387</v>
      </c>
      <c r="D1689" s="32">
        <f>OBSERVED!E192</f>
        <v>75</v>
      </c>
      <c r="E1689" s="32">
        <f>FORECAST!E192</f>
        <v>67</v>
      </c>
      <c r="F1689" s="36">
        <f t="shared" si="216"/>
        <v>75</v>
      </c>
      <c r="G1689" s="37">
        <f t="shared" si="217"/>
        <v>67</v>
      </c>
      <c r="H1689" s="15">
        <f t="shared" si="218"/>
        <v>8</v>
      </c>
      <c r="I1689" s="15">
        <f t="shared" si="219"/>
        <v>8</v>
      </c>
      <c r="J1689" s="15">
        <f t="shared" si="220"/>
        <v>64</v>
      </c>
    </row>
    <row r="1690" spans="1:10">
      <c r="A1690" t="s">
        <v>110</v>
      </c>
      <c r="B1690" s="19">
        <f>FORECAST!A193</f>
        <v>44388</v>
      </c>
      <c r="C1690" s="19">
        <f>OBSERVED!A193</f>
        <v>44388</v>
      </c>
      <c r="D1690" s="32">
        <f>OBSERVED!E193</f>
        <v>92</v>
      </c>
      <c r="E1690" s="32">
        <f>FORECAST!E193</f>
        <v>69</v>
      </c>
      <c r="F1690" s="36">
        <f t="shared" si="216"/>
        <v>92</v>
      </c>
      <c r="G1690" s="37">
        <f t="shared" si="217"/>
        <v>69</v>
      </c>
      <c r="H1690" s="15">
        <f t="shared" si="218"/>
        <v>23</v>
      </c>
      <c r="I1690" s="15">
        <f t="shared" si="219"/>
        <v>23</v>
      </c>
      <c r="J1690" s="15">
        <f t="shared" si="220"/>
        <v>529</v>
      </c>
    </row>
    <row r="1691" spans="1:10">
      <c r="A1691" t="s">
        <v>113</v>
      </c>
      <c r="B1691" s="19">
        <f>FORECAST!A194</f>
        <v>44389</v>
      </c>
      <c r="C1691" s="19">
        <f>OBSERVED!A194</f>
        <v>44389</v>
      </c>
      <c r="D1691" s="32">
        <f>OBSERVED!E194</f>
        <v>96</v>
      </c>
      <c r="E1691" s="32">
        <f>FORECAST!E194</f>
        <v>72</v>
      </c>
      <c r="F1691" s="36">
        <f t="shared" si="216"/>
        <v>96</v>
      </c>
      <c r="G1691" s="37">
        <f t="shared" si="217"/>
        <v>72</v>
      </c>
      <c r="H1691" s="15">
        <f t="shared" si="218"/>
        <v>24</v>
      </c>
      <c r="I1691" s="15">
        <f t="shared" si="219"/>
        <v>24</v>
      </c>
      <c r="J1691" s="15">
        <f t="shared" si="220"/>
        <v>576</v>
      </c>
    </row>
    <row r="1692" spans="1:10">
      <c r="A1692" t="s">
        <v>116</v>
      </c>
      <c r="B1692" s="19">
        <f>FORECAST!A195</f>
        <v>44390</v>
      </c>
      <c r="C1692" s="19">
        <f>OBSERVED!A195</f>
        <v>44390</v>
      </c>
      <c r="D1692" s="32">
        <f>OBSERVED!E195</f>
        <v>88</v>
      </c>
      <c r="E1692" s="32">
        <f>FORECAST!E195</f>
        <v>72</v>
      </c>
      <c r="F1692" s="36">
        <f t="shared" ref="F1692:F1755" si="221">IF(OR(D1692=999,E1692=999),"",D1692)</f>
        <v>88</v>
      </c>
      <c r="G1692" s="37">
        <f t="shared" ref="G1692:G1755" si="222">IF(OR(D1692=999,E1692=999),"",E1692)</f>
        <v>72</v>
      </c>
      <c r="H1692" s="15">
        <f t="shared" ref="H1692:H1755" si="223">IF(OR(D1692=999,E1692=999),"",ABS(D1692-E1692))</f>
        <v>16</v>
      </c>
      <c r="I1692" s="15">
        <f t="shared" ref="I1692:I1755" si="224">IF(OR(H1692&lt;=180,H1692=""),H1692,360-H1692)</f>
        <v>16</v>
      </c>
      <c r="J1692" s="15">
        <f t="shared" ref="J1692:J1755" si="225">IF(I1692="","",POWER(I1692,2))</f>
        <v>256</v>
      </c>
    </row>
    <row r="1693" spans="1:10">
      <c r="A1693" t="s">
        <v>119</v>
      </c>
      <c r="B1693" s="19">
        <f>FORECAST!A196</f>
        <v>44391</v>
      </c>
      <c r="C1693" s="19">
        <f>OBSERVED!A196</f>
        <v>44391</v>
      </c>
      <c r="D1693" s="32">
        <f>OBSERVED!E196</f>
        <v>90</v>
      </c>
      <c r="E1693" s="32">
        <f>FORECAST!E196</f>
        <v>78</v>
      </c>
      <c r="F1693" s="36">
        <f t="shared" si="221"/>
        <v>90</v>
      </c>
      <c r="G1693" s="37">
        <f t="shared" si="222"/>
        <v>78</v>
      </c>
      <c r="H1693" s="15">
        <f t="shared" si="223"/>
        <v>12</v>
      </c>
      <c r="I1693" s="15">
        <f t="shared" si="224"/>
        <v>12</v>
      </c>
      <c r="J1693" s="15">
        <f t="shared" si="225"/>
        <v>144</v>
      </c>
    </row>
    <row r="1694" spans="1:10">
      <c r="A1694" t="s">
        <v>122</v>
      </c>
      <c r="B1694" s="19">
        <f>FORECAST!A197</f>
        <v>44392</v>
      </c>
      <c r="C1694" s="19">
        <f>OBSERVED!A197</f>
        <v>44392</v>
      </c>
      <c r="D1694" s="32">
        <f>OBSERVED!E197</f>
        <v>92</v>
      </c>
      <c r="E1694" s="32">
        <f>FORECAST!E197</f>
        <v>75</v>
      </c>
      <c r="F1694" s="36">
        <f t="shared" si="221"/>
        <v>92</v>
      </c>
      <c r="G1694" s="37">
        <f t="shared" si="222"/>
        <v>75</v>
      </c>
      <c r="H1694" s="15">
        <f t="shared" si="223"/>
        <v>17</v>
      </c>
      <c r="I1694" s="15">
        <f t="shared" si="224"/>
        <v>17</v>
      </c>
      <c r="J1694" s="15">
        <f t="shared" si="225"/>
        <v>289</v>
      </c>
    </row>
    <row r="1695" spans="1:10">
      <c r="A1695" t="s">
        <v>106</v>
      </c>
      <c r="B1695" s="19">
        <f>FORECAST!A198</f>
        <v>44393</v>
      </c>
      <c r="C1695" s="19">
        <f>OBSERVED!A198</f>
        <v>44393</v>
      </c>
      <c r="D1695" s="32">
        <f>OBSERVED!E198</f>
        <v>91</v>
      </c>
      <c r="E1695" s="32">
        <f>FORECAST!E198</f>
        <v>75</v>
      </c>
      <c r="F1695" s="36">
        <f t="shared" si="221"/>
        <v>91</v>
      </c>
      <c r="G1695" s="37">
        <f t="shared" si="222"/>
        <v>75</v>
      </c>
      <c r="H1695" s="15">
        <f t="shared" si="223"/>
        <v>16</v>
      </c>
      <c r="I1695" s="15">
        <f t="shared" si="224"/>
        <v>16</v>
      </c>
      <c r="J1695" s="15">
        <f t="shared" si="225"/>
        <v>256</v>
      </c>
    </row>
    <row r="1696" spans="1:10">
      <c r="A1696" t="s">
        <v>107</v>
      </c>
      <c r="B1696" s="19">
        <f>FORECAST!A199</f>
        <v>44394</v>
      </c>
      <c r="C1696" s="19">
        <f>OBSERVED!A199</f>
        <v>44394</v>
      </c>
      <c r="D1696" s="32">
        <f>OBSERVED!E199</f>
        <v>92</v>
      </c>
      <c r="E1696" s="32">
        <f>FORECAST!E199</f>
        <v>75</v>
      </c>
      <c r="F1696" s="36">
        <f t="shared" si="221"/>
        <v>92</v>
      </c>
      <c r="G1696" s="37">
        <f t="shared" si="222"/>
        <v>75</v>
      </c>
      <c r="H1696" s="15">
        <f t="shared" si="223"/>
        <v>17</v>
      </c>
      <c r="I1696" s="15">
        <f t="shared" si="224"/>
        <v>17</v>
      </c>
      <c r="J1696" s="15">
        <f t="shared" si="225"/>
        <v>289</v>
      </c>
    </row>
    <row r="1697" spans="1:10">
      <c r="A1697" t="s">
        <v>110</v>
      </c>
      <c r="B1697" s="19">
        <f>FORECAST!A200</f>
        <v>44395</v>
      </c>
      <c r="C1697" s="19">
        <f>OBSERVED!A200</f>
        <v>44395</v>
      </c>
      <c r="D1697" s="32">
        <f>OBSERVED!E200</f>
        <v>85</v>
      </c>
      <c r="E1697" s="32">
        <f>FORECAST!E200</f>
        <v>74</v>
      </c>
      <c r="F1697" s="36">
        <f t="shared" si="221"/>
        <v>85</v>
      </c>
      <c r="G1697" s="37">
        <f t="shared" si="222"/>
        <v>74</v>
      </c>
      <c r="H1697" s="15">
        <f t="shared" si="223"/>
        <v>11</v>
      </c>
      <c r="I1697" s="15">
        <f t="shared" si="224"/>
        <v>11</v>
      </c>
      <c r="J1697" s="15">
        <f t="shared" si="225"/>
        <v>121</v>
      </c>
    </row>
    <row r="1698" spans="1:10">
      <c r="A1698" t="s">
        <v>113</v>
      </c>
      <c r="B1698" s="19">
        <f>FORECAST!A201</f>
        <v>44396</v>
      </c>
      <c r="C1698" s="19">
        <f>OBSERVED!A201</f>
        <v>44396</v>
      </c>
      <c r="D1698" s="32">
        <f>OBSERVED!E201</f>
        <v>92</v>
      </c>
      <c r="E1698" s="32">
        <f>FORECAST!E201</f>
        <v>70</v>
      </c>
      <c r="F1698" s="36">
        <f t="shared" si="221"/>
        <v>92</v>
      </c>
      <c r="G1698" s="37">
        <f t="shared" si="222"/>
        <v>70</v>
      </c>
      <c r="H1698" s="15">
        <f t="shared" si="223"/>
        <v>22</v>
      </c>
      <c r="I1698" s="15">
        <f t="shared" si="224"/>
        <v>22</v>
      </c>
      <c r="J1698" s="15">
        <f t="shared" si="225"/>
        <v>484</v>
      </c>
    </row>
    <row r="1699" spans="1:10">
      <c r="A1699" t="s">
        <v>116</v>
      </c>
      <c r="B1699" s="19">
        <f>FORECAST!A202</f>
        <v>44397</v>
      </c>
      <c r="C1699" s="19">
        <f>OBSERVED!A202</f>
        <v>44397</v>
      </c>
      <c r="D1699" s="32">
        <f>OBSERVED!E202</f>
        <v>84</v>
      </c>
      <c r="E1699" s="32">
        <f>FORECAST!E202</f>
        <v>73</v>
      </c>
      <c r="F1699" s="36">
        <f t="shared" si="221"/>
        <v>84</v>
      </c>
      <c r="G1699" s="37">
        <f t="shared" si="222"/>
        <v>73</v>
      </c>
      <c r="H1699" s="15">
        <f t="shared" si="223"/>
        <v>11</v>
      </c>
      <c r="I1699" s="15">
        <f t="shared" si="224"/>
        <v>11</v>
      </c>
      <c r="J1699" s="15">
        <f t="shared" si="225"/>
        <v>121</v>
      </c>
    </row>
    <row r="1700" spans="1:10">
      <c r="A1700" t="s">
        <v>119</v>
      </c>
      <c r="B1700" s="19">
        <f>FORECAST!A203</f>
        <v>44398</v>
      </c>
      <c r="C1700" s="19">
        <f>OBSERVED!A203</f>
        <v>44398</v>
      </c>
      <c r="D1700" s="32">
        <f>OBSERVED!E203</f>
        <v>90</v>
      </c>
      <c r="E1700" s="32">
        <f>FORECAST!E203</f>
        <v>75</v>
      </c>
      <c r="F1700" s="36">
        <f t="shared" si="221"/>
        <v>90</v>
      </c>
      <c r="G1700" s="37">
        <f t="shared" si="222"/>
        <v>75</v>
      </c>
      <c r="H1700" s="15">
        <f t="shared" si="223"/>
        <v>15</v>
      </c>
      <c r="I1700" s="15">
        <f t="shared" si="224"/>
        <v>15</v>
      </c>
      <c r="J1700" s="15">
        <f t="shared" si="225"/>
        <v>225</v>
      </c>
    </row>
    <row r="1701" spans="1:10">
      <c r="A1701" t="s">
        <v>122</v>
      </c>
      <c r="B1701" s="19">
        <f>FORECAST!A204</f>
        <v>44399</v>
      </c>
      <c r="C1701" s="19">
        <f>OBSERVED!A204</f>
        <v>44399</v>
      </c>
      <c r="D1701" s="32">
        <f>OBSERVED!E204</f>
        <v>88</v>
      </c>
      <c r="E1701" s="32">
        <f>FORECAST!E204</f>
        <v>76</v>
      </c>
      <c r="F1701" s="36">
        <f t="shared" si="221"/>
        <v>88</v>
      </c>
      <c r="G1701" s="37">
        <f t="shared" si="222"/>
        <v>76</v>
      </c>
      <c r="H1701" s="15">
        <f t="shared" si="223"/>
        <v>12</v>
      </c>
      <c r="I1701" s="15">
        <f t="shared" si="224"/>
        <v>12</v>
      </c>
      <c r="J1701" s="15">
        <f t="shared" si="225"/>
        <v>144</v>
      </c>
    </row>
    <row r="1702" spans="1:10">
      <c r="A1702" t="s">
        <v>106</v>
      </c>
      <c r="B1702" s="19">
        <f>FORECAST!A205</f>
        <v>44400</v>
      </c>
      <c r="C1702" s="19">
        <f>OBSERVED!A205</f>
        <v>44400</v>
      </c>
      <c r="D1702" s="32">
        <f>OBSERVED!E205</f>
        <v>88</v>
      </c>
      <c r="E1702" s="32">
        <f>FORECAST!E205</f>
        <v>75</v>
      </c>
      <c r="F1702" s="36">
        <f t="shared" si="221"/>
        <v>88</v>
      </c>
      <c r="G1702" s="37">
        <f t="shared" si="222"/>
        <v>75</v>
      </c>
      <c r="H1702" s="15">
        <f t="shared" si="223"/>
        <v>13</v>
      </c>
      <c r="I1702" s="15">
        <f t="shared" si="224"/>
        <v>13</v>
      </c>
      <c r="J1702" s="15">
        <f t="shared" si="225"/>
        <v>169</v>
      </c>
    </row>
    <row r="1703" spans="1:10">
      <c r="A1703" t="s">
        <v>107</v>
      </c>
      <c r="B1703" s="19">
        <f>FORECAST!A206</f>
        <v>44401</v>
      </c>
      <c r="C1703" s="19">
        <f>OBSERVED!A206</f>
        <v>44401</v>
      </c>
      <c r="D1703" s="32">
        <f>OBSERVED!E206</f>
        <v>85</v>
      </c>
      <c r="E1703" s="32">
        <f>FORECAST!E206</f>
        <v>78</v>
      </c>
      <c r="F1703" s="36">
        <f t="shared" si="221"/>
        <v>85</v>
      </c>
      <c r="G1703" s="37">
        <f t="shared" si="222"/>
        <v>78</v>
      </c>
      <c r="H1703" s="15">
        <f t="shared" si="223"/>
        <v>7</v>
      </c>
      <c r="I1703" s="15">
        <f t="shared" si="224"/>
        <v>7</v>
      </c>
      <c r="J1703" s="15">
        <f t="shared" si="225"/>
        <v>49</v>
      </c>
    </row>
    <row r="1704" spans="1:10">
      <c r="A1704" t="s">
        <v>110</v>
      </c>
      <c r="B1704" s="19">
        <f>FORECAST!A207</f>
        <v>44402</v>
      </c>
      <c r="C1704" s="19">
        <f>OBSERVED!A207</f>
        <v>44402</v>
      </c>
      <c r="D1704" s="32">
        <f>OBSERVED!E207</f>
        <v>96</v>
      </c>
      <c r="E1704" s="32">
        <f>FORECAST!E207</f>
        <v>80</v>
      </c>
      <c r="F1704" s="36">
        <f t="shared" si="221"/>
        <v>96</v>
      </c>
      <c r="G1704" s="37">
        <f t="shared" si="222"/>
        <v>80</v>
      </c>
      <c r="H1704" s="15">
        <f t="shared" si="223"/>
        <v>16</v>
      </c>
      <c r="I1704" s="15">
        <f t="shared" si="224"/>
        <v>16</v>
      </c>
      <c r="J1704" s="15">
        <f t="shared" si="225"/>
        <v>256</v>
      </c>
    </row>
    <row r="1705" spans="1:10">
      <c r="A1705" t="s">
        <v>113</v>
      </c>
      <c r="B1705" s="19">
        <f>FORECAST!A208</f>
        <v>44403</v>
      </c>
      <c r="C1705" s="19">
        <f>OBSERVED!A208</f>
        <v>44403</v>
      </c>
      <c r="D1705" s="32">
        <f>OBSERVED!E208</f>
        <v>93</v>
      </c>
      <c r="E1705" s="32">
        <f>FORECAST!E208</f>
        <v>79</v>
      </c>
      <c r="F1705" s="36">
        <f t="shared" si="221"/>
        <v>93</v>
      </c>
      <c r="G1705" s="37">
        <f t="shared" si="222"/>
        <v>79</v>
      </c>
      <c r="H1705" s="15">
        <f t="shared" si="223"/>
        <v>14</v>
      </c>
      <c r="I1705" s="15">
        <f t="shared" si="224"/>
        <v>14</v>
      </c>
      <c r="J1705" s="15">
        <f t="shared" si="225"/>
        <v>196</v>
      </c>
    </row>
    <row r="1706" spans="1:10">
      <c r="A1706" t="s">
        <v>116</v>
      </c>
      <c r="B1706" s="19">
        <f>FORECAST!A209</f>
        <v>44404</v>
      </c>
      <c r="C1706" s="19">
        <f>OBSERVED!A209</f>
        <v>44404</v>
      </c>
      <c r="D1706" s="32">
        <f>OBSERVED!E209</f>
        <v>96</v>
      </c>
      <c r="E1706" s="32">
        <f>FORECAST!E209</f>
        <v>74</v>
      </c>
      <c r="F1706" s="36">
        <f t="shared" si="221"/>
        <v>96</v>
      </c>
      <c r="G1706" s="37">
        <f t="shared" si="222"/>
        <v>74</v>
      </c>
      <c r="H1706" s="15">
        <f t="shared" si="223"/>
        <v>22</v>
      </c>
      <c r="I1706" s="15">
        <f t="shared" si="224"/>
        <v>22</v>
      </c>
      <c r="J1706" s="15">
        <f t="shared" si="225"/>
        <v>484</v>
      </c>
    </row>
    <row r="1707" spans="1:10">
      <c r="A1707" t="s">
        <v>119</v>
      </c>
      <c r="B1707" s="19">
        <f>FORECAST!A210</f>
        <v>44405</v>
      </c>
      <c r="C1707" s="19">
        <f>OBSERVED!A210</f>
        <v>44405</v>
      </c>
      <c r="D1707" s="32">
        <f>OBSERVED!E210</f>
        <v>87</v>
      </c>
      <c r="E1707" s="32">
        <f>FORECAST!E210</f>
        <v>80</v>
      </c>
      <c r="F1707" s="36">
        <f t="shared" si="221"/>
        <v>87</v>
      </c>
      <c r="G1707" s="37">
        <f t="shared" si="222"/>
        <v>80</v>
      </c>
      <c r="H1707" s="15">
        <f t="shared" si="223"/>
        <v>7</v>
      </c>
      <c r="I1707" s="15">
        <f t="shared" si="224"/>
        <v>7</v>
      </c>
      <c r="J1707" s="15">
        <f t="shared" si="225"/>
        <v>49</v>
      </c>
    </row>
    <row r="1708" spans="1:10">
      <c r="A1708" t="s">
        <v>122</v>
      </c>
      <c r="B1708" s="19">
        <f>FORECAST!A211</f>
        <v>44406</v>
      </c>
      <c r="C1708" s="19">
        <f>OBSERVED!A211</f>
        <v>44406</v>
      </c>
      <c r="D1708" s="32">
        <f>OBSERVED!E211</f>
        <v>84</v>
      </c>
      <c r="E1708" s="32">
        <f>FORECAST!E211</f>
        <v>81</v>
      </c>
      <c r="F1708" s="36">
        <f t="shared" si="221"/>
        <v>84</v>
      </c>
      <c r="G1708" s="37">
        <f t="shared" si="222"/>
        <v>81</v>
      </c>
      <c r="H1708" s="15">
        <f t="shared" si="223"/>
        <v>3</v>
      </c>
      <c r="I1708" s="15">
        <f t="shared" si="224"/>
        <v>3</v>
      </c>
      <c r="J1708" s="15">
        <f t="shared" si="225"/>
        <v>9</v>
      </c>
    </row>
    <row r="1709" spans="1:10">
      <c r="A1709" t="s">
        <v>106</v>
      </c>
      <c r="B1709" s="19">
        <f>FORECAST!A212</f>
        <v>44407</v>
      </c>
      <c r="C1709" s="19">
        <f>OBSERVED!A212</f>
        <v>44407</v>
      </c>
      <c r="D1709" s="32">
        <f>OBSERVED!E212</f>
        <v>86</v>
      </c>
      <c r="E1709" s="32">
        <f>FORECAST!E212</f>
        <v>77</v>
      </c>
      <c r="F1709" s="36">
        <f t="shared" si="221"/>
        <v>86</v>
      </c>
      <c r="G1709" s="37">
        <f t="shared" si="222"/>
        <v>77</v>
      </c>
      <c r="H1709" s="15">
        <f t="shared" si="223"/>
        <v>9</v>
      </c>
      <c r="I1709" s="15">
        <f t="shared" si="224"/>
        <v>9</v>
      </c>
      <c r="J1709" s="15">
        <f t="shared" si="225"/>
        <v>81</v>
      </c>
    </row>
    <row r="1710" spans="1:10">
      <c r="A1710" t="s">
        <v>107</v>
      </c>
      <c r="B1710" s="19">
        <f>FORECAST!A213</f>
        <v>44408</v>
      </c>
      <c r="C1710" s="19">
        <f>OBSERVED!A213</f>
        <v>44408</v>
      </c>
      <c r="D1710" s="32">
        <f>OBSERVED!E213</f>
        <v>84</v>
      </c>
      <c r="E1710" s="32">
        <f>FORECAST!E213</f>
        <v>77</v>
      </c>
      <c r="F1710" s="36">
        <f t="shared" si="221"/>
        <v>84</v>
      </c>
      <c r="G1710" s="37">
        <f t="shared" si="222"/>
        <v>77</v>
      </c>
      <c r="H1710" s="15">
        <f t="shared" si="223"/>
        <v>7</v>
      </c>
      <c r="I1710" s="15">
        <f t="shared" si="224"/>
        <v>7</v>
      </c>
      <c r="J1710" s="15">
        <f t="shared" si="225"/>
        <v>49</v>
      </c>
    </row>
    <row r="1711" spans="1:10">
      <c r="A1711" t="s">
        <v>110</v>
      </c>
      <c r="B1711" s="19">
        <f>FORECAST!A214</f>
        <v>44409</v>
      </c>
      <c r="C1711" s="19">
        <f>OBSERVED!A214</f>
        <v>44409</v>
      </c>
      <c r="D1711" s="32">
        <f>OBSERVED!E214</f>
        <v>90</v>
      </c>
      <c r="E1711" s="32">
        <f>FORECAST!E214</f>
        <v>80</v>
      </c>
      <c r="F1711" s="36">
        <f t="shared" si="221"/>
        <v>90</v>
      </c>
      <c r="G1711" s="37">
        <f t="shared" si="222"/>
        <v>80</v>
      </c>
      <c r="H1711" s="15">
        <f t="shared" si="223"/>
        <v>10</v>
      </c>
      <c r="I1711" s="15">
        <f t="shared" si="224"/>
        <v>10</v>
      </c>
      <c r="J1711" s="15">
        <f t="shared" si="225"/>
        <v>100</v>
      </c>
    </row>
    <row r="1712" spans="1:10">
      <c r="A1712" t="s">
        <v>113</v>
      </c>
      <c r="B1712" s="19">
        <f>FORECAST!A215</f>
        <v>44410</v>
      </c>
      <c r="C1712" s="19">
        <f>OBSERVED!A215</f>
        <v>44410</v>
      </c>
      <c r="D1712" s="32">
        <f>OBSERVED!E215</f>
        <v>88</v>
      </c>
      <c r="E1712" s="32">
        <f>FORECAST!E215</f>
        <v>79</v>
      </c>
      <c r="F1712" s="36">
        <f t="shared" si="221"/>
        <v>88</v>
      </c>
      <c r="G1712" s="37">
        <f t="shared" si="222"/>
        <v>79</v>
      </c>
      <c r="H1712" s="15">
        <f t="shared" si="223"/>
        <v>9</v>
      </c>
      <c r="I1712" s="15">
        <f t="shared" si="224"/>
        <v>9</v>
      </c>
      <c r="J1712" s="15">
        <f t="shared" si="225"/>
        <v>81</v>
      </c>
    </row>
    <row r="1713" spans="1:10">
      <c r="A1713" t="s">
        <v>116</v>
      </c>
      <c r="B1713" s="19">
        <f>FORECAST!A216</f>
        <v>44411</v>
      </c>
      <c r="C1713" s="19">
        <f>OBSERVED!A216</f>
        <v>44411</v>
      </c>
      <c r="D1713" s="32">
        <f>OBSERVED!E216</f>
        <v>88</v>
      </c>
      <c r="E1713" s="32">
        <f>FORECAST!E216</f>
        <v>77</v>
      </c>
      <c r="F1713" s="36">
        <f t="shared" si="221"/>
        <v>88</v>
      </c>
      <c r="G1713" s="37">
        <f t="shared" si="222"/>
        <v>77</v>
      </c>
      <c r="H1713" s="15">
        <f t="shared" si="223"/>
        <v>11</v>
      </c>
      <c r="I1713" s="15">
        <f t="shared" si="224"/>
        <v>11</v>
      </c>
      <c r="J1713" s="15">
        <f t="shared" si="225"/>
        <v>121</v>
      </c>
    </row>
    <row r="1714" spans="1:10">
      <c r="A1714" t="s">
        <v>119</v>
      </c>
      <c r="B1714" s="19">
        <f>FORECAST!A217</f>
        <v>44412</v>
      </c>
      <c r="C1714" s="19">
        <f>OBSERVED!A217</f>
        <v>44412</v>
      </c>
      <c r="D1714" s="32">
        <f>OBSERVED!E217</f>
        <v>88</v>
      </c>
      <c r="E1714" s="32">
        <f>FORECAST!E217</f>
        <v>83</v>
      </c>
      <c r="F1714" s="36">
        <f t="shared" si="221"/>
        <v>88</v>
      </c>
      <c r="G1714" s="37">
        <f t="shared" si="222"/>
        <v>83</v>
      </c>
      <c r="H1714" s="15">
        <f t="shared" si="223"/>
        <v>5</v>
      </c>
      <c r="I1714" s="15">
        <f t="shared" si="224"/>
        <v>5</v>
      </c>
      <c r="J1714" s="15">
        <f t="shared" si="225"/>
        <v>25</v>
      </c>
    </row>
    <row r="1715" spans="1:10">
      <c r="A1715" t="s">
        <v>122</v>
      </c>
      <c r="B1715" s="19">
        <f>FORECAST!A218</f>
        <v>44413</v>
      </c>
      <c r="C1715" s="19">
        <f>OBSERVED!A218</f>
        <v>44413</v>
      </c>
      <c r="D1715" s="32">
        <f>OBSERVED!E218</f>
        <v>84</v>
      </c>
      <c r="E1715" s="32">
        <f>FORECAST!E218</f>
        <v>80</v>
      </c>
      <c r="F1715" s="36">
        <f t="shared" si="221"/>
        <v>84</v>
      </c>
      <c r="G1715" s="37">
        <f t="shared" si="222"/>
        <v>80</v>
      </c>
      <c r="H1715" s="15">
        <f t="shared" si="223"/>
        <v>4</v>
      </c>
      <c r="I1715" s="15">
        <f t="shared" si="224"/>
        <v>4</v>
      </c>
      <c r="J1715" s="15">
        <f t="shared" si="225"/>
        <v>16</v>
      </c>
    </row>
    <row r="1716" spans="1:10">
      <c r="A1716" t="s">
        <v>106</v>
      </c>
      <c r="B1716" s="19">
        <f>FORECAST!A219</f>
        <v>44414</v>
      </c>
      <c r="C1716" s="19">
        <f>OBSERVED!A219</f>
        <v>44414</v>
      </c>
      <c r="D1716" s="32">
        <f>OBSERVED!E219</f>
        <v>84</v>
      </c>
      <c r="E1716" s="32">
        <f>FORECAST!E219</f>
        <v>77</v>
      </c>
      <c r="F1716" s="36">
        <f t="shared" si="221"/>
        <v>84</v>
      </c>
      <c r="G1716" s="37">
        <f t="shared" si="222"/>
        <v>77</v>
      </c>
      <c r="H1716" s="15">
        <f t="shared" si="223"/>
        <v>7</v>
      </c>
      <c r="I1716" s="15">
        <f t="shared" si="224"/>
        <v>7</v>
      </c>
      <c r="J1716" s="15">
        <f t="shared" si="225"/>
        <v>49</v>
      </c>
    </row>
    <row r="1717" spans="1:10">
      <c r="A1717" t="s">
        <v>107</v>
      </c>
      <c r="B1717" s="19">
        <f>FORECAST!A220</f>
        <v>44415</v>
      </c>
      <c r="C1717" s="19">
        <f>OBSERVED!A220</f>
        <v>44415</v>
      </c>
      <c r="D1717" s="32">
        <f>OBSERVED!E220</f>
        <v>88</v>
      </c>
      <c r="E1717" s="32">
        <f>FORECAST!E220</f>
        <v>76</v>
      </c>
      <c r="F1717" s="36">
        <f t="shared" si="221"/>
        <v>88</v>
      </c>
      <c r="G1717" s="37">
        <f t="shared" si="222"/>
        <v>76</v>
      </c>
      <c r="H1717" s="15">
        <f t="shared" si="223"/>
        <v>12</v>
      </c>
      <c r="I1717" s="15">
        <f t="shared" si="224"/>
        <v>12</v>
      </c>
      <c r="J1717" s="15">
        <f t="shared" si="225"/>
        <v>144</v>
      </c>
    </row>
    <row r="1718" spans="1:10">
      <c r="A1718" t="s">
        <v>110</v>
      </c>
      <c r="B1718" s="19">
        <f>FORECAST!A221</f>
        <v>44416</v>
      </c>
      <c r="C1718" s="19">
        <f>OBSERVED!A221</f>
        <v>44416</v>
      </c>
      <c r="D1718" s="32">
        <f>OBSERVED!E221</f>
        <v>88</v>
      </c>
      <c r="E1718" s="32">
        <f>FORECAST!E221</f>
        <v>77</v>
      </c>
      <c r="F1718" s="36">
        <f t="shared" si="221"/>
        <v>88</v>
      </c>
      <c r="G1718" s="37">
        <f t="shared" si="222"/>
        <v>77</v>
      </c>
      <c r="H1718" s="15">
        <f t="shared" si="223"/>
        <v>11</v>
      </c>
      <c r="I1718" s="15">
        <f t="shared" si="224"/>
        <v>11</v>
      </c>
      <c r="J1718" s="15">
        <f t="shared" si="225"/>
        <v>121</v>
      </c>
    </row>
    <row r="1719" spans="1:10">
      <c r="A1719" t="s">
        <v>113</v>
      </c>
      <c r="B1719" s="19">
        <f>FORECAST!A222</f>
        <v>44417</v>
      </c>
      <c r="C1719" s="19">
        <f>OBSERVED!A222</f>
        <v>44417</v>
      </c>
      <c r="D1719" s="32">
        <f>OBSERVED!E222</f>
        <v>81</v>
      </c>
      <c r="E1719" s="32">
        <f>FORECAST!E222</f>
        <v>77</v>
      </c>
      <c r="F1719" s="36">
        <f t="shared" si="221"/>
        <v>81</v>
      </c>
      <c r="G1719" s="37">
        <f t="shared" si="222"/>
        <v>77</v>
      </c>
      <c r="H1719" s="15">
        <f t="shared" si="223"/>
        <v>4</v>
      </c>
      <c r="I1719" s="15">
        <f t="shared" si="224"/>
        <v>4</v>
      </c>
      <c r="J1719" s="15">
        <f t="shared" si="225"/>
        <v>16</v>
      </c>
    </row>
    <row r="1720" spans="1:10">
      <c r="A1720" t="s">
        <v>116</v>
      </c>
      <c r="B1720" s="19">
        <f>FORECAST!A223</f>
        <v>44418</v>
      </c>
      <c r="C1720" s="19">
        <f>OBSERVED!A223</f>
        <v>44418</v>
      </c>
      <c r="D1720" s="32">
        <f>OBSERVED!E223</f>
        <v>82</v>
      </c>
      <c r="E1720" s="32">
        <f>FORECAST!E223</f>
        <v>78</v>
      </c>
      <c r="F1720" s="36">
        <f t="shared" si="221"/>
        <v>82</v>
      </c>
      <c r="G1720" s="37">
        <f t="shared" si="222"/>
        <v>78</v>
      </c>
      <c r="H1720" s="15">
        <f t="shared" si="223"/>
        <v>4</v>
      </c>
      <c r="I1720" s="15">
        <f t="shared" si="224"/>
        <v>4</v>
      </c>
      <c r="J1720" s="15">
        <f t="shared" si="225"/>
        <v>16</v>
      </c>
    </row>
    <row r="1721" spans="1:10">
      <c r="A1721" t="s">
        <v>119</v>
      </c>
      <c r="B1721" s="19">
        <f>FORECAST!A224</f>
        <v>44419</v>
      </c>
      <c r="C1721" s="19">
        <f>OBSERVED!A224</f>
        <v>44419</v>
      </c>
      <c r="D1721" s="32">
        <f>OBSERVED!E224</f>
        <v>84</v>
      </c>
      <c r="E1721" s="32">
        <f>FORECAST!E224</f>
        <v>74</v>
      </c>
      <c r="F1721" s="36">
        <f t="shared" si="221"/>
        <v>84</v>
      </c>
      <c r="G1721" s="37">
        <f t="shared" si="222"/>
        <v>74</v>
      </c>
      <c r="H1721" s="15">
        <f t="shared" si="223"/>
        <v>10</v>
      </c>
      <c r="I1721" s="15">
        <f t="shared" si="224"/>
        <v>10</v>
      </c>
      <c r="J1721" s="15">
        <f t="shared" si="225"/>
        <v>100</v>
      </c>
    </row>
    <row r="1722" spans="1:10">
      <c r="A1722" t="s">
        <v>122</v>
      </c>
      <c r="B1722" s="19">
        <f>FORECAST!A225</f>
        <v>44420</v>
      </c>
      <c r="C1722" s="19">
        <f>OBSERVED!A225</f>
        <v>44420</v>
      </c>
      <c r="D1722" s="32">
        <f>OBSERVED!E225</f>
        <v>84</v>
      </c>
      <c r="E1722" s="32">
        <f>FORECAST!E225</f>
        <v>73</v>
      </c>
      <c r="F1722" s="36">
        <f t="shared" si="221"/>
        <v>84</v>
      </c>
      <c r="G1722" s="37">
        <f t="shared" si="222"/>
        <v>73</v>
      </c>
      <c r="H1722" s="15">
        <f t="shared" si="223"/>
        <v>11</v>
      </c>
      <c r="I1722" s="15">
        <f t="shared" si="224"/>
        <v>11</v>
      </c>
      <c r="J1722" s="15">
        <f t="shared" si="225"/>
        <v>121</v>
      </c>
    </row>
    <row r="1723" spans="1:10">
      <c r="A1723" t="s">
        <v>106</v>
      </c>
      <c r="B1723" s="19">
        <f>FORECAST!A226</f>
        <v>44421</v>
      </c>
      <c r="C1723" s="19">
        <f>OBSERVED!A226</f>
        <v>44421</v>
      </c>
      <c r="D1723" s="32">
        <f>OBSERVED!E226</f>
        <v>84</v>
      </c>
      <c r="E1723" s="32">
        <f>FORECAST!E226</f>
        <v>73</v>
      </c>
      <c r="F1723" s="36">
        <f t="shared" si="221"/>
        <v>84</v>
      </c>
      <c r="G1723" s="37">
        <f t="shared" si="222"/>
        <v>73</v>
      </c>
      <c r="H1723" s="15">
        <f t="shared" si="223"/>
        <v>11</v>
      </c>
      <c r="I1723" s="15">
        <f t="shared" si="224"/>
        <v>11</v>
      </c>
      <c r="J1723" s="15">
        <f t="shared" si="225"/>
        <v>121</v>
      </c>
    </row>
    <row r="1724" spans="1:10">
      <c r="A1724" t="s">
        <v>107</v>
      </c>
      <c r="B1724" s="19">
        <f>FORECAST!A227</f>
        <v>44422</v>
      </c>
      <c r="C1724" s="19">
        <f>OBSERVED!A227</f>
        <v>44422</v>
      </c>
      <c r="D1724" s="32">
        <f>OBSERVED!E227</f>
        <v>88</v>
      </c>
      <c r="E1724" s="32">
        <f>FORECAST!E227</f>
        <v>75</v>
      </c>
      <c r="F1724" s="36">
        <f t="shared" si="221"/>
        <v>88</v>
      </c>
      <c r="G1724" s="37">
        <f t="shared" si="222"/>
        <v>75</v>
      </c>
      <c r="H1724" s="15">
        <f t="shared" si="223"/>
        <v>13</v>
      </c>
      <c r="I1724" s="15">
        <f t="shared" si="224"/>
        <v>13</v>
      </c>
      <c r="J1724" s="15">
        <f t="shared" si="225"/>
        <v>169</v>
      </c>
    </row>
    <row r="1725" spans="1:10">
      <c r="A1725" t="s">
        <v>110</v>
      </c>
      <c r="B1725" s="19">
        <f>FORECAST!A228</f>
        <v>44423</v>
      </c>
      <c r="C1725" s="19">
        <f>OBSERVED!A228</f>
        <v>44423</v>
      </c>
      <c r="D1725" s="32">
        <f>OBSERVED!E228</f>
        <v>87</v>
      </c>
      <c r="E1725" s="32">
        <f>FORECAST!E228</f>
        <v>74</v>
      </c>
      <c r="F1725" s="36">
        <f t="shared" si="221"/>
        <v>87</v>
      </c>
      <c r="G1725" s="37">
        <f t="shared" si="222"/>
        <v>74</v>
      </c>
      <c r="H1725" s="15">
        <f t="shared" si="223"/>
        <v>13</v>
      </c>
      <c r="I1725" s="15">
        <f t="shared" si="224"/>
        <v>13</v>
      </c>
      <c r="J1725" s="15">
        <f t="shared" si="225"/>
        <v>169</v>
      </c>
    </row>
    <row r="1726" spans="1:10">
      <c r="A1726" t="s">
        <v>113</v>
      </c>
      <c r="B1726" s="19">
        <f>FORECAST!A229</f>
        <v>44424</v>
      </c>
      <c r="C1726" s="19">
        <f>OBSERVED!A229</f>
        <v>44424</v>
      </c>
      <c r="D1726" s="32">
        <f>OBSERVED!E229</f>
        <v>84</v>
      </c>
      <c r="E1726" s="32">
        <f>FORECAST!E229</f>
        <v>74</v>
      </c>
      <c r="F1726" s="36">
        <f t="shared" si="221"/>
        <v>84</v>
      </c>
      <c r="G1726" s="37">
        <f t="shared" si="222"/>
        <v>74</v>
      </c>
      <c r="H1726" s="15">
        <f t="shared" si="223"/>
        <v>10</v>
      </c>
      <c r="I1726" s="15">
        <f t="shared" si="224"/>
        <v>10</v>
      </c>
      <c r="J1726" s="15">
        <f t="shared" si="225"/>
        <v>100</v>
      </c>
    </row>
    <row r="1727" spans="1:10">
      <c r="A1727" t="s">
        <v>116</v>
      </c>
      <c r="B1727" s="19">
        <f>FORECAST!A230</f>
        <v>44425</v>
      </c>
      <c r="C1727" s="19">
        <f>OBSERVED!A230</f>
        <v>44425</v>
      </c>
      <c r="D1727" s="32">
        <f>OBSERVED!E230</f>
        <v>77</v>
      </c>
      <c r="E1727" s="32">
        <f>FORECAST!E230</f>
        <v>73</v>
      </c>
      <c r="F1727" s="36">
        <f t="shared" si="221"/>
        <v>77</v>
      </c>
      <c r="G1727" s="37">
        <f t="shared" si="222"/>
        <v>73</v>
      </c>
      <c r="H1727" s="15">
        <f t="shared" si="223"/>
        <v>4</v>
      </c>
      <c r="I1727" s="15">
        <f t="shared" si="224"/>
        <v>4</v>
      </c>
      <c r="J1727" s="15">
        <f t="shared" si="225"/>
        <v>16</v>
      </c>
    </row>
    <row r="1728" spans="1:10">
      <c r="A1728" t="s">
        <v>119</v>
      </c>
      <c r="B1728" s="19">
        <f>FORECAST!A231</f>
        <v>44426</v>
      </c>
      <c r="C1728" s="19">
        <f>OBSERVED!A231</f>
        <v>44426</v>
      </c>
      <c r="D1728" s="32">
        <f>OBSERVED!E231</f>
        <v>94</v>
      </c>
      <c r="E1728" s="32">
        <f>FORECAST!E231</f>
        <v>69</v>
      </c>
      <c r="F1728" s="36">
        <f t="shared" si="221"/>
        <v>94</v>
      </c>
      <c r="G1728" s="37">
        <f t="shared" si="222"/>
        <v>69</v>
      </c>
      <c r="H1728" s="15">
        <f t="shared" si="223"/>
        <v>25</v>
      </c>
      <c r="I1728" s="15">
        <f t="shared" si="224"/>
        <v>25</v>
      </c>
      <c r="J1728" s="15">
        <f t="shared" si="225"/>
        <v>625</v>
      </c>
    </row>
    <row r="1729" spans="1:10">
      <c r="A1729" t="s">
        <v>122</v>
      </c>
      <c r="B1729" s="19">
        <f>FORECAST!A232</f>
        <v>44427</v>
      </c>
      <c r="C1729" s="19">
        <f>OBSERVED!A232</f>
        <v>44427</v>
      </c>
      <c r="D1729" s="32">
        <f>OBSERVED!E232</f>
        <v>96</v>
      </c>
      <c r="E1729" s="32">
        <f>FORECAST!E232</f>
        <v>84</v>
      </c>
      <c r="F1729" s="36">
        <f t="shared" si="221"/>
        <v>96</v>
      </c>
      <c r="G1729" s="37">
        <f t="shared" si="222"/>
        <v>84</v>
      </c>
      <c r="H1729" s="15">
        <f t="shared" si="223"/>
        <v>12</v>
      </c>
      <c r="I1729" s="15">
        <f t="shared" si="224"/>
        <v>12</v>
      </c>
      <c r="J1729" s="15">
        <f t="shared" si="225"/>
        <v>144</v>
      </c>
    </row>
    <row r="1730" spans="1:10">
      <c r="A1730" t="s">
        <v>106</v>
      </c>
      <c r="B1730" s="19">
        <f>FORECAST!A233</f>
        <v>44428</v>
      </c>
      <c r="C1730" s="19">
        <f>OBSERVED!A233</f>
        <v>44428</v>
      </c>
      <c r="D1730" s="32">
        <f>OBSERVED!E233</f>
        <v>92</v>
      </c>
      <c r="E1730" s="32">
        <f>FORECAST!E233</f>
        <v>88</v>
      </c>
      <c r="F1730" s="36">
        <f t="shared" si="221"/>
        <v>92</v>
      </c>
      <c r="G1730" s="37">
        <f t="shared" si="222"/>
        <v>88</v>
      </c>
      <c r="H1730" s="15">
        <f t="shared" si="223"/>
        <v>4</v>
      </c>
      <c r="I1730" s="15">
        <f t="shared" si="224"/>
        <v>4</v>
      </c>
      <c r="J1730" s="15">
        <f t="shared" si="225"/>
        <v>16</v>
      </c>
    </row>
    <row r="1731" spans="1:10">
      <c r="A1731" t="s">
        <v>107</v>
      </c>
      <c r="B1731" s="19">
        <f>FORECAST!A234</f>
        <v>44429</v>
      </c>
      <c r="C1731" s="19">
        <f>OBSERVED!A234</f>
        <v>44429</v>
      </c>
      <c r="D1731" s="32">
        <f>OBSERVED!E234</f>
        <v>95</v>
      </c>
      <c r="E1731" s="32">
        <f>FORECAST!E234</f>
        <v>80</v>
      </c>
      <c r="F1731" s="36">
        <f t="shared" si="221"/>
        <v>95</v>
      </c>
      <c r="G1731" s="37">
        <f t="shared" si="222"/>
        <v>80</v>
      </c>
      <c r="H1731" s="15">
        <f t="shared" si="223"/>
        <v>15</v>
      </c>
      <c r="I1731" s="15">
        <f t="shared" si="224"/>
        <v>15</v>
      </c>
      <c r="J1731" s="15">
        <f t="shared" si="225"/>
        <v>225</v>
      </c>
    </row>
    <row r="1732" spans="1:10">
      <c r="A1732" t="s">
        <v>110</v>
      </c>
      <c r="B1732" s="19">
        <f>FORECAST!A235</f>
        <v>44430</v>
      </c>
      <c r="C1732" s="19">
        <f>OBSERVED!A235</f>
        <v>44430</v>
      </c>
      <c r="D1732" s="32">
        <f>OBSERVED!E235</f>
        <v>96</v>
      </c>
      <c r="E1732" s="32">
        <f>FORECAST!E235</f>
        <v>87</v>
      </c>
      <c r="F1732" s="36">
        <f t="shared" si="221"/>
        <v>96</v>
      </c>
      <c r="G1732" s="37">
        <f t="shared" si="222"/>
        <v>87</v>
      </c>
      <c r="H1732" s="15">
        <f t="shared" si="223"/>
        <v>9</v>
      </c>
      <c r="I1732" s="15">
        <f t="shared" si="224"/>
        <v>9</v>
      </c>
      <c r="J1732" s="15">
        <f t="shared" si="225"/>
        <v>81</v>
      </c>
    </row>
    <row r="1733" spans="1:10">
      <c r="A1733" t="s">
        <v>113</v>
      </c>
      <c r="B1733" s="19">
        <f>FORECAST!A236</f>
        <v>44431</v>
      </c>
      <c r="C1733" s="19">
        <f>OBSERVED!A236</f>
        <v>44431</v>
      </c>
      <c r="D1733" s="32">
        <f>OBSERVED!E236</f>
        <v>92</v>
      </c>
      <c r="E1733" s="32">
        <f>FORECAST!E236</f>
        <v>81</v>
      </c>
      <c r="F1733" s="36">
        <f t="shared" si="221"/>
        <v>92</v>
      </c>
      <c r="G1733" s="37">
        <f t="shared" si="222"/>
        <v>81</v>
      </c>
      <c r="H1733" s="15">
        <f t="shared" si="223"/>
        <v>11</v>
      </c>
      <c r="I1733" s="15">
        <f t="shared" si="224"/>
        <v>11</v>
      </c>
      <c r="J1733" s="15">
        <f t="shared" si="225"/>
        <v>121</v>
      </c>
    </row>
    <row r="1734" spans="1:10">
      <c r="A1734" t="s">
        <v>116</v>
      </c>
      <c r="B1734" s="19">
        <f>FORECAST!A237</f>
        <v>44432</v>
      </c>
      <c r="C1734" s="19">
        <f>OBSERVED!A237</f>
        <v>44432</v>
      </c>
      <c r="D1734" s="32">
        <f>OBSERVED!E237</f>
        <v>90</v>
      </c>
      <c r="E1734" s="32">
        <f>FORECAST!E237</f>
        <v>90</v>
      </c>
      <c r="F1734" s="36">
        <f t="shared" si="221"/>
        <v>90</v>
      </c>
      <c r="G1734" s="37">
        <f t="shared" si="222"/>
        <v>90</v>
      </c>
      <c r="H1734" s="15">
        <f t="shared" si="223"/>
        <v>0</v>
      </c>
      <c r="I1734" s="15">
        <f t="shared" si="224"/>
        <v>0</v>
      </c>
      <c r="J1734" s="15">
        <f t="shared" si="225"/>
        <v>0</v>
      </c>
    </row>
    <row r="1735" spans="1:10">
      <c r="A1735" t="s">
        <v>119</v>
      </c>
      <c r="B1735" s="19">
        <f>FORECAST!A238</f>
        <v>44433</v>
      </c>
      <c r="C1735" s="19">
        <f>OBSERVED!A238</f>
        <v>44433</v>
      </c>
      <c r="D1735" s="32">
        <f>OBSERVED!E238</f>
        <v>84</v>
      </c>
      <c r="E1735" s="32">
        <f>FORECAST!E238</f>
        <v>79</v>
      </c>
      <c r="F1735" s="36">
        <f t="shared" si="221"/>
        <v>84</v>
      </c>
      <c r="G1735" s="37">
        <f t="shared" si="222"/>
        <v>79</v>
      </c>
      <c r="H1735" s="15">
        <f t="shared" si="223"/>
        <v>5</v>
      </c>
      <c r="I1735" s="15">
        <f t="shared" si="224"/>
        <v>5</v>
      </c>
      <c r="J1735" s="15">
        <f t="shared" si="225"/>
        <v>25</v>
      </c>
    </row>
    <row r="1736" spans="1:10">
      <c r="A1736" t="s">
        <v>122</v>
      </c>
      <c r="B1736" s="19">
        <f>FORECAST!A239</f>
        <v>44434</v>
      </c>
      <c r="C1736" s="19">
        <f>OBSERVED!A239</f>
        <v>44434</v>
      </c>
      <c r="D1736" s="32">
        <f>OBSERVED!E239</f>
        <v>84</v>
      </c>
      <c r="E1736" s="32">
        <f>FORECAST!E239</f>
        <v>78</v>
      </c>
      <c r="F1736" s="36">
        <f t="shared" si="221"/>
        <v>84</v>
      </c>
      <c r="G1736" s="37">
        <f t="shared" si="222"/>
        <v>78</v>
      </c>
      <c r="H1736" s="15">
        <f t="shared" si="223"/>
        <v>6</v>
      </c>
      <c r="I1736" s="15">
        <f t="shared" si="224"/>
        <v>6</v>
      </c>
      <c r="J1736" s="15">
        <f t="shared" si="225"/>
        <v>36</v>
      </c>
    </row>
    <row r="1737" spans="1:10">
      <c r="A1737" t="s">
        <v>106</v>
      </c>
      <c r="B1737" s="19">
        <f>FORECAST!A240</f>
        <v>44435</v>
      </c>
      <c r="C1737" s="19">
        <f>OBSERVED!A240</f>
        <v>44435</v>
      </c>
      <c r="D1737" s="32">
        <f>OBSERVED!E240</f>
        <v>86</v>
      </c>
      <c r="E1737" s="32">
        <f>FORECAST!E240</f>
        <v>76</v>
      </c>
      <c r="F1737" s="36">
        <f t="shared" si="221"/>
        <v>86</v>
      </c>
      <c r="G1737" s="37">
        <f t="shared" si="222"/>
        <v>76</v>
      </c>
      <c r="H1737" s="15">
        <f t="shared" si="223"/>
        <v>10</v>
      </c>
      <c r="I1737" s="15">
        <f t="shared" si="224"/>
        <v>10</v>
      </c>
      <c r="J1737" s="15">
        <f t="shared" si="225"/>
        <v>100</v>
      </c>
    </row>
    <row r="1738" spans="1:10">
      <c r="A1738" t="s">
        <v>107</v>
      </c>
      <c r="B1738" s="19">
        <f>FORECAST!A241</f>
        <v>44436</v>
      </c>
      <c r="C1738" s="19">
        <f>OBSERVED!A241</f>
        <v>44436</v>
      </c>
      <c r="D1738" s="32">
        <f>OBSERVED!E241</f>
        <v>92</v>
      </c>
      <c r="E1738" s="32">
        <f>FORECAST!E241</f>
        <v>77</v>
      </c>
      <c r="F1738" s="36">
        <f t="shared" si="221"/>
        <v>92</v>
      </c>
      <c r="G1738" s="37">
        <f t="shared" si="222"/>
        <v>77</v>
      </c>
      <c r="H1738" s="15">
        <f t="shared" si="223"/>
        <v>15</v>
      </c>
      <c r="I1738" s="15">
        <f t="shared" si="224"/>
        <v>15</v>
      </c>
      <c r="J1738" s="15">
        <f t="shared" si="225"/>
        <v>225</v>
      </c>
    </row>
    <row r="1739" spans="1:10">
      <c r="A1739" t="s">
        <v>110</v>
      </c>
      <c r="B1739" s="19">
        <f>FORECAST!A242</f>
        <v>44437</v>
      </c>
      <c r="C1739" s="19">
        <f>OBSERVED!A242</f>
        <v>44437</v>
      </c>
      <c r="D1739" s="32">
        <f>OBSERVED!E242</f>
        <v>87</v>
      </c>
      <c r="E1739" s="32">
        <f>FORECAST!E242</f>
        <v>80</v>
      </c>
      <c r="F1739" s="36">
        <f t="shared" si="221"/>
        <v>87</v>
      </c>
      <c r="G1739" s="37">
        <f t="shared" si="222"/>
        <v>80</v>
      </c>
      <c r="H1739" s="15">
        <f t="shared" si="223"/>
        <v>7</v>
      </c>
      <c r="I1739" s="15">
        <f t="shared" si="224"/>
        <v>7</v>
      </c>
      <c r="J1739" s="15">
        <f t="shared" si="225"/>
        <v>49</v>
      </c>
    </row>
    <row r="1740" spans="1:10">
      <c r="A1740" t="s">
        <v>113</v>
      </c>
      <c r="B1740" s="19">
        <f>FORECAST!A243</f>
        <v>44438</v>
      </c>
      <c r="C1740" s="19">
        <f>OBSERVED!A243</f>
        <v>44438</v>
      </c>
      <c r="D1740" s="32">
        <f>OBSERVED!E243</f>
        <v>96</v>
      </c>
      <c r="E1740" s="32">
        <f>FORECAST!E243</f>
        <v>77</v>
      </c>
      <c r="F1740" s="36">
        <f t="shared" si="221"/>
        <v>96</v>
      </c>
      <c r="G1740" s="37">
        <f t="shared" si="222"/>
        <v>77</v>
      </c>
      <c r="H1740" s="15">
        <f t="shared" si="223"/>
        <v>19</v>
      </c>
      <c r="I1740" s="15">
        <f t="shared" si="224"/>
        <v>19</v>
      </c>
      <c r="J1740" s="15">
        <f t="shared" si="225"/>
        <v>361</v>
      </c>
    </row>
    <row r="1741" spans="1:10">
      <c r="A1741" t="s">
        <v>116</v>
      </c>
      <c r="B1741" s="19">
        <f>FORECAST!A244</f>
        <v>44439</v>
      </c>
      <c r="C1741" s="19">
        <f>OBSERVED!A244</f>
        <v>44439</v>
      </c>
      <c r="D1741" s="32">
        <f>OBSERVED!E244</f>
        <v>94</v>
      </c>
      <c r="E1741" s="32">
        <f>FORECAST!E244</f>
        <v>87</v>
      </c>
      <c r="F1741" s="36">
        <f t="shared" si="221"/>
        <v>94</v>
      </c>
      <c r="G1741" s="37">
        <f t="shared" si="222"/>
        <v>87</v>
      </c>
      <c r="H1741" s="15">
        <f t="shared" si="223"/>
        <v>7</v>
      </c>
      <c r="I1741" s="15">
        <f t="shared" si="224"/>
        <v>7</v>
      </c>
      <c r="J1741" s="15">
        <f t="shared" si="225"/>
        <v>49</v>
      </c>
    </row>
    <row r="1742" spans="1:10">
      <c r="A1742" t="s">
        <v>119</v>
      </c>
      <c r="B1742" s="19">
        <f>FORECAST!A245</f>
        <v>44440</v>
      </c>
      <c r="C1742" s="19">
        <f>OBSERVED!A245</f>
        <v>44440</v>
      </c>
      <c r="D1742" s="32">
        <f>OBSERVED!E245</f>
        <v>96</v>
      </c>
      <c r="E1742" s="32">
        <f>FORECAST!E245</f>
        <v>85</v>
      </c>
      <c r="F1742" s="36">
        <f t="shared" si="221"/>
        <v>96</v>
      </c>
      <c r="G1742" s="37">
        <f t="shared" si="222"/>
        <v>85</v>
      </c>
      <c r="H1742" s="15">
        <f t="shared" si="223"/>
        <v>11</v>
      </c>
      <c r="I1742" s="15">
        <f t="shared" si="224"/>
        <v>11</v>
      </c>
      <c r="J1742" s="15">
        <f t="shared" si="225"/>
        <v>121</v>
      </c>
    </row>
    <row r="1743" spans="1:10">
      <c r="A1743" t="s">
        <v>122</v>
      </c>
      <c r="B1743" s="19">
        <f>FORECAST!A246</f>
        <v>44441</v>
      </c>
      <c r="C1743" s="19">
        <f>OBSERVED!A246</f>
        <v>44441</v>
      </c>
      <c r="D1743" s="32">
        <f>OBSERVED!E246</f>
        <v>96</v>
      </c>
      <c r="E1743" s="32">
        <f>FORECAST!E246</f>
        <v>88</v>
      </c>
      <c r="F1743" s="36">
        <f t="shared" si="221"/>
        <v>96</v>
      </c>
      <c r="G1743" s="37">
        <f t="shared" si="222"/>
        <v>88</v>
      </c>
      <c r="H1743" s="15">
        <f t="shared" si="223"/>
        <v>8</v>
      </c>
      <c r="I1743" s="15">
        <f t="shared" si="224"/>
        <v>8</v>
      </c>
      <c r="J1743" s="15">
        <f t="shared" si="225"/>
        <v>64</v>
      </c>
    </row>
    <row r="1744" spans="1:10">
      <c r="A1744" t="s">
        <v>106</v>
      </c>
      <c r="B1744" s="19">
        <f>FORECAST!A247</f>
        <v>44442</v>
      </c>
      <c r="C1744" s="19">
        <f>OBSERVED!A247</f>
        <v>44442</v>
      </c>
      <c r="D1744" s="32">
        <f>OBSERVED!E247</f>
        <v>88</v>
      </c>
      <c r="E1744" s="32">
        <f>FORECAST!E247</f>
        <v>88</v>
      </c>
      <c r="F1744" s="36">
        <f t="shared" si="221"/>
        <v>88</v>
      </c>
      <c r="G1744" s="37">
        <f t="shared" si="222"/>
        <v>88</v>
      </c>
      <c r="H1744" s="15">
        <f t="shared" si="223"/>
        <v>0</v>
      </c>
      <c r="I1744" s="15">
        <f t="shared" si="224"/>
        <v>0</v>
      </c>
      <c r="J1744" s="15">
        <f t="shared" si="225"/>
        <v>0</v>
      </c>
    </row>
    <row r="1745" spans="1:10">
      <c r="A1745" t="s">
        <v>107</v>
      </c>
      <c r="B1745" s="19">
        <f>FORECAST!A248</f>
        <v>44443</v>
      </c>
      <c r="C1745" s="19">
        <f>OBSERVED!A248</f>
        <v>44443</v>
      </c>
      <c r="D1745" s="32">
        <f>OBSERVED!E248</f>
        <v>94</v>
      </c>
      <c r="E1745" s="32">
        <f>FORECAST!E248</f>
        <v>84</v>
      </c>
      <c r="F1745" s="36">
        <f t="shared" si="221"/>
        <v>94</v>
      </c>
      <c r="G1745" s="37">
        <f t="shared" si="222"/>
        <v>84</v>
      </c>
      <c r="H1745" s="15">
        <f t="shared" si="223"/>
        <v>10</v>
      </c>
      <c r="I1745" s="15">
        <f t="shared" si="224"/>
        <v>10</v>
      </c>
      <c r="J1745" s="15">
        <f t="shared" si="225"/>
        <v>100</v>
      </c>
    </row>
    <row r="1746" spans="1:10">
      <c r="A1746" t="s">
        <v>110</v>
      </c>
      <c r="B1746" s="19">
        <f>FORECAST!A249</f>
        <v>44444</v>
      </c>
      <c r="C1746" s="19">
        <f>OBSERVED!A249</f>
        <v>44444</v>
      </c>
      <c r="D1746" s="32">
        <f>OBSERVED!E249</f>
        <v>88</v>
      </c>
      <c r="E1746" s="32">
        <f>FORECAST!E249</f>
        <v>84</v>
      </c>
      <c r="F1746" s="36">
        <f t="shared" si="221"/>
        <v>88</v>
      </c>
      <c r="G1746" s="37">
        <f t="shared" si="222"/>
        <v>84</v>
      </c>
      <c r="H1746" s="15">
        <f t="shared" si="223"/>
        <v>4</v>
      </c>
      <c r="I1746" s="15">
        <f t="shared" si="224"/>
        <v>4</v>
      </c>
      <c r="J1746" s="15">
        <f t="shared" si="225"/>
        <v>16</v>
      </c>
    </row>
    <row r="1747" spans="1:10">
      <c r="A1747" t="s">
        <v>113</v>
      </c>
      <c r="B1747" s="19">
        <f>FORECAST!A250</f>
        <v>44445</v>
      </c>
      <c r="C1747" s="19">
        <f>OBSERVED!A250</f>
        <v>44445</v>
      </c>
      <c r="D1747" s="32">
        <f>OBSERVED!E250</f>
        <v>87</v>
      </c>
      <c r="E1747" s="32">
        <f>FORECAST!E250</f>
        <v>81</v>
      </c>
      <c r="F1747" s="36">
        <f t="shared" si="221"/>
        <v>87</v>
      </c>
      <c r="G1747" s="37">
        <f t="shared" si="222"/>
        <v>81</v>
      </c>
      <c r="H1747" s="15">
        <f t="shared" si="223"/>
        <v>6</v>
      </c>
      <c r="I1747" s="15">
        <f t="shared" si="224"/>
        <v>6</v>
      </c>
      <c r="J1747" s="15">
        <f t="shared" si="225"/>
        <v>36</v>
      </c>
    </row>
    <row r="1748" spans="1:10">
      <c r="A1748" t="s">
        <v>116</v>
      </c>
      <c r="B1748" s="19">
        <f>FORECAST!A251</f>
        <v>44446</v>
      </c>
      <c r="C1748" s="19">
        <f>OBSERVED!A251</f>
        <v>44446</v>
      </c>
      <c r="D1748" s="32">
        <f>OBSERVED!E251</f>
        <v>90</v>
      </c>
      <c r="E1748" s="32">
        <f>FORECAST!E251</f>
        <v>79</v>
      </c>
      <c r="F1748" s="36">
        <f t="shared" si="221"/>
        <v>90</v>
      </c>
      <c r="G1748" s="37">
        <f t="shared" si="222"/>
        <v>79</v>
      </c>
      <c r="H1748" s="15">
        <f t="shared" si="223"/>
        <v>11</v>
      </c>
      <c r="I1748" s="15">
        <f t="shared" si="224"/>
        <v>11</v>
      </c>
      <c r="J1748" s="15">
        <f t="shared" si="225"/>
        <v>121</v>
      </c>
    </row>
    <row r="1749" spans="1:10">
      <c r="A1749" t="s">
        <v>119</v>
      </c>
      <c r="B1749" s="19">
        <f>FORECAST!A252</f>
        <v>44447</v>
      </c>
      <c r="C1749" s="19">
        <f>OBSERVED!A252</f>
        <v>44447</v>
      </c>
      <c r="D1749" s="32">
        <f>OBSERVED!E252</f>
        <v>92</v>
      </c>
      <c r="E1749" s="32">
        <f>FORECAST!E252</f>
        <v>88</v>
      </c>
      <c r="F1749" s="36">
        <f t="shared" si="221"/>
        <v>92</v>
      </c>
      <c r="G1749" s="37">
        <f t="shared" si="222"/>
        <v>88</v>
      </c>
      <c r="H1749" s="15">
        <f t="shared" si="223"/>
        <v>4</v>
      </c>
      <c r="I1749" s="15">
        <f t="shared" si="224"/>
        <v>4</v>
      </c>
      <c r="J1749" s="15">
        <f t="shared" si="225"/>
        <v>16</v>
      </c>
    </row>
    <row r="1750" spans="1:10">
      <c r="A1750" t="s">
        <v>122</v>
      </c>
      <c r="B1750" s="19">
        <f>FORECAST!A253</f>
        <v>44448</v>
      </c>
      <c r="C1750" s="19">
        <f>OBSERVED!A253</f>
        <v>44448</v>
      </c>
      <c r="D1750" s="32">
        <f>OBSERVED!E253</f>
        <v>96</v>
      </c>
      <c r="E1750" s="32">
        <f>FORECAST!E253</f>
        <v>92</v>
      </c>
      <c r="F1750" s="36">
        <f t="shared" si="221"/>
        <v>96</v>
      </c>
      <c r="G1750" s="37">
        <f t="shared" si="222"/>
        <v>92</v>
      </c>
      <c r="H1750" s="15">
        <f t="shared" si="223"/>
        <v>4</v>
      </c>
      <c r="I1750" s="15">
        <f t="shared" si="224"/>
        <v>4</v>
      </c>
      <c r="J1750" s="15">
        <f t="shared" si="225"/>
        <v>16</v>
      </c>
    </row>
    <row r="1751" spans="1:10">
      <c r="A1751" t="s">
        <v>106</v>
      </c>
      <c r="B1751" s="19">
        <f>FORECAST!A254</f>
        <v>44449</v>
      </c>
      <c r="C1751" s="19">
        <f>OBSERVED!A254</f>
        <v>44449</v>
      </c>
      <c r="D1751" s="32">
        <f>OBSERVED!E254</f>
        <v>96</v>
      </c>
      <c r="E1751" s="32">
        <f>FORECAST!E254</f>
        <v>90</v>
      </c>
      <c r="F1751" s="36">
        <f t="shared" si="221"/>
        <v>96</v>
      </c>
      <c r="G1751" s="37">
        <f t="shared" si="222"/>
        <v>90</v>
      </c>
      <c r="H1751" s="15">
        <f t="shared" si="223"/>
        <v>6</v>
      </c>
      <c r="I1751" s="15">
        <f t="shared" si="224"/>
        <v>6</v>
      </c>
      <c r="J1751" s="15">
        <f t="shared" si="225"/>
        <v>36</v>
      </c>
    </row>
    <row r="1752" spans="1:10">
      <c r="A1752" t="s">
        <v>107</v>
      </c>
      <c r="B1752" s="19">
        <f>FORECAST!A255</f>
        <v>44450</v>
      </c>
      <c r="C1752" s="19">
        <f>OBSERVED!A255</f>
        <v>44450</v>
      </c>
      <c r="D1752" s="32">
        <f>OBSERVED!E255</f>
        <v>96</v>
      </c>
      <c r="E1752" s="32">
        <f>FORECAST!E255</f>
        <v>93</v>
      </c>
      <c r="F1752" s="36">
        <f t="shared" si="221"/>
        <v>96</v>
      </c>
      <c r="G1752" s="37">
        <f t="shared" si="222"/>
        <v>93</v>
      </c>
      <c r="H1752" s="15">
        <f t="shared" si="223"/>
        <v>3</v>
      </c>
      <c r="I1752" s="15">
        <f t="shared" si="224"/>
        <v>3</v>
      </c>
      <c r="J1752" s="15">
        <f t="shared" si="225"/>
        <v>9</v>
      </c>
    </row>
    <row r="1753" spans="1:10">
      <c r="A1753" t="s">
        <v>110</v>
      </c>
      <c r="B1753" s="19">
        <f>FORECAST!A256</f>
        <v>44451</v>
      </c>
      <c r="C1753" s="19">
        <f>OBSERVED!A256</f>
        <v>44451</v>
      </c>
      <c r="D1753" s="32">
        <f>OBSERVED!E256</f>
        <v>94</v>
      </c>
      <c r="E1753" s="32">
        <f>FORECAST!E256</f>
        <v>90</v>
      </c>
      <c r="F1753" s="36">
        <f t="shared" si="221"/>
        <v>94</v>
      </c>
      <c r="G1753" s="37">
        <f t="shared" si="222"/>
        <v>90</v>
      </c>
      <c r="H1753" s="15">
        <f t="shared" si="223"/>
        <v>4</v>
      </c>
      <c r="I1753" s="15">
        <f t="shared" si="224"/>
        <v>4</v>
      </c>
      <c r="J1753" s="15">
        <f t="shared" si="225"/>
        <v>16</v>
      </c>
    </row>
    <row r="1754" spans="1:10">
      <c r="A1754" t="s">
        <v>113</v>
      </c>
      <c r="B1754" s="19">
        <f>FORECAST!A257</f>
        <v>44452</v>
      </c>
      <c r="C1754" s="19">
        <f>OBSERVED!A257</f>
        <v>44452</v>
      </c>
      <c r="D1754" s="32">
        <f>OBSERVED!E257</f>
        <v>96</v>
      </c>
      <c r="E1754" s="32">
        <f>FORECAST!E257</f>
        <v>89</v>
      </c>
      <c r="F1754" s="36">
        <f t="shared" si="221"/>
        <v>96</v>
      </c>
      <c r="G1754" s="37">
        <f t="shared" si="222"/>
        <v>89</v>
      </c>
      <c r="H1754" s="15">
        <f t="shared" si="223"/>
        <v>7</v>
      </c>
      <c r="I1754" s="15">
        <f t="shared" si="224"/>
        <v>7</v>
      </c>
      <c r="J1754" s="15">
        <f t="shared" si="225"/>
        <v>49</v>
      </c>
    </row>
    <row r="1755" spans="1:10">
      <c r="A1755" t="s">
        <v>116</v>
      </c>
      <c r="B1755" s="19">
        <f>FORECAST!A258</f>
        <v>44453</v>
      </c>
      <c r="C1755" s="19">
        <f>OBSERVED!A258</f>
        <v>44453</v>
      </c>
      <c r="D1755" s="32">
        <f>OBSERVED!E258</f>
        <v>94</v>
      </c>
      <c r="E1755" s="32">
        <f>FORECAST!E258</f>
        <v>89</v>
      </c>
      <c r="F1755" s="36">
        <f t="shared" si="221"/>
        <v>94</v>
      </c>
      <c r="G1755" s="37">
        <f t="shared" si="222"/>
        <v>89</v>
      </c>
      <c r="H1755" s="15">
        <f t="shared" si="223"/>
        <v>5</v>
      </c>
      <c r="I1755" s="15">
        <f t="shared" si="224"/>
        <v>5</v>
      </c>
      <c r="J1755" s="15">
        <f t="shared" si="225"/>
        <v>25</v>
      </c>
    </row>
    <row r="1756" spans="1:10">
      <c r="A1756" t="s">
        <v>119</v>
      </c>
      <c r="B1756" s="19">
        <f>FORECAST!A259</f>
        <v>44454</v>
      </c>
      <c r="C1756" s="19">
        <f>OBSERVED!A259</f>
        <v>44454</v>
      </c>
      <c r="D1756" s="32">
        <f>OBSERVED!E259</f>
        <v>92</v>
      </c>
      <c r="E1756" s="32">
        <f>FORECAST!E259</f>
        <v>92</v>
      </c>
      <c r="F1756" s="36">
        <f t="shared" ref="F1756:F1819" si="226">IF(OR(D1756=999,E1756=999),"",D1756)</f>
        <v>92</v>
      </c>
      <c r="G1756" s="37">
        <f t="shared" ref="G1756:G1819" si="227">IF(OR(D1756=999,E1756=999),"",E1756)</f>
        <v>92</v>
      </c>
      <c r="H1756" s="15">
        <f t="shared" ref="H1756:H1819" si="228">IF(OR(D1756=999,E1756=999),"",ABS(D1756-E1756))</f>
        <v>0</v>
      </c>
      <c r="I1756" s="15">
        <f t="shared" ref="I1756:I1819" si="229">IF(OR(H1756&lt;=180,H1756=""),H1756,360-H1756)</f>
        <v>0</v>
      </c>
      <c r="J1756" s="15">
        <f t="shared" ref="J1756:J1819" si="230">IF(I1756="","",POWER(I1756,2))</f>
        <v>0</v>
      </c>
    </row>
    <row r="1757" spans="1:10">
      <c r="A1757" t="s">
        <v>122</v>
      </c>
      <c r="B1757" s="19">
        <f>FORECAST!A260</f>
        <v>44455</v>
      </c>
      <c r="C1757" s="19">
        <f>OBSERVED!A260</f>
        <v>44455</v>
      </c>
      <c r="D1757" s="32">
        <f>OBSERVED!E260</f>
        <v>92</v>
      </c>
      <c r="E1757" s="32">
        <f>FORECAST!E260</f>
        <v>89</v>
      </c>
      <c r="F1757" s="36">
        <f t="shared" si="226"/>
        <v>92</v>
      </c>
      <c r="G1757" s="37">
        <f t="shared" si="227"/>
        <v>89</v>
      </c>
      <c r="H1757" s="15">
        <f t="shared" si="228"/>
        <v>3</v>
      </c>
      <c r="I1757" s="15">
        <f t="shared" si="229"/>
        <v>3</v>
      </c>
      <c r="J1757" s="15">
        <f t="shared" si="230"/>
        <v>9</v>
      </c>
    </row>
    <row r="1758" spans="1:10">
      <c r="A1758" t="s">
        <v>106</v>
      </c>
      <c r="B1758" s="19">
        <f>FORECAST!A261</f>
        <v>44456</v>
      </c>
      <c r="C1758" s="19">
        <f>OBSERVED!A261</f>
        <v>44456</v>
      </c>
      <c r="D1758" s="32">
        <f>OBSERVED!E261</f>
        <v>96</v>
      </c>
      <c r="E1758" s="32">
        <f>FORECAST!E261</f>
        <v>83</v>
      </c>
      <c r="F1758" s="36">
        <f t="shared" si="226"/>
        <v>96</v>
      </c>
      <c r="G1758" s="37">
        <f t="shared" si="227"/>
        <v>83</v>
      </c>
      <c r="H1758" s="15">
        <f t="shared" si="228"/>
        <v>13</v>
      </c>
      <c r="I1758" s="15">
        <f t="shared" si="229"/>
        <v>13</v>
      </c>
      <c r="J1758" s="15">
        <f t="shared" si="230"/>
        <v>169</v>
      </c>
    </row>
    <row r="1759" spans="1:10">
      <c r="A1759" t="s">
        <v>107</v>
      </c>
      <c r="B1759" s="19">
        <f>FORECAST!A262</f>
        <v>44457</v>
      </c>
      <c r="C1759" s="19">
        <f>OBSERVED!A262</f>
        <v>44457</v>
      </c>
      <c r="D1759" s="32">
        <f>OBSERVED!E262</f>
        <v>93</v>
      </c>
      <c r="E1759" s="32">
        <f>FORECAST!E262</f>
        <v>88</v>
      </c>
      <c r="F1759" s="36">
        <f t="shared" si="226"/>
        <v>93</v>
      </c>
      <c r="G1759" s="37">
        <f t="shared" si="227"/>
        <v>88</v>
      </c>
      <c r="H1759" s="15">
        <f t="shared" si="228"/>
        <v>5</v>
      </c>
      <c r="I1759" s="15">
        <f t="shared" si="229"/>
        <v>5</v>
      </c>
      <c r="J1759" s="15">
        <f t="shared" si="230"/>
        <v>25</v>
      </c>
    </row>
    <row r="1760" spans="1:10">
      <c r="A1760" t="s">
        <v>110</v>
      </c>
      <c r="B1760" s="19">
        <f>FORECAST!A263</f>
        <v>44458</v>
      </c>
      <c r="C1760" s="19">
        <f>OBSERVED!A263</f>
        <v>44458</v>
      </c>
      <c r="D1760" s="32">
        <f>OBSERVED!E263</f>
        <v>96</v>
      </c>
      <c r="E1760" s="32">
        <f>FORECAST!E263</f>
        <v>87</v>
      </c>
      <c r="F1760" s="36">
        <f t="shared" si="226"/>
        <v>96</v>
      </c>
      <c r="G1760" s="37">
        <f t="shared" si="227"/>
        <v>87</v>
      </c>
      <c r="H1760" s="15">
        <f t="shared" si="228"/>
        <v>9</v>
      </c>
      <c r="I1760" s="15">
        <f t="shared" si="229"/>
        <v>9</v>
      </c>
      <c r="J1760" s="15">
        <f t="shared" si="230"/>
        <v>81</v>
      </c>
    </row>
    <row r="1761" spans="1:10">
      <c r="A1761" t="s">
        <v>113</v>
      </c>
      <c r="B1761" s="19">
        <f>FORECAST!A264</f>
        <v>44459</v>
      </c>
      <c r="C1761" s="19">
        <f>OBSERVED!A264</f>
        <v>44459</v>
      </c>
      <c r="D1761" s="32">
        <f>OBSERVED!E264</f>
        <v>94</v>
      </c>
      <c r="E1761" s="32">
        <f>FORECAST!E264</f>
        <v>88</v>
      </c>
      <c r="F1761" s="36">
        <f t="shared" si="226"/>
        <v>94</v>
      </c>
      <c r="G1761" s="37">
        <f t="shared" si="227"/>
        <v>88</v>
      </c>
      <c r="H1761" s="15">
        <f t="shared" si="228"/>
        <v>6</v>
      </c>
      <c r="I1761" s="15">
        <f t="shared" si="229"/>
        <v>6</v>
      </c>
      <c r="J1761" s="15">
        <f t="shared" si="230"/>
        <v>36</v>
      </c>
    </row>
    <row r="1762" spans="1:10">
      <c r="A1762" t="s">
        <v>116</v>
      </c>
      <c r="B1762" s="19">
        <f>FORECAST!A265</f>
        <v>44460</v>
      </c>
      <c r="C1762" s="19">
        <f>OBSERVED!A265</f>
        <v>44460</v>
      </c>
      <c r="D1762" s="32">
        <f>OBSERVED!E265</f>
        <v>100</v>
      </c>
      <c r="E1762" s="32">
        <f>FORECAST!E265</f>
        <v>90</v>
      </c>
      <c r="F1762" s="36">
        <f t="shared" si="226"/>
        <v>100</v>
      </c>
      <c r="G1762" s="37">
        <f t="shared" si="227"/>
        <v>90</v>
      </c>
      <c r="H1762" s="15">
        <f t="shared" si="228"/>
        <v>10</v>
      </c>
      <c r="I1762" s="15">
        <f t="shared" si="229"/>
        <v>10</v>
      </c>
      <c r="J1762" s="15">
        <f t="shared" si="230"/>
        <v>100</v>
      </c>
    </row>
    <row r="1763" spans="1:10">
      <c r="A1763" t="s">
        <v>119</v>
      </c>
      <c r="B1763" s="19">
        <f>FORECAST!A266</f>
        <v>44461</v>
      </c>
      <c r="C1763" s="19">
        <f>OBSERVED!A266</f>
        <v>44461</v>
      </c>
      <c r="D1763" s="32">
        <f>OBSERVED!E266</f>
        <v>93</v>
      </c>
      <c r="E1763" s="32">
        <f>FORECAST!E266</f>
        <v>87</v>
      </c>
      <c r="F1763" s="36">
        <f t="shared" si="226"/>
        <v>93</v>
      </c>
      <c r="G1763" s="37">
        <f t="shared" si="227"/>
        <v>87</v>
      </c>
      <c r="H1763" s="15">
        <f t="shared" si="228"/>
        <v>6</v>
      </c>
      <c r="I1763" s="15">
        <f t="shared" si="229"/>
        <v>6</v>
      </c>
      <c r="J1763" s="15">
        <f t="shared" si="230"/>
        <v>36</v>
      </c>
    </row>
    <row r="1764" spans="1:10">
      <c r="A1764" t="s">
        <v>122</v>
      </c>
      <c r="B1764" s="19">
        <f>FORECAST!A267</f>
        <v>44462</v>
      </c>
      <c r="C1764" s="19">
        <f>OBSERVED!A267</f>
        <v>44462</v>
      </c>
      <c r="D1764" s="32">
        <f>OBSERVED!E267</f>
        <v>94</v>
      </c>
      <c r="E1764" s="32">
        <f>FORECAST!E267</f>
        <v>85</v>
      </c>
      <c r="F1764" s="36">
        <f t="shared" si="226"/>
        <v>94</v>
      </c>
      <c r="G1764" s="37">
        <f t="shared" si="227"/>
        <v>85</v>
      </c>
      <c r="H1764" s="15">
        <f t="shared" si="228"/>
        <v>9</v>
      </c>
      <c r="I1764" s="15">
        <f t="shared" si="229"/>
        <v>9</v>
      </c>
      <c r="J1764" s="15">
        <f t="shared" si="230"/>
        <v>81</v>
      </c>
    </row>
    <row r="1765" spans="1:10">
      <c r="A1765" t="s">
        <v>106</v>
      </c>
      <c r="B1765" s="19">
        <f>FORECAST!A268</f>
        <v>44463</v>
      </c>
      <c r="C1765" s="19">
        <f>OBSERVED!A268</f>
        <v>44463</v>
      </c>
      <c r="D1765" s="32">
        <f>OBSERVED!E268</f>
        <v>94</v>
      </c>
      <c r="E1765" s="32">
        <f>FORECAST!E268</f>
        <v>85</v>
      </c>
      <c r="F1765" s="36">
        <f t="shared" si="226"/>
        <v>94</v>
      </c>
      <c r="G1765" s="37">
        <f t="shared" si="227"/>
        <v>85</v>
      </c>
      <c r="H1765" s="15">
        <f t="shared" si="228"/>
        <v>9</v>
      </c>
      <c r="I1765" s="15">
        <f t="shared" si="229"/>
        <v>9</v>
      </c>
      <c r="J1765" s="15">
        <f t="shared" si="230"/>
        <v>81</v>
      </c>
    </row>
    <row r="1766" spans="1:10">
      <c r="A1766" t="s">
        <v>107</v>
      </c>
      <c r="B1766" s="19">
        <f>FORECAST!A269</f>
        <v>44464</v>
      </c>
      <c r="C1766" s="19">
        <f>OBSERVED!A269</f>
        <v>44464</v>
      </c>
      <c r="D1766" s="32">
        <f>OBSERVED!E269</f>
        <v>100</v>
      </c>
      <c r="E1766" s="32">
        <f>FORECAST!E269</f>
        <v>84</v>
      </c>
      <c r="F1766" s="36">
        <f t="shared" si="226"/>
        <v>100</v>
      </c>
      <c r="G1766" s="37">
        <f t="shared" si="227"/>
        <v>84</v>
      </c>
      <c r="H1766" s="15">
        <f t="shared" si="228"/>
        <v>16</v>
      </c>
      <c r="I1766" s="15">
        <f t="shared" si="229"/>
        <v>16</v>
      </c>
      <c r="J1766" s="15">
        <f t="shared" si="230"/>
        <v>256</v>
      </c>
    </row>
    <row r="1767" spans="1:10">
      <c r="A1767" t="s">
        <v>110</v>
      </c>
      <c r="B1767" s="19">
        <f>FORECAST!A270</f>
        <v>44465</v>
      </c>
      <c r="C1767" s="19">
        <f>OBSERVED!A270</f>
        <v>44465</v>
      </c>
      <c r="D1767" s="32">
        <f>OBSERVED!E270</f>
        <v>92</v>
      </c>
      <c r="E1767" s="32">
        <f>FORECAST!E270</f>
        <v>87</v>
      </c>
      <c r="F1767" s="36">
        <f t="shared" si="226"/>
        <v>92</v>
      </c>
      <c r="G1767" s="37">
        <f t="shared" si="227"/>
        <v>87</v>
      </c>
      <c r="H1767" s="15">
        <f t="shared" si="228"/>
        <v>5</v>
      </c>
      <c r="I1767" s="15">
        <f t="shared" si="229"/>
        <v>5</v>
      </c>
      <c r="J1767" s="15">
        <f t="shared" si="230"/>
        <v>25</v>
      </c>
    </row>
    <row r="1768" spans="1:10">
      <c r="A1768" t="s">
        <v>113</v>
      </c>
      <c r="B1768" s="19">
        <f>FORECAST!A271</f>
        <v>44466</v>
      </c>
      <c r="C1768" s="19">
        <f>OBSERVED!A271</f>
        <v>44466</v>
      </c>
      <c r="D1768" s="32">
        <f>OBSERVED!E271</f>
        <v>98</v>
      </c>
      <c r="E1768" s="32">
        <f>FORECAST!E271</f>
        <v>88</v>
      </c>
      <c r="F1768" s="36">
        <f t="shared" si="226"/>
        <v>98</v>
      </c>
      <c r="G1768" s="37">
        <f t="shared" si="227"/>
        <v>88</v>
      </c>
      <c r="H1768" s="15">
        <f t="shared" si="228"/>
        <v>10</v>
      </c>
      <c r="I1768" s="15">
        <f t="shared" si="229"/>
        <v>10</v>
      </c>
      <c r="J1768" s="15">
        <f t="shared" si="230"/>
        <v>100</v>
      </c>
    </row>
    <row r="1769" spans="1:10">
      <c r="A1769" t="s">
        <v>116</v>
      </c>
      <c r="B1769" s="19">
        <f>FORECAST!A272</f>
        <v>44467</v>
      </c>
      <c r="C1769" s="19">
        <f>OBSERVED!A272</f>
        <v>44467</v>
      </c>
      <c r="D1769" s="32">
        <f>OBSERVED!E272</f>
        <v>96</v>
      </c>
      <c r="E1769" s="32">
        <f>FORECAST!E272</f>
        <v>86</v>
      </c>
      <c r="F1769" s="36">
        <f t="shared" si="226"/>
        <v>96</v>
      </c>
      <c r="G1769" s="37">
        <f t="shared" si="227"/>
        <v>86</v>
      </c>
      <c r="H1769" s="15">
        <f t="shared" si="228"/>
        <v>10</v>
      </c>
      <c r="I1769" s="15">
        <f t="shared" si="229"/>
        <v>10</v>
      </c>
      <c r="J1769" s="15">
        <f t="shared" si="230"/>
        <v>100</v>
      </c>
    </row>
    <row r="1770" spans="1:10">
      <c r="A1770" t="s">
        <v>119</v>
      </c>
      <c r="B1770" s="19">
        <f>FORECAST!A273</f>
        <v>44468</v>
      </c>
      <c r="C1770" s="19">
        <f>OBSERVED!A273</f>
        <v>44468</v>
      </c>
      <c r="D1770" s="32">
        <f>OBSERVED!E273</f>
        <v>94</v>
      </c>
      <c r="E1770" s="32">
        <f>FORECAST!E273</f>
        <v>83</v>
      </c>
      <c r="F1770" s="36">
        <f t="shared" si="226"/>
        <v>94</v>
      </c>
      <c r="G1770" s="37">
        <f t="shared" si="227"/>
        <v>83</v>
      </c>
      <c r="H1770" s="15">
        <f t="shared" si="228"/>
        <v>11</v>
      </c>
      <c r="I1770" s="15">
        <f t="shared" si="229"/>
        <v>11</v>
      </c>
      <c r="J1770" s="15">
        <f t="shared" si="230"/>
        <v>121</v>
      </c>
    </row>
    <row r="1771" spans="1:10">
      <c r="A1771" t="s">
        <v>122</v>
      </c>
      <c r="B1771" s="19">
        <f>FORECAST!A274</f>
        <v>44469</v>
      </c>
      <c r="C1771" s="19">
        <f>OBSERVED!A274</f>
        <v>44469</v>
      </c>
      <c r="D1771" s="32">
        <f>OBSERVED!E274</f>
        <v>84</v>
      </c>
      <c r="E1771" s="32">
        <f>FORECAST!E274</f>
        <v>86</v>
      </c>
      <c r="F1771" s="36">
        <f t="shared" si="226"/>
        <v>84</v>
      </c>
      <c r="G1771" s="37">
        <f t="shared" si="227"/>
        <v>86</v>
      </c>
      <c r="H1771" s="15">
        <f t="shared" si="228"/>
        <v>2</v>
      </c>
      <c r="I1771" s="15">
        <f t="shared" si="229"/>
        <v>2</v>
      </c>
      <c r="J1771" s="15">
        <f t="shared" si="230"/>
        <v>4</v>
      </c>
    </row>
    <row r="1772" spans="1:10">
      <c r="A1772" t="s">
        <v>106</v>
      </c>
      <c r="B1772" s="19">
        <f>FORECAST!A275</f>
        <v>44470</v>
      </c>
      <c r="C1772" s="19">
        <f>OBSERVED!A275</f>
        <v>44470</v>
      </c>
      <c r="D1772" s="32">
        <f>OBSERVED!E275</f>
        <v>93</v>
      </c>
      <c r="E1772" s="32">
        <f>FORECAST!E275</f>
        <v>88</v>
      </c>
      <c r="F1772" s="36">
        <f t="shared" si="226"/>
        <v>93</v>
      </c>
      <c r="G1772" s="37">
        <f t="shared" si="227"/>
        <v>88</v>
      </c>
      <c r="H1772" s="15">
        <f t="shared" si="228"/>
        <v>5</v>
      </c>
      <c r="I1772" s="15">
        <f t="shared" si="229"/>
        <v>5</v>
      </c>
      <c r="J1772" s="15">
        <f t="shared" si="230"/>
        <v>25</v>
      </c>
    </row>
    <row r="1773" spans="1:10">
      <c r="A1773" t="s">
        <v>107</v>
      </c>
      <c r="B1773" s="19">
        <f>FORECAST!A276</f>
        <v>44471</v>
      </c>
      <c r="C1773" s="19">
        <f>OBSERVED!A276</f>
        <v>44471</v>
      </c>
      <c r="D1773" s="32">
        <f>OBSERVED!E276</f>
        <v>95</v>
      </c>
      <c r="E1773" s="32">
        <f>FORECAST!E276</f>
        <v>87</v>
      </c>
      <c r="F1773" s="36">
        <f t="shared" si="226"/>
        <v>95</v>
      </c>
      <c r="G1773" s="37">
        <f t="shared" si="227"/>
        <v>87</v>
      </c>
      <c r="H1773" s="15">
        <f t="shared" si="228"/>
        <v>8</v>
      </c>
      <c r="I1773" s="15">
        <f t="shared" si="229"/>
        <v>8</v>
      </c>
      <c r="J1773" s="15">
        <f t="shared" si="230"/>
        <v>64</v>
      </c>
    </row>
    <row r="1774" spans="1:10">
      <c r="A1774" t="s">
        <v>110</v>
      </c>
      <c r="B1774" s="19">
        <f>FORECAST!A277</f>
        <v>44472</v>
      </c>
      <c r="C1774" s="19">
        <f>OBSERVED!A277</f>
        <v>44472</v>
      </c>
      <c r="D1774" s="32">
        <f>OBSERVED!E277</f>
        <v>96</v>
      </c>
      <c r="E1774" s="32">
        <f>FORECAST!E277</f>
        <v>80</v>
      </c>
      <c r="F1774" s="36">
        <f t="shared" si="226"/>
        <v>96</v>
      </c>
      <c r="G1774" s="37">
        <f t="shared" si="227"/>
        <v>80</v>
      </c>
      <c r="H1774" s="15">
        <f t="shared" si="228"/>
        <v>16</v>
      </c>
      <c r="I1774" s="15">
        <f t="shared" si="229"/>
        <v>16</v>
      </c>
      <c r="J1774" s="15">
        <f t="shared" si="230"/>
        <v>256</v>
      </c>
    </row>
    <row r="1775" spans="1:10">
      <c r="A1775" t="s">
        <v>113</v>
      </c>
      <c r="B1775" s="19">
        <f>FORECAST!A278</f>
        <v>44473</v>
      </c>
      <c r="C1775" s="19">
        <f>OBSERVED!A278</f>
        <v>44473</v>
      </c>
      <c r="D1775" s="32">
        <f>OBSERVED!E278</f>
        <v>94</v>
      </c>
      <c r="E1775" s="32">
        <f>FORECAST!E278</f>
        <v>81</v>
      </c>
      <c r="F1775" s="36">
        <f t="shared" si="226"/>
        <v>94</v>
      </c>
      <c r="G1775" s="37">
        <f t="shared" si="227"/>
        <v>81</v>
      </c>
      <c r="H1775" s="15">
        <f t="shared" si="228"/>
        <v>13</v>
      </c>
      <c r="I1775" s="15">
        <f t="shared" si="229"/>
        <v>13</v>
      </c>
      <c r="J1775" s="15">
        <f t="shared" si="230"/>
        <v>169</v>
      </c>
    </row>
    <row r="1776" spans="1:10">
      <c r="A1776" t="s">
        <v>116</v>
      </c>
      <c r="B1776" s="19">
        <f>FORECAST!A279</f>
        <v>44474</v>
      </c>
      <c r="C1776" s="19">
        <f>OBSERVED!A279</f>
        <v>44474</v>
      </c>
      <c r="D1776" s="32">
        <f>OBSERVED!E279</f>
        <v>88</v>
      </c>
      <c r="E1776" s="32">
        <f>FORECAST!E279</f>
        <v>78</v>
      </c>
      <c r="F1776" s="36">
        <f t="shared" si="226"/>
        <v>88</v>
      </c>
      <c r="G1776" s="37">
        <f t="shared" si="227"/>
        <v>78</v>
      </c>
      <c r="H1776" s="15">
        <f t="shared" si="228"/>
        <v>10</v>
      </c>
      <c r="I1776" s="15">
        <f t="shared" si="229"/>
        <v>10</v>
      </c>
      <c r="J1776" s="15">
        <f t="shared" si="230"/>
        <v>100</v>
      </c>
    </row>
    <row r="1777" spans="1:10">
      <c r="A1777" t="s">
        <v>119</v>
      </c>
      <c r="B1777" s="19">
        <f>FORECAST!A280</f>
        <v>44475</v>
      </c>
      <c r="C1777" s="19">
        <f>OBSERVED!A280</f>
        <v>44475</v>
      </c>
      <c r="D1777" s="32">
        <f>OBSERVED!E280</f>
        <v>86</v>
      </c>
      <c r="E1777" s="32">
        <f>FORECAST!E280</f>
        <v>86</v>
      </c>
      <c r="F1777" s="36">
        <f t="shared" si="226"/>
        <v>86</v>
      </c>
      <c r="G1777" s="37">
        <f t="shared" si="227"/>
        <v>86</v>
      </c>
      <c r="H1777" s="15">
        <f t="shared" si="228"/>
        <v>0</v>
      </c>
      <c r="I1777" s="15">
        <f t="shared" si="229"/>
        <v>0</v>
      </c>
      <c r="J1777" s="15">
        <f t="shared" si="230"/>
        <v>0</v>
      </c>
    </row>
    <row r="1778" spans="1:10">
      <c r="A1778" t="s">
        <v>122</v>
      </c>
      <c r="B1778" s="19">
        <f>FORECAST!A281</f>
        <v>44476</v>
      </c>
      <c r="C1778" s="19">
        <f>OBSERVED!A281</f>
        <v>44476</v>
      </c>
      <c r="D1778" s="32">
        <f>OBSERVED!E281</f>
        <v>92</v>
      </c>
      <c r="E1778" s="32">
        <f>FORECAST!E281</f>
        <v>92</v>
      </c>
      <c r="F1778" s="36">
        <f t="shared" si="226"/>
        <v>92</v>
      </c>
      <c r="G1778" s="37">
        <f t="shared" si="227"/>
        <v>92</v>
      </c>
      <c r="H1778" s="15">
        <f t="shared" si="228"/>
        <v>0</v>
      </c>
      <c r="I1778" s="15">
        <f t="shared" si="229"/>
        <v>0</v>
      </c>
      <c r="J1778" s="15">
        <f t="shared" si="230"/>
        <v>0</v>
      </c>
    </row>
    <row r="1779" spans="1:10">
      <c r="A1779" t="s">
        <v>106</v>
      </c>
      <c r="B1779" s="19">
        <f>FORECAST!A282</f>
        <v>44477</v>
      </c>
      <c r="C1779" s="19">
        <f>OBSERVED!A282</f>
        <v>44477</v>
      </c>
      <c r="D1779" s="32">
        <f>OBSERVED!E282</f>
        <v>88</v>
      </c>
      <c r="E1779" s="32">
        <f>FORECAST!E282</f>
        <v>88</v>
      </c>
      <c r="F1779" s="36">
        <f t="shared" si="226"/>
        <v>88</v>
      </c>
      <c r="G1779" s="37">
        <f t="shared" si="227"/>
        <v>88</v>
      </c>
      <c r="H1779" s="15">
        <f t="shared" si="228"/>
        <v>0</v>
      </c>
      <c r="I1779" s="15">
        <f t="shared" si="229"/>
        <v>0</v>
      </c>
      <c r="J1779" s="15">
        <f t="shared" si="230"/>
        <v>0</v>
      </c>
    </row>
    <row r="1780" spans="1:10">
      <c r="A1780" t="s">
        <v>107</v>
      </c>
      <c r="B1780" s="19">
        <f>FORECAST!A283</f>
        <v>44478</v>
      </c>
      <c r="C1780" s="19">
        <f>OBSERVED!A283</f>
        <v>44478</v>
      </c>
      <c r="D1780" s="32">
        <f>OBSERVED!E283</f>
        <v>94</v>
      </c>
      <c r="E1780" s="32">
        <f>FORECAST!E283</f>
        <v>71</v>
      </c>
      <c r="F1780" s="36">
        <f t="shared" si="226"/>
        <v>94</v>
      </c>
      <c r="G1780" s="37">
        <f t="shared" si="227"/>
        <v>71</v>
      </c>
      <c r="H1780" s="15">
        <f t="shared" si="228"/>
        <v>23</v>
      </c>
      <c r="I1780" s="15">
        <f t="shared" si="229"/>
        <v>23</v>
      </c>
      <c r="J1780" s="15">
        <f t="shared" si="230"/>
        <v>529</v>
      </c>
    </row>
    <row r="1781" spans="1:10">
      <c r="A1781" t="s">
        <v>110</v>
      </c>
      <c r="B1781" s="19">
        <f>FORECAST!A284</f>
        <v>44479</v>
      </c>
      <c r="C1781" s="19">
        <f>OBSERVED!A284</f>
        <v>44479</v>
      </c>
      <c r="D1781" s="32">
        <f>OBSERVED!E284</f>
        <v>92</v>
      </c>
      <c r="E1781" s="32">
        <f>FORECAST!E284</f>
        <v>77</v>
      </c>
      <c r="F1781" s="36">
        <f t="shared" si="226"/>
        <v>92</v>
      </c>
      <c r="G1781" s="37">
        <f t="shared" si="227"/>
        <v>77</v>
      </c>
      <c r="H1781" s="15">
        <f t="shared" si="228"/>
        <v>15</v>
      </c>
      <c r="I1781" s="15">
        <f t="shared" si="229"/>
        <v>15</v>
      </c>
      <c r="J1781" s="15">
        <f t="shared" si="230"/>
        <v>225</v>
      </c>
    </row>
    <row r="1782" spans="1:10">
      <c r="A1782" t="s">
        <v>113</v>
      </c>
      <c r="B1782" s="19">
        <f>FORECAST!A285</f>
        <v>44480</v>
      </c>
      <c r="C1782" s="19">
        <f>OBSERVED!A285</f>
        <v>44480</v>
      </c>
      <c r="D1782" s="32">
        <f>OBSERVED!E285</f>
        <v>94</v>
      </c>
      <c r="E1782" s="32">
        <f>FORECAST!E285</f>
        <v>76</v>
      </c>
      <c r="F1782" s="36">
        <f t="shared" si="226"/>
        <v>94</v>
      </c>
      <c r="G1782" s="37">
        <f t="shared" si="227"/>
        <v>76</v>
      </c>
      <c r="H1782" s="15">
        <f t="shared" si="228"/>
        <v>18</v>
      </c>
      <c r="I1782" s="15">
        <f t="shared" si="229"/>
        <v>18</v>
      </c>
      <c r="J1782" s="15">
        <f t="shared" si="230"/>
        <v>324</v>
      </c>
    </row>
    <row r="1783" spans="1:10">
      <c r="A1783" t="s">
        <v>116</v>
      </c>
      <c r="B1783" s="19">
        <f>FORECAST!A286</f>
        <v>44481</v>
      </c>
      <c r="C1783" s="19">
        <f>OBSERVED!A286</f>
        <v>44481</v>
      </c>
      <c r="D1783" s="32">
        <f>OBSERVED!E286</f>
        <v>92</v>
      </c>
      <c r="E1783" s="32">
        <f>FORECAST!E286</f>
        <v>73</v>
      </c>
      <c r="F1783" s="36">
        <f t="shared" si="226"/>
        <v>92</v>
      </c>
      <c r="G1783" s="37">
        <f t="shared" si="227"/>
        <v>73</v>
      </c>
      <c r="H1783" s="15">
        <f t="shared" si="228"/>
        <v>19</v>
      </c>
      <c r="I1783" s="15">
        <f t="shared" si="229"/>
        <v>19</v>
      </c>
      <c r="J1783" s="15">
        <f t="shared" si="230"/>
        <v>361</v>
      </c>
    </row>
    <row r="1784" spans="1:10">
      <c r="A1784" t="s">
        <v>119</v>
      </c>
      <c r="B1784" s="19">
        <f>FORECAST!A287</f>
        <v>44482</v>
      </c>
      <c r="C1784" s="19">
        <f>OBSERVED!A287</f>
        <v>44482</v>
      </c>
      <c r="D1784" s="32">
        <f>OBSERVED!E287</f>
        <v>92</v>
      </c>
      <c r="E1784" s="32">
        <f>FORECAST!E287</f>
        <v>60</v>
      </c>
      <c r="F1784" s="36">
        <f t="shared" si="226"/>
        <v>92</v>
      </c>
      <c r="G1784" s="37">
        <f t="shared" si="227"/>
        <v>60</v>
      </c>
      <c r="H1784" s="15">
        <f t="shared" si="228"/>
        <v>32</v>
      </c>
      <c r="I1784" s="15">
        <f t="shared" si="229"/>
        <v>32</v>
      </c>
      <c r="J1784" s="15">
        <f t="shared" si="230"/>
        <v>1024</v>
      </c>
    </row>
    <row r="1785" spans="1:10">
      <c r="A1785" t="s">
        <v>122</v>
      </c>
      <c r="B1785" s="19">
        <f>FORECAST!A288</f>
        <v>44483</v>
      </c>
      <c r="C1785" s="19">
        <f>OBSERVED!A288</f>
        <v>44483</v>
      </c>
      <c r="D1785" s="32">
        <f>OBSERVED!E288</f>
        <v>84</v>
      </c>
      <c r="E1785" s="32">
        <f>FORECAST!E288</f>
        <v>43</v>
      </c>
      <c r="F1785" s="36">
        <f t="shared" si="226"/>
        <v>84</v>
      </c>
      <c r="G1785" s="37">
        <f t="shared" si="227"/>
        <v>43</v>
      </c>
      <c r="H1785" s="15">
        <f t="shared" si="228"/>
        <v>41</v>
      </c>
      <c r="I1785" s="15">
        <f t="shared" si="229"/>
        <v>41</v>
      </c>
      <c r="J1785" s="15">
        <f t="shared" si="230"/>
        <v>1681</v>
      </c>
    </row>
    <row r="1786" spans="1:10">
      <c r="A1786" t="s">
        <v>106</v>
      </c>
      <c r="B1786" s="19">
        <f>FORECAST!A289</f>
        <v>44484</v>
      </c>
      <c r="C1786" s="19">
        <f>OBSERVED!A289</f>
        <v>44484</v>
      </c>
      <c r="D1786" s="32">
        <f>OBSERVED!E289</f>
        <v>83</v>
      </c>
      <c r="E1786" s="32">
        <f>FORECAST!E289</f>
        <v>36</v>
      </c>
      <c r="F1786" s="36">
        <f t="shared" si="226"/>
        <v>83</v>
      </c>
      <c r="G1786" s="37">
        <f t="shared" si="227"/>
        <v>36</v>
      </c>
      <c r="H1786" s="15">
        <f t="shared" si="228"/>
        <v>47</v>
      </c>
      <c r="I1786" s="15">
        <f t="shared" si="229"/>
        <v>47</v>
      </c>
      <c r="J1786" s="15">
        <f t="shared" si="230"/>
        <v>2209</v>
      </c>
    </row>
    <row r="1787" spans="1:10">
      <c r="A1787" t="s">
        <v>107</v>
      </c>
      <c r="B1787" s="19">
        <f>FORECAST!A290</f>
        <v>44485</v>
      </c>
      <c r="C1787" s="19">
        <f>OBSERVED!A290</f>
        <v>44485</v>
      </c>
      <c r="D1787" s="32">
        <f>OBSERVED!E290</f>
        <v>74</v>
      </c>
      <c r="E1787" s="32">
        <f>FORECAST!E290</f>
        <v>32</v>
      </c>
      <c r="F1787" s="36">
        <f t="shared" si="226"/>
        <v>74</v>
      </c>
      <c r="G1787" s="37">
        <f t="shared" si="227"/>
        <v>32</v>
      </c>
      <c r="H1787" s="15">
        <f t="shared" si="228"/>
        <v>42</v>
      </c>
      <c r="I1787" s="15">
        <f t="shared" si="229"/>
        <v>42</v>
      </c>
      <c r="J1787" s="15">
        <f t="shared" si="230"/>
        <v>1764</v>
      </c>
    </row>
    <row r="1788" spans="1:10">
      <c r="A1788" t="s">
        <v>110</v>
      </c>
      <c r="B1788" s="19">
        <f>FORECAST!A291</f>
        <v>44486</v>
      </c>
      <c r="C1788" s="19">
        <f>OBSERVED!A291</f>
        <v>44486</v>
      </c>
      <c r="D1788" s="32">
        <f>OBSERVED!E291</f>
        <v>83</v>
      </c>
      <c r="E1788" s="32">
        <f>FORECAST!E291</f>
        <v>32</v>
      </c>
      <c r="F1788" s="36">
        <f t="shared" si="226"/>
        <v>83</v>
      </c>
      <c r="G1788" s="37">
        <f t="shared" si="227"/>
        <v>32</v>
      </c>
      <c r="H1788" s="15">
        <f t="shared" si="228"/>
        <v>51</v>
      </c>
      <c r="I1788" s="15">
        <f t="shared" si="229"/>
        <v>51</v>
      </c>
      <c r="J1788" s="15">
        <f t="shared" si="230"/>
        <v>2601</v>
      </c>
    </row>
    <row r="1789" spans="1:10">
      <c r="A1789" t="s">
        <v>113</v>
      </c>
      <c r="B1789" s="19">
        <f>FORECAST!A292</f>
        <v>44487</v>
      </c>
      <c r="C1789" s="19">
        <f>OBSERVED!A292</f>
        <v>44487</v>
      </c>
      <c r="D1789" s="32">
        <f>OBSERVED!E292</f>
        <v>92</v>
      </c>
      <c r="E1789" s="32">
        <f>FORECAST!E292</f>
        <v>32</v>
      </c>
      <c r="F1789" s="36">
        <f t="shared" si="226"/>
        <v>92</v>
      </c>
      <c r="G1789" s="37">
        <f t="shared" si="227"/>
        <v>32</v>
      </c>
      <c r="H1789" s="15">
        <f t="shared" si="228"/>
        <v>60</v>
      </c>
      <c r="I1789" s="15">
        <f t="shared" si="229"/>
        <v>60</v>
      </c>
      <c r="J1789" s="15">
        <f t="shared" si="230"/>
        <v>3600</v>
      </c>
    </row>
    <row r="1790" spans="1:10">
      <c r="A1790" t="s">
        <v>116</v>
      </c>
      <c r="B1790" s="19">
        <f>FORECAST!A293</f>
        <v>44488</v>
      </c>
      <c r="C1790" s="19">
        <f>OBSERVED!A293</f>
        <v>44488</v>
      </c>
      <c r="D1790" s="32">
        <f>OBSERVED!E293</f>
        <v>64</v>
      </c>
      <c r="E1790" s="32">
        <f>FORECAST!E293</f>
        <v>64</v>
      </c>
      <c r="F1790" s="36">
        <f t="shared" si="226"/>
        <v>64</v>
      </c>
      <c r="G1790" s="37">
        <f t="shared" si="227"/>
        <v>64</v>
      </c>
      <c r="H1790" s="15">
        <f t="shared" si="228"/>
        <v>0</v>
      </c>
      <c r="I1790" s="15">
        <f t="shared" si="229"/>
        <v>0</v>
      </c>
      <c r="J1790" s="15">
        <f t="shared" si="230"/>
        <v>0</v>
      </c>
    </row>
    <row r="1791" spans="1:10">
      <c r="A1791" t="s">
        <v>119</v>
      </c>
      <c r="B1791" s="19">
        <f>FORECAST!A294</f>
        <v>44489</v>
      </c>
      <c r="C1791" s="19">
        <f>OBSERVED!A294</f>
        <v>44489</v>
      </c>
      <c r="D1791" s="32">
        <f>OBSERVED!E294</f>
        <v>95</v>
      </c>
      <c r="E1791" s="32">
        <f>FORECAST!E294</f>
        <v>95</v>
      </c>
      <c r="F1791" s="36">
        <f t="shared" si="226"/>
        <v>95</v>
      </c>
      <c r="G1791" s="37">
        <f t="shared" si="227"/>
        <v>95</v>
      </c>
      <c r="H1791" s="15">
        <f t="shared" si="228"/>
        <v>0</v>
      </c>
      <c r="I1791" s="15">
        <f t="shared" si="229"/>
        <v>0</v>
      </c>
      <c r="J1791" s="15">
        <f t="shared" si="230"/>
        <v>0</v>
      </c>
    </row>
    <row r="1792" spans="1:10">
      <c r="A1792" t="s">
        <v>122</v>
      </c>
      <c r="B1792" s="19">
        <f>FORECAST!A295</f>
        <v>44490</v>
      </c>
      <c r="C1792" s="19">
        <f>OBSERVED!A295</f>
        <v>44490</v>
      </c>
      <c r="D1792" s="32">
        <f>OBSERVED!E295</f>
        <v>89</v>
      </c>
      <c r="E1792" s="32">
        <f>FORECAST!E295</f>
        <v>89</v>
      </c>
      <c r="F1792" s="36">
        <f t="shared" si="226"/>
        <v>89</v>
      </c>
      <c r="G1792" s="37">
        <f t="shared" si="227"/>
        <v>89</v>
      </c>
      <c r="H1792" s="15">
        <f t="shared" si="228"/>
        <v>0</v>
      </c>
      <c r="I1792" s="15">
        <f t="shared" si="229"/>
        <v>0</v>
      </c>
      <c r="J1792" s="15">
        <f t="shared" si="230"/>
        <v>0</v>
      </c>
    </row>
    <row r="1793" spans="1:10">
      <c r="A1793" t="s">
        <v>106</v>
      </c>
      <c r="B1793" s="19">
        <f>FORECAST!A296</f>
        <v>44491</v>
      </c>
      <c r="C1793" s="19">
        <f>OBSERVED!A296</f>
        <v>44491</v>
      </c>
      <c r="D1793" s="32">
        <f>OBSERVED!E296</f>
        <v>83</v>
      </c>
      <c r="E1793" s="32">
        <f>FORECAST!E296</f>
        <v>83</v>
      </c>
      <c r="F1793" s="36">
        <f t="shared" si="226"/>
        <v>83</v>
      </c>
      <c r="G1793" s="37">
        <f t="shared" si="227"/>
        <v>83</v>
      </c>
      <c r="H1793" s="15">
        <f t="shared" si="228"/>
        <v>0</v>
      </c>
      <c r="I1793" s="15">
        <f t="shared" si="229"/>
        <v>0</v>
      </c>
      <c r="J1793" s="15">
        <f t="shared" si="230"/>
        <v>0</v>
      </c>
    </row>
    <row r="1794" spans="1:10">
      <c r="A1794" t="s">
        <v>107</v>
      </c>
      <c r="B1794" s="19">
        <f>FORECAST!A297</f>
        <v>44492</v>
      </c>
      <c r="C1794" s="19">
        <f>OBSERVED!A297</f>
        <v>44492</v>
      </c>
      <c r="D1794" s="32">
        <f>OBSERVED!E297</f>
        <v>83</v>
      </c>
      <c r="E1794" s="32">
        <f>FORECAST!E297</f>
        <v>67</v>
      </c>
      <c r="F1794" s="36">
        <f t="shared" si="226"/>
        <v>83</v>
      </c>
      <c r="G1794" s="37">
        <f t="shared" si="227"/>
        <v>67</v>
      </c>
      <c r="H1794" s="15">
        <f t="shared" si="228"/>
        <v>16</v>
      </c>
      <c r="I1794" s="15">
        <f t="shared" si="229"/>
        <v>16</v>
      </c>
      <c r="J1794" s="15">
        <f t="shared" si="230"/>
        <v>256</v>
      </c>
    </row>
    <row r="1795" spans="1:10">
      <c r="A1795" t="s">
        <v>110</v>
      </c>
      <c r="B1795" s="19">
        <f>FORECAST!A298</f>
        <v>44493</v>
      </c>
      <c r="C1795" s="19">
        <f>OBSERVED!A298</f>
        <v>44493</v>
      </c>
      <c r="D1795" s="32">
        <f>OBSERVED!E298</f>
        <v>89</v>
      </c>
      <c r="E1795" s="32">
        <f>FORECAST!E298</f>
        <v>72</v>
      </c>
      <c r="F1795" s="36">
        <f t="shared" si="226"/>
        <v>89</v>
      </c>
      <c r="G1795" s="37">
        <f t="shared" si="227"/>
        <v>72</v>
      </c>
      <c r="H1795" s="15">
        <f t="shared" si="228"/>
        <v>17</v>
      </c>
      <c r="I1795" s="15">
        <f t="shared" si="229"/>
        <v>17</v>
      </c>
      <c r="J1795" s="15">
        <f t="shared" si="230"/>
        <v>289</v>
      </c>
    </row>
    <row r="1796" spans="1:10">
      <c r="A1796" t="s">
        <v>113</v>
      </c>
      <c r="B1796" s="19">
        <f>FORECAST!A299</f>
        <v>44494</v>
      </c>
      <c r="C1796" s="19">
        <f>OBSERVED!A299</f>
        <v>44494</v>
      </c>
      <c r="D1796" s="32">
        <f>OBSERVED!E299</f>
        <v>87</v>
      </c>
      <c r="E1796" s="32">
        <f>FORECAST!E299</f>
        <v>73</v>
      </c>
      <c r="F1796" s="36">
        <f t="shared" si="226"/>
        <v>87</v>
      </c>
      <c r="G1796" s="37">
        <f t="shared" si="227"/>
        <v>73</v>
      </c>
      <c r="H1796" s="15">
        <f t="shared" si="228"/>
        <v>14</v>
      </c>
      <c r="I1796" s="15">
        <f t="shared" si="229"/>
        <v>14</v>
      </c>
      <c r="J1796" s="15">
        <f t="shared" si="230"/>
        <v>196</v>
      </c>
    </row>
    <row r="1797" spans="1:10">
      <c r="A1797" t="s">
        <v>116</v>
      </c>
      <c r="B1797" s="19">
        <f>FORECAST!A300</f>
        <v>44495</v>
      </c>
      <c r="C1797" s="19">
        <f>OBSERVED!A300</f>
        <v>44495</v>
      </c>
      <c r="D1797" s="32">
        <f>OBSERVED!E300</f>
        <v>89</v>
      </c>
      <c r="E1797" s="32">
        <f>FORECAST!E300</f>
        <v>61</v>
      </c>
      <c r="F1797" s="36">
        <f t="shared" si="226"/>
        <v>89</v>
      </c>
      <c r="G1797" s="37">
        <f t="shared" si="227"/>
        <v>61</v>
      </c>
      <c r="H1797" s="15">
        <f t="shared" si="228"/>
        <v>28</v>
      </c>
      <c r="I1797" s="15">
        <f t="shared" si="229"/>
        <v>28</v>
      </c>
      <c r="J1797" s="15">
        <f t="shared" si="230"/>
        <v>784</v>
      </c>
    </row>
    <row r="1798" spans="1:10">
      <c r="A1798" t="s">
        <v>119</v>
      </c>
      <c r="B1798" s="19">
        <f>FORECAST!A301</f>
        <v>44496</v>
      </c>
      <c r="C1798" s="19">
        <f>OBSERVED!A301</f>
        <v>44496</v>
      </c>
      <c r="D1798" s="32">
        <f>OBSERVED!E301</f>
        <v>83</v>
      </c>
      <c r="E1798" s="32">
        <f>FORECAST!E301</f>
        <v>51</v>
      </c>
      <c r="F1798" s="36">
        <f t="shared" si="226"/>
        <v>83</v>
      </c>
      <c r="G1798" s="37">
        <f t="shared" si="227"/>
        <v>51</v>
      </c>
      <c r="H1798" s="15">
        <f t="shared" si="228"/>
        <v>32</v>
      </c>
      <c r="I1798" s="15">
        <f t="shared" si="229"/>
        <v>32</v>
      </c>
      <c r="J1798" s="15">
        <f t="shared" si="230"/>
        <v>1024</v>
      </c>
    </row>
    <row r="1799" spans="1:10">
      <c r="A1799" t="s">
        <v>122</v>
      </c>
      <c r="B1799" s="19">
        <f>FORECAST!A302</f>
        <v>44497</v>
      </c>
      <c r="C1799" s="19">
        <f>OBSERVED!A302</f>
        <v>44497</v>
      </c>
      <c r="D1799" s="32">
        <f>OBSERVED!E302</f>
        <v>70</v>
      </c>
      <c r="E1799" s="32">
        <f>FORECAST!E302</f>
        <v>55</v>
      </c>
      <c r="F1799" s="36">
        <f t="shared" si="226"/>
        <v>70</v>
      </c>
      <c r="G1799" s="37">
        <f t="shared" si="227"/>
        <v>55</v>
      </c>
      <c r="H1799" s="15">
        <f t="shared" si="228"/>
        <v>15</v>
      </c>
      <c r="I1799" s="15">
        <f t="shared" si="229"/>
        <v>15</v>
      </c>
      <c r="J1799" s="15">
        <f t="shared" si="230"/>
        <v>225</v>
      </c>
    </row>
    <row r="1800" spans="1:10">
      <c r="A1800" t="s">
        <v>106</v>
      </c>
      <c r="B1800" s="19">
        <f>FORECAST!A303</f>
        <v>44498</v>
      </c>
      <c r="C1800" s="19">
        <f>OBSERVED!A303</f>
        <v>44498</v>
      </c>
      <c r="D1800" s="32">
        <f>OBSERVED!E303</f>
        <v>68</v>
      </c>
      <c r="E1800" s="32">
        <f>FORECAST!E303</f>
        <v>39</v>
      </c>
      <c r="F1800" s="36">
        <f t="shared" si="226"/>
        <v>68</v>
      </c>
      <c r="G1800" s="37">
        <f t="shared" si="227"/>
        <v>39</v>
      </c>
      <c r="H1800" s="15">
        <f t="shared" si="228"/>
        <v>29</v>
      </c>
      <c r="I1800" s="15">
        <f t="shared" si="229"/>
        <v>29</v>
      </c>
      <c r="J1800" s="15">
        <f t="shared" si="230"/>
        <v>841</v>
      </c>
    </row>
    <row r="1801" spans="1:10">
      <c r="A1801" t="s">
        <v>107</v>
      </c>
      <c r="B1801" s="19">
        <f>FORECAST!A304</f>
        <v>44499</v>
      </c>
      <c r="C1801" s="19">
        <f>OBSERVED!A304</f>
        <v>44499</v>
      </c>
      <c r="D1801" s="32">
        <f>OBSERVED!E304</f>
        <v>71</v>
      </c>
      <c r="E1801" s="32">
        <f>FORECAST!E304</f>
        <v>38</v>
      </c>
      <c r="F1801" s="36">
        <f t="shared" si="226"/>
        <v>71</v>
      </c>
      <c r="G1801" s="37">
        <f t="shared" si="227"/>
        <v>38</v>
      </c>
      <c r="H1801" s="15">
        <f t="shared" si="228"/>
        <v>33</v>
      </c>
      <c r="I1801" s="15">
        <f t="shared" si="229"/>
        <v>33</v>
      </c>
      <c r="J1801" s="15">
        <f t="shared" si="230"/>
        <v>1089</v>
      </c>
    </row>
    <row r="1802" spans="1:10">
      <c r="A1802" t="s">
        <v>110</v>
      </c>
      <c r="B1802" s="19">
        <f>FORECAST!A305</f>
        <v>44500</v>
      </c>
      <c r="C1802" s="19">
        <f>OBSERVED!A305</f>
        <v>44500</v>
      </c>
      <c r="D1802" s="32">
        <f>OBSERVED!E305</f>
        <v>75</v>
      </c>
      <c r="E1802" s="32">
        <f>FORECAST!E305</f>
        <v>36</v>
      </c>
      <c r="F1802" s="36">
        <f t="shared" si="226"/>
        <v>75</v>
      </c>
      <c r="G1802" s="37">
        <f t="shared" si="227"/>
        <v>36</v>
      </c>
      <c r="H1802" s="15">
        <f t="shared" si="228"/>
        <v>39</v>
      </c>
      <c r="I1802" s="15">
        <f t="shared" si="229"/>
        <v>39</v>
      </c>
      <c r="J1802" s="15">
        <f t="shared" si="230"/>
        <v>1521</v>
      </c>
    </row>
    <row r="1803" spans="1:10">
      <c r="A1803" t="s">
        <v>113</v>
      </c>
      <c r="B1803" s="19">
        <f>FORECAST!A306</f>
        <v>44501</v>
      </c>
      <c r="C1803" s="19">
        <f>OBSERVED!A306</f>
        <v>44501</v>
      </c>
      <c r="D1803" s="32">
        <f>OBSERVED!E306</f>
        <v>80</v>
      </c>
      <c r="E1803" s="32">
        <f>FORECAST!E306</f>
        <v>33</v>
      </c>
      <c r="F1803" s="36">
        <f t="shared" si="226"/>
        <v>80</v>
      </c>
      <c r="G1803" s="37">
        <f t="shared" si="227"/>
        <v>33</v>
      </c>
      <c r="H1803" s="15">
        <f t="shared" si="228"/>
        <v>47</v>
      </c>
      <c r="I1803" s="15">
        <f t="shared" si="229"/>
        <v>47</v>
      </c>
      <c r="J1803" s="15">
        <f t="shared" si="230"/>
        <v>2209</v>
      </c>
    </row>
    <row r="1804" spans="1:10">
      <c r="A1804" t="s">
        <v>116</v>
      </c>
      <c r="B1804" s="19">
        <f>FORECAST!A307</f>
        <v>44502</v>
      </c>
      <c r="C1804" s="19">
        <f>OBSERVED!A307</f>
        <v>44502</v>
      </c>
      <c r="D1804" s="32">
        <f>OBSERVED!E307</f>
        <v>72</v>
      </c>
      <c r="E1804" s="32">
        <f>FORECAST!E307</f>
        <v>35</v>
      </c>
      <c r="F1804" s="36">
        <f t="shared" si="226"/>
        <v>72</v>
      </c>
      <c r="G1804" s="37">
        <f t="shared" si="227"/>
        <v>35</v>
      </c>
      <c r="H1804" s="15">
        <f t="shared" si="228"/>
        <v>37</v>
      </c>
      <c r="I1804" s="15">
        <f t="shared" si="229"/>
        <v>37</v>
      </c>
      <c r="J1804" s="15">
        <f t="shared" si="230"/>
        <v>1369</v>
      </c>
    </row>
    <row r="1805" spans="1:10">
      <c r="A1805" t="s">
        <v>119</v>
      </c>
      <c r="B1805" s="19">
        <f>FORECAST!A308</f>
        <v>44503</v>
      </c>
      <c r="C1805" s="19">
        <f>OBSERVED!A308</f>
        <v>44503</v>
      </c>
      <c r="D1805" s="32">
        <f>OBSERVED!E308</f>
        <v>76</v>
      </c>
      <c r="E1805" s="32">
        <f>FORECAST!E308</f>
        <v>39</v>
      </c>
      <c r="F1805" s="36">
        <f t="shared" si="226"/>
        <v>76</v>
      </c>
      <c r="G1805" s="37">
        <f t="shared" si="227"/>
        <v>39</v>
      </c>
      <c r="H1805" s="15">
        <f t="shared" si="228"/>
        <v>37</v>
      </c>
      <c r="I1805" s="15">
        <f t="shared" si="229"/>
        <v>37</v>
      </c>
      <c r="J1805" s="15">
        <f t="shared" si="230"/>
        <v>1369</v>
      </c>
    </row>
    <row r="1806" spans="1:10">
      <c r="A1806" t="s">
        <v>122</v>
      </c>
      <c r="B1806" s="19">
        <f>FORECAST!A309</f>
        <v>44504</v>
      </c>
      <c r="C1806" s="19">
        <f>OBSERVED!A309</f>
        <v>44504</v>
      </c>
      <c r="D1806" s="32">
        <f>OBSERVED!E309</f>
        <v>71.7413371124972</v>
      </c>
      <c r="E1806" s="32">
        <f>FORECAST!E309</f>
        <v>42</v>
      </c>
      <c r="F1806" s="36">
        <f t="shared" si="226"/>
        <v>71.7413371124972</v>
      </c>
      <c r="G1806" s="37">
        <f t="shared" si="227"/>
        <v>42</v>
      </c>
      <c r="H1806" s="15">
        <f t="shared" si="228"/>
        <v>29.7413371124972</v>
      </c>
      <c r="I1806" s="15">
        <f t="shared" si="229"/>
        <v>29.7413371124972</v>
      </c>
      <c r="J1806" s="15">
        <f t="shared" si="230"/>
        <v>884.547133239204</v>
      </c>
    </row>
    <row r="1807" spans="1:10">
      <c r="A1807" t="s">
        <v>106</v>
      </c>
      <c r="B1807" s="19">
        <f>FORECAST!A310</f>
        <v>44505</v>
      </c>
      <c r="C1807" s="19">
        <f>OBSERVED!A310</f>
        <v>44505</v>
      </c>
      <c r="D1807" s="32">
        <f>OBSERVED!E310</f>
        <v>67.3083375596953</v>
      </c>
      <c r="E1807" s="32">
        <f>FORECAST!E310</f>
        <v>46</v>
      </c>
      <c r="F1807" s="36">
        <f t="shared" si="226"/>
        <v>67.3083375596953</v>
      </c>
      <c r="G1807" s="37">
        <f t="shared" si="227"/>
        <v>46</v>
      </c>
      <c r="H1807" s="15">
        <f t="shared" si="228"/>
        <v>21.3083375596953</v>
      </c>
      <c r="I1807" s="15">
        <f t="shared" si="229"/>
        <v>21.3083375596953</v>
      </c>
      <c r="J1807" s="15">
        <f t="shared" si="230"/>
        <v>454.045249557922</v>
      </c>
    </row>
    <row r="1808" spans="1:10">
      <c r="A1808" t="s">
        <v>107</v>
      </c>
      <c r="B1808" s="19">
        <f>FORECAST!A311</f>
        <v>44506</v>
      </c>
      <c r="C1808" s="19">
        <f>OBSERVED!A311</f>
        <v>44506</v>
      </c>
      <c r="D1808" s="32">
        <f>OBSERVED!E311</f>
        <v>59.2431131320388</v>
      </c>
      <c r="E1808" s="32">
        <f>FORECAST!E311</f>
        <v>43</v>
      </c>
      <c r="F1808" s="36">
        <f t="shared" si="226"/>
        <v>59.2431131320388</v>
      </c>
      <c r="G1808" s="37">
        <f t="shared" si="227"/>
        <v>43</v>
      </c>
      <c r="H1808" s="15">
        <f t="shared" si="228"/>
        <v>16.2431131320388</v>
      </c>
      <c r="I1808" s="15">
        <f t="shared" si="229"/>
        <v>16.2431131320388</v>
      </c>
      <c r="J1808" s="15">
        <f t="shared" si="230"/>
        <v>263.838724220211</v>
      </c>
    </row>
    <row r="1809" spans="1:10">
      <c r="A1809" t="s">
        <v>110</v>
      </c>
      <c r="B1809" s="19">
        <f>FORECAST!A312</f>
        <v>44507</v>
      </c>
      <c r="C1809" s="19">
        <f>OBSERVED!A312</f>
        <v>44507</v>
      </c>
      <c r="D1809" s="32">
        <f>OBSERVED!E312</f>
        <v>62.4162440424723</v>
      </c>
      <c r="E1809" s="32">
        <f>FORECAST!E312</f>
        <v>42</v>
      </c>
      <c r="F1809" s="36">
        <f t="shared" si="226"/>
        <v>62.4162440424723</v>
      </c>
      <c r="G1809" s="37">
        <f t="shared" si="227"/>
        <v>42</v>
      </c>
      <c r="H1809" s="15">
        <f t="shared" si="228"/>
        <v>20.4162440424723</v>
      </c>
      <c r="I1809" s="15">
        <f t="shared" si="229"/>
        <v>20.4162440424723</v>
      </c>
      <c r="J1809" s="15">
        <f t="shared" si="230"/>
        <v>416.823020801786</v>
      </c>
    </row>
    <row r="1810" spans="1:10">
      <c r="A1810" t="s">
        <v>113</v>
      </c>
      <c r="B1810" s="19">
        <f>FORECAST!A313</f>
        <v>44508</v>
      </c>
      <c r="C1810" s="19">
        <f>OBSERVED!A313</f>
        <v>44508</v>
      </c>
      <c r="D1810" s="32">
        <f>OBSERVED!E313</f>
        <v>67.3083375596953</v>
      </c>
      <c r="E1810" s="32">
        <f>FORECAST!E313</f>
        <v>39</v>
      </c>
      <c r="F1810" s="36">
        <f t="shared" si="226"/>
        <v>67.3083375596953</v>
      </c>
      <c r="G1810" s="37">
        <f t="shared" si="227"/>
        <v>39</v>
      </c>
      <c r="H1810" s="15">
        <f t="shared" si="228"/>
        <v>28.3083375596953</v>
      </c>
      <c r="I1810" s="15">
        <f t="shared" si="229"/>
        <v>28.3083375596953</v>
      </c>
      <c r="J1810" s="15">
        <f t="shared" si="230"/>
        <v>801.361975393656</v>
      </c>
    </row>
    <row r="1811" spans="1:10">
      <c r="A1811" t="s">
        <v>116</v>
      </c>
      <c r="B1811" s="19">
        <f>FORECAST!A314</f>
        <v>44509</v>
      </c>
      <c r="C1811" s="19">
        <f>OBSERVED!A314</f>
        <v>44509</v>
      </c>
      <c r="D1811" s="32">
        <f>OBSERVED!E314</f>
        <v>65.465580625208</v>
      </c>
      <c r="E1811" s="32">
        <f>FORECAST!E314</f>
        <v>39</v>
      </c>
      <c r="F1811" s="36">
        <f t="shared" si="226"/>
        <v>65.465580625208</v>
      </c>
      <c r="G1811" s="37">
        <f t="shared" si="227"/>
        <v>39</v>
      </c>
      <c r="H1811" s="15">
        <f t="shared" si="228"/>
        <v>26.465580625208</v>
      </c>
      <c r="I1811" s="15">
        <f t="shared" si="229"/>
        <v>26.465580625208</v>
      </c>
      <c r="J1811" s="15">
        <f t="shared" si="230"/>
        <v>700.426957829385</v>
      </c>
    </row>
    <row r="1812" spans="1:10">
      <c r="A1812" t="s">
        <v>119</v>
      </c>
      <c r="B1812" s="19">
        <f>FORECAST!A315</f>
        <v>44510</v>
      </c>
      <c r="C1812" s="19">
        <f>OBSERVED!A315</f>
        <v>44510</v>
      </c>
      <c r="D1812" s="32">
        <f>OBSERVED!E315</f>
        <v>73.0714672557289</v>
      </c>
      <c r="E1812" s="32">
        <f>FORECAST!E315</f>
        <v>36</v>
      </c>
      <c r="F1812" s="36">
        <f t="shared" si="226"/>
        <v>73.0714672557289</v>
      </c>
      <c r="G1812" s="37">
        <f t="shared" si="227"/>
        <v>36</v>
      </c>
      <c r="H1812" s="15">
        <f t="shared" si="228"/>
        <v>37.0714672557289</v>
      </c>
      <c r="I1812" s="15">
        <f t="shared" si="229"/>
        <v>37.0714672557289</v>
      </c>
      <c r="J1812" s="15">
        <f t="shared" si="230"/>
        <v>1374.29368449258</v>
      </c>
    </row>
    <row r="1813" spans="1:10">
      <c r="A1813" t="s">
        <v>122</v>
      </c>
      <c r="B1813" s="19">
        <f>FORECAST!A316</f>
        <v>44511</v>
      </c>
      <c r="C1813" s="19">
        <f>OBSERVED!A316</f>
        <v>44511</v>
      </c>
      <c r="D1813" s="32">
        <f>OBSERVED!E316</f>
        <v>75</v>
      </c>
      <c r="E1813" s="32">
        <f>FORECAST!E316</f>
        <v>33</v>
      </c>
      <c r="F1813" s="36">
        <f t="shared" si="226"/>
        <v>75</v>
      </c>
      <c r="G1813" s="37">
        <f t="shared" si="227"/>
        <v>33</v>
      </c>
      <c r="H1813" s="15">
        <f t="shared" si="228"/>
        <v>42</v>
      </c>
      <c r="I1813" s="15">
        <f t="shared" si="229"/>
        <v>42</v>
      </c>
      <c r="J1813" s="15">
        <f t="shared" si="230"/>
        <v>1764</v>
      </c>
    </row>
    <row r="1814" spans="1:10">
      <c r="A1814" t="s">
        <v>106</v>
      </c>
      <c r="B1814" s="19">
        <f>FORECAST!A317</f>
        <v>44512</v>
      </c>
      <c r="C1814" s="19">
        <f>OBSERVED!A317</f>
        <v>44512</v>
      </c>
      <c r="D1814" s="32">
        <f>OBSERVED!E317</f>
        <v>65.3435663255419</v>
      </c>
      <c r="E1814" s="32">
        <f>FORECAST!E317</f>
        <v>35</v>
      </c>
      <c r="F1814" s="36">
        <f t="shared" si="226"/>
        <v>65.3435663255419</v>
      </c>
      <c r="G1814" s="37">
        <f t="shared" si="227"/>
        <v>35</v>
      </c>
      <c r="H1814" s="15">
        <f t="shared" si="228"/>
        <v>30.3435663255419</v>
      </c>
      <c r="I1814" s="15">
        <f t="shared" si="229"/>
        <v>30.3435663255419</v>
      </c>
      <c r="J1814" s="15">
        <f t="shared" si="230"/>
        <v>920.73201735256</v>
      </c>
    </row>
    <row r="1815" spans="1:10">
      <c r="A1815" t="s">
        <v>107</v>
      </c>
      <c r="B1815" s="19">
        <f>FORECAST!A318</f>
        <v>44513</v>
      </c>
      <c r="C1815" s="19">
        <f>OBSERVED!A318</f>
        <v>44513</v>
      </c>
      <c r="D1815" s="32">
        <f>OBSERVED!E318</f>
        <v>70.0492182894378</v>
      </c>
      <c r="E1815" s="32">
        <f>FORECAST!E318</f>
        <v>36</v>
      </c>
      <c r="F1815" s="36">
        <f t="shared" si="226"/>
        <v>70.0492182894378</v>
      </c>
      <c r="G1815" s="37">
        <f t="shared" si="227"/>
        <v>36</v>
      </c>
      <c r="H1815" s="15">
        <f t="shared" si="228"/>
        <v>34.0492182894378</v>
      </c>
      <c r="I1815" s="15">
        <f t="shared" si="229"/>
        <v>34.0492182894378</v>
      </c>
      <c r="J1815" s="15">
        <f t="shared" si="230"/>
        <v>1159.34926612179</v>
      </c>
    </row>
    <row r="1816" spans="1:10">
      <c r="A1816" t="s">
        <v>110</v>
      </c>
      <c r="B1816" s="19">
        <f>FORECAST!A319</f>
        <v>44514</v>
      </c>
      <c r="C1816" s="19">
        <f>OBSERVED!A319</f>
        <v>44514</v>
      </c>
      <c r="D1816" s="32">
        <f>OBSERVED!E319</f>
        <v>64.7570271524891</v>
      </c>
      <c r="E1816" s="32">
        <f>FORECAST!E319</f>
        <v>31</v>
      </c>
      <c r="F1816" s="36">
        <f t="shared" si="226"/>
        <v>64.7570271524891</v>
      </c>
      <c r="G1816" s="37">
        <f t="shared" si="227"/>
        <v>31</v>
      </c>
      <c r="H1816" s="15">
        <f t="shared" si="228"/>
        <v>33.7570271524891</v>
      </c>
      <c r="I1816" s="15">
        <f t="shared" si="229"/>
        <v>33.7570271524891</v>
      </c>
      <c r="J1816" s="15">
        <f t="shared" si="230"/>
        <v>1139.53688217389</v>
      </c>
    </row>
    <row r="1817" spans="1:10">
      <c r="A1817" t="s">
        <v>113</v>
      </c>
      <c r="B1817" s="19">
        <f>FORECAST!A320</f>
        <v>44515</v>
      </c>
      <c r="C1817" s="19">
        <f>OBSERVED!A320</f>
        <v>44515</v>
      </c>
      <c r="D1817" s="32">
        <f>OBSERVED!E320</f>
        <v>62.9496704390503</v>
      </c>
      <c r="E1817" s="32">
        <f>FORECAST!E320</f>
        <v>30</v>
      </c>
      <c r="F1817" s="36">
        <f t="shared" si="226"/>
        <v>62.9496704390503</v>
      </c>
      <c r="G1817" s="37">
        <f t="shared" si="227"/>
        <v>30</v>
      </c>
      <c r="H1817" s="15">
        <f t="shared" si="228"/>
        <v>32.9496704390503</v>
      </c>
      <c r="I1817" s="15">
        <f t="shared" si="229"/>
        <v>32.9496704390503</v>
      </c>
      <c r="J1817" s="15">
        <f t="shared" si="230"/>
        <v>1085.68078204203</v>
      </c>
    </row>
    <row r="1818" spans="1:10">
      <c r="A1818" t="s">
        <v>116</v>
      </c>
      <c r="B1818" s="19">
        <f>FORECAST!A321</f>
        <v>44516</v>
      </c>
      <c r="C1818" s="19">
        <f>OBSERVED!A321</f>
        <v>44516</v>
      </c>
      <c r="D1818" s="32">
        <f>OBSERVED!E321</f>
        <v>56</v>
      </c>
      <c r="E1818" s="32">
        <f>FORECAST!E321</f>
        <v>29</v>
      </c>
      <c r="F1818" s="36">
        <f t="shared" si="226"/>
        <v>56</v>
      </c>
      <c r="G1818" s="37">
        <f t="shared" si="227"/>
        <v>29</v>
      </c>
      <c r="H1818" s="15">
        <f t="shared" si="228"/>
        <v>27</v>
      </c>
      <c r="I1818" s="15">
        <f t="shared" si="229"/>
        <v>27</v>
      </c>
      <c r="J1818" s="15">
        <f t="shared" si="230"/>
        <v>729</v>
      </c>
    </row>
    <row r="1819" spans="1:10">
      <c r="A1819" t="s">
        <v>119</v>
      </c>
      <c r="B1819" s="19">
        <f>FORECAST!A322</f>
        <v>44517</v>
      </c>
      <c r="C1819" s="19">
        <f>OBSERVED!A322</f>
        <v>44517</v>
      </c>
      <c r="D1819" s="32">
        <f>OBSERVED!E322</f>
        <v>59</v>
      </c>
      <c r="E1819" s="32">
        <f>FORECAST!E322</f>
        <v>31</v>
      </c>
      <c r="F1819" s="36">
        <f t="shared" si="226"/>
        <v>59</v>
      </c>
      <c r="G1819" s="37">
        <f t="shared" si="227"/>
        <v>31</v>
      </c>
      <c r="H1819" s="15">
        <f t="shared" si="228"/>
        <v>28</v>
      </c>
      <c r="I1819" s="15">
        <f t="shared" si="229"/>
        <v>28</v>
      </c>
      <c r="J1819" s="15">
        <f t="shared" si="230"/>
        <v>784</v>
      </c>
    </row>
    <row r="1820" spans="1:10">
      <c r="A1820" t="s">
        <v>122</v>
      </c>
      <c r="B1820" s="19">
        <f>FORECAST!A323</f>
        <v>44518</v>
      </c>
      <c r="C1820" s="19">
        <f>OBSERVED!A323</f>
        <v>44518</v>
      </c>
      <c r="D1820" s="32">
        <f>OBSERVED!E323</f>
        <v>54</v>
      </c>
      <c r="E1820" s="32">
        <f>FORECAST!E323</f>
        <v>81</v>
      </c>
      <c r="F1820" s="36">
        <f t="shared" ref="F1820:F1863" si="231">IF(OR(D1820=999,E1820=999),"",D1820)</f>
        <v>54</v>
      </c>
      <c r="G1820" s="37">
        <f t="shared" ref="G1820:G1863" si="232">IF(OR(D1820=999,E1820=999),"",E1820)</f>
        <v>81</v>
      </c>
      <c r="H1820" s="15">
        <f t="shared" ref="H1820:H1863" si="233">IF(OR(D1820=999,E1820=999),"",ABS(D1820-E1820))</f>
        <v>27</v>
      </c>
      <c r="I1820" s="15">
        <f t="shared" ref="I1820:I1863" si="234">IF(OR(H1820&lt;=180,H1820=""),H1820,360-H1820)</f>
        <v>27</v>
      </c>
      <c r="J1820" s="15">
        <f t="shared" ref="J1820:J1863" si="235">IF(I1820="","",POWER(I1820,2))</f>
        <v>729</v>
      </c>
    </row>
    <row r="1821" spans="1:10">
      <c r="A1821" t="s">
        <v>106</v>
      </c>
      <c r="B1821" s="19">
        <f>FORECAST!A324</f>
        <v>44519</v>
      </c>
      <c r="C1821" s="19">
        <f>OBSERVED!A324</f>
        <v>44519</v>
      </c>
      <c r="D1821" s="32">
        <f>OBSERVED!E324</f>
        <v>78</v>
      </c>
      <c r="E1821" s="32">
        <f>FORECAST!E324</f>
        <v>80</v>
      </c>
      <c r="F1821" s="36">
        <f t="shared" si="231"/>
        <v>78</v>
      </c>
      <c r="G1821" s="37">
        <f t="shared" si="232"/>
        <v>80</v>
      </c>
      <c r="H1821" s="15">
        <f t="shared" si="233"/>
        <v>2</v>
      </c>
      <c r="I1821" s="15">
        <f t="shared" si="234"/>
        <v>2</v>
      </c>
      <c r="J1821" s="15">
        <f t="shared" si="235"/>
        <v>4</v>
      </c>
    </row>
    <row r="1822" spans="1:10">
      <c r="A1822" t="s">
        <v>107</v>
      </c>
      <c r="B1822" s="19">
        <f>FORECAST!A325</f>
        <v>44520</v>
      </c>
      <c r="C1822" s="19">
        <f>OBSERVED!A325</f>
        <v>44520</v>
      </c>
      <c r="D1822" s="32">
        <f>OBSERVED!E325</f>
        <v>78</v>
      </c>
      <c r="E1822" s="32">
        <f>FORECAST!E325</f>
        <v>82</v>
      </c>
      <c r="F1822" s="36">
        <f t="shared" si="231"/>
        <v>78</v>
      </c>
      <c r="G1822" s="37">
        <f t="shared" si="232"/>
        <v>82</v>
      </c>
      <c r="H1822" s="15">
        <f t="shared" si="233"/>
        <v>4</v>
      </c>
      <c r="I1822" s="15">
        <f t="shared" si="234"/>
        <v>4</v>
      </c>
      <c r="J1822" s="15">
        <f t="shared" si="235"/>
        <v>16</v>
      </c>
    </row>
    <row r="1823" spans="1:10">
      <c r="A1823" t="s">
        <v>110</v>
      </c>
      <c r="B1823" s="19">
        <f>FORECAST!A326</f>
        <v>44521</v>
      </c>
      <c r="C1823" s="19">
        <f>OBSERVED!A326</f>
        <v>44521</v>
      </c>
      <c r="D1823" s="32">
        <f>OBSERVED!E326</f>
        <v>79</v>
      </c>
      <c r="E1823" s="32">
        <f>FORECAST!E326</f>
        <v>70</v>
      </c>
      <c r="F1823" s="36">
        <f t="shared" si="231"/>
        <v>79</v>
      </c>
      <c r="G1823" s="37">
        <f t="shared" si="232"/>
        <v>70</v>
      </c>
      <c r="H1823" s="15">
        <f t="shared" si="233"/>
        <v>9</v>
      </c>
      <c r="I1823" s="15">
        <f t="shared" si="234"/>
        <v>9</v>
      </c>
      <c r="J1823" s="15">
        <f t="shared" si="235"/>
        <v>81</v>
      </c>
    </row>
    <row r="1824" spans="1:10">
      <c r="A1824" t="s">
        <v>113</v>
      </c>
      <c r="B1824" s="19">
        <f>FORECAST!A327</f>
        <v>44522</v>
      </c>
      <c r="C1824" s="19">
        <f>OBSERVED!A327</f>
        <v>44522</v>
      </c>
      <c r="D1824" s="32">
        <f>OBSERVED!E327</f>
        <v>77</v>
      </c>
      <c r="E1824" s="32">
        <f>FORECAST!E327</f>
        <v>65</v>
      </c>
      <c r="F1824" s="36">
        <f t="shared" si="231"/>
        <v>77</v>
      </c>
      <c r="G1824" s="37">
        <f t="shared" si="232"/>
        <v>65</v>
      </c>
      <c r="H1824" s="15">
        <f t="shared" si="233"/>
        <v>12</v>
      </c>
      <c r="I1824" s="15">
        <f t="shared" si="234"/>
        <v>12</v>
      </c>
      <c r="J1824" s="15">
        <f t="shared" si="235"/>
        <v>144</v>
      </c>
    </row>
    <row r="1825" spans="1:10">
      <c r="A1825" t="s">
        <v>116</v>
      </c>
      <c r="B1825" s="19">
        <f>FORECAST!A328</f>
        <v>44523</v>
      </c>
      <c r="C1825" s="19">
        <f>OBSERVED!A328</f>
        <v>44523</v>
      </c>
      <c r="D1825" s="32">
        <f>OBSERVED!E328</f>
        <v>88</v>
      </c>
      <c r="E1825" s="32">
        <f>FORECAST!E328</f>
        <v>65</v>
      </c>
      <c r="F1825" s="36">
        <f t="shared" si="231"/>
        <v>88</v>
      </c>
      <c r="G1825" s="37">
        <f t="shared" si="232"/>
        <v>65</v>
      </c>
      <c r="H1825" s="15">
        <f t="shared" si="233"/>
        <v>23</v>
      </c>
      <c r="I1825" s="15">
        <f t="shared" si="234"/>
        <v>23</v>
      </c>
      <c r="J1825" s="15">
        <f t="shared" si="235"/>
        <v>529</v>
      </c>
    </row>
    <row r="1826" spans="1:10">
      <c r="A1826" t="s">
        <v>119</v>
      </c>
      <c r="B1826" s="19">
        <f>FORECAST!A329</f>
        <v>44524</v>
      </c>
      <c r="C1826" s="19">
        <f>OBSERVED!A329</f>
        <v>44524</v>
      </c>
      <c r="D1826" s="32">
        <f>OBSERVED!E329</f>
        <v>95</v>
      </c>
      <c r="E1826" s="32">
        <f>FORECAST!E329</f>
        <v>46</v>
      </c>
      <c r="F1826" s="36">
        <f t="shared" si="231"/>
        <v>95</v>
      </c>
      <c r="G1826" s="37">
        <f t="shared" si="232"/>
        <v>46</v>
      </c>
      <c r="H1826" s="15">
        <f t="shared" si="233"/>
        <v>49</v>
      </c>
      <c r="I1826" s="15">
        <f t="shared" si="234"/>
        <v>49</v>
      </c>
      <c r="J1826" s="15">
        <f t="shared" si="235"/>
        <v>2401</v>
      </c>
    </row>
    <row r="1827" spans="1:10">
      <c r="A1827" t="s">
        <v>122</v>
      </c>
      <c r="B1827" s="19">
        <f>FORECAST!A330</f>
        <v>44525</v>
      </c>
      <c r="C1827" s="19">
        <f>OBSERVED!A330</f>
        <v>44525</v>
      </c>
      <c r="D1827" s="32">
        <f>OBSERVED!E330</f>
        <v>92</v>
      </c>
      <c r="E1827" s="32">
        <f>FORECAST!E330</f>
        <v>45</v>
      </c>
      <c r="F1827" s="36">
        <f t="shared" si="231"/>
        <v>92</v>
      </c>
      <c r="G1827" s="37">
        <f t="shared" si="232"/>
        <v>45</v>
      </c>
      <c r="H1827" s="15">
        <f t="shared" si="233"/>
        <v>47</v>
      </c>
      <c r="I1827" s="15">
        <f t="shared" si="234"/>
        <v>47</v>
      </c>
      <c r="J1827" s="15">
        <f t="shared" si="235"/>
        <v>2209</v>
      </c>
    </row>
    <row r="1828" spans="1:10">
      <c r="A1828" t="s">
        <v>106</v>
      </c>
      <c r="B1828" s="19">
        <f>FORECAST!A331</f>
        <v>44526</v>
      </c>
      <c r="C1828" s="19">
        <f>OBSERVED!A331</f>
        <v>44526</v>
      </c>
      <c r="D1828" s="32">
        <f>OBSERVED!E331</f>
        <v>80</v>
      </c>
      <c r="E1828" s="32">
        <f>FORECAST!E331</f>
        <v>45</v>
      </c>
      <c r="F1828" s="36">
        <f t="shared" si="231"/>
        <v>80</v>
      </c>
      <c r="G1828" s="37">
        <f t="shared" si="232"/>
        <v>45</v>
      </c>
      <c r="H1828" s="15">
        <f t="shared" si="233"/>
        <v>35</v>
      </c>
      <c r="I1828" s="15">
        <f t="shared" si="234"/>
        <v>35</v>
      </c>
      <c r="J1828" s="15">
        <f t="shared" si="235"/>
        <v>1225</v>
      </c>
    </row>
    <row r="1829" spans="1:10">
      <c r="A1829" t="s">
        <v>107</v>
      </c>
      <c r="B1829" s="19">
        <f>FORECAST!A332</f>
        <v>44527</v>
      </c>
      <c r="C1829" s="19">
        <f>OBSERVED!A332</f>
        <v>44527</v>
      </c>
      <c r="D1829" s="32">
        <f>OBSERVED!E332</f>
        <v>90</v>
      </c>
      <c r="E1829" s="32">
        <f>FORECAST!E332</f>
        <v>37</v>
      </c>
      <c r="F1829" s="36">
        <f t="shared" si="231"/>
        <v>90</v>
      </c>
      <c r="G1829" s="37">
        <f t="shared" si="232"/>
        <v>37</v>
      </c>
      <c r="H1829" s="15">
        <f t="shared" si="233"/>
        <v>53</v>
      </c>
      <c r="I1829" s="15">
        <f t="shared" si="234"/>
        <v>53</v>
      </c>
      <c r="J1829" s="15">
        <f t="shared" si="235"/>
        <v>2809</v>
      </c>
    </row>
    <row r="1830" spans="1:10">
      <c r="A1830" t="s">
        <v>110</v>
      </c>
      <c r="B1830" s="19">
        <f>FORECAST!A333</f>
        <v>44528</v>
      </c>
      <c r="C1830" s="19">
        <f>OBSERVED!A333</f>
        <v>44528</v>
      </c>
      <c r="D1830" s="32">
        <f>OBSERVED!E333</f>
        <v>82</v>
      </c>
      <c r="E1830" s="32">
        <f>FORECAST!E333</f>
        <v>36</v>
      </c>
      <c r="F1830" s="36">
        <f t="shared" si="231"/>
        <v>82</v>
      </c>
      <c r="G1830" s="37">
        <f t="shared" si="232"/>
        <v>36</v>
      </c>
      <c r="H1830" s="15">
        <f t="shared" si="233"/>
        <v>46</v>
      </c>
      <c r="I1830" s="15">
        <f t="shared" si="234"/>
        <v>46</v>
      </c>
      <c r="J1830" s="15">
        <f t="shared" si="235"/>
        <v>2116</v>
      </c>
    </row>
    <row r="1831" spans="1:10">
      <c r="A1831" t="s">
        <v>113</v>
      </c>
      <c r="B1831" s="19">
        <f>FORECAST!A334</f>
        <v>44529</v>
      </c>
      <c r="C1831" s="19">
        <f>OBSERVED!A334</f>
        <v>44529</v>
      </c>
      <c r="D1831" s="32">
        <f>OBSERVED!E334</f>
        <v>75</v>
      </c>
      <c r="E1831" s="32">
        <f>FORECAST!E334</f>
        <v>39</v>
      </c>
      <c r="F1831" s="36">
        <f t="shared" si="231"/>
        <v>75</v>
      </c>
      <c r="G1831" s="37">
        <f t="shared" si="232"/>
        <v>39</v>
      </c>
      <c r="H1831" s="15">
        <f t="shared" si="233"/>
        <v>36</v>
      </c>
      <c r="I1831" s="15">
        <f t="shared" si="234"/>
        <v>36</v>
      </c>
      <c r="J1831" s="15">
        <f t="shared" si="235"/>
        <v>1296</v>
      </c>
    </row>
    <row r="1832" spans="1:10">
      <c r="A1832" t="s">
        <v>116</v>
      </c>
      <c r="B1832" s="19">
        <f>FORECAST!A335</f>
        <v>44530</v>
      </c>
      <c r="C1832" s="19">
        <f>OBSERVED!A335</f>
        <v>44530</v>
      </c>
      <c r="D1832" s="32">
        <f>OBSERVED!E335</f>
        <v>71</v>
      </c>
      <c r="E1832" s="32">
        <f>FORECAST!E335</f>
        <v>40</v>
      </c>
      <c r="F1832" s="36">
        <f t="shared" si="231"/>
        <v>71</v>
      </c>
      <c r="G1832" s="37">
        <f t="shared" si="232"/>
        <v>40</v>
      </c>
      <c r="H1832" s="15">
        <f t="shared" si="233"/>
        <v>31</v>
      </c>
      <c r="I1832" s="15">
        <f t="shared" si="234"/>
        <v>31</v>
      </c>
      <c r="J1832" s="15">
        <f t="shared" si="235"/>
        <v>961</v>
      </c>
    </row>
    <row r="1833" spans="1:10">
      <c r="A1833" t="s">
        <v>119</v>
      </c>
      <c r="B1833" s="19">
        <f>FORECAST!A336</f>
        <v>44531</v>
      </c>
      <c r="C1833" s="19">
        <f>OBSERVED!A336</f>
        <v>44531</v>
      </c>
      <c r="D1833" s="32">
        <f>OBSERVED!E336</f>
        <v>95</v>
      </c>
      <c r="E1833" s="32">
        <f>FORECAST!E336</f>
        <v>82</v>
      </c>
      <c r="F1833" s="36">
        <f t="shared" si="231"/>
        <v>95</v>
      </c>
      <c r="G1833" s="37">
        <f t="shared" si="232"/>
        <v>82</v>
      </c>
      <c r="H1833" s="15">
        <f t="shared" si="233"/>
        <v>13</v>
      </c>
      <c r="I1833" s="15">
        <f t="shared" si="234"/>
        <v>13</v>
      </c>
      <c r="J1833" s="15">
        <f t="shared" si="235"/>
        <v>169</v>
      </c>
    </row>
    <row r="1834" spans="1:10">
      <c r="A1834" t="s">
        <v>122</v>
      </c>
      <c r="B1834" s="19">
        <f>FORECAST!A337</f>
        <v>44532</v>
      </c>
      <c r="C1834" s="19">
        <f>OBSERVED!A337</f>
        <v>44532</v>
      </c>
      <c r="D1834" s="32">
        <f>OBSERVED!E337</f>
        <v>88</v>
      </c>
      <c r="E1834" s="32">
        <f>FORECAST!E337</f>
        <v>80</v>
      </c>
      <c r="F1834" s="36">
        <f t="shared" si="231"/>
        <v>88</v>
      </c>
      <c r="G1834" s="37">
        <f t="shared" si="232"/>
        <v>80</v>
      </c>
      <c r="H1834" s="15">
        <f t="shared" si="233"/>
        <v>8</v>
      </c>
      <c r="I1834" s="15">
        <f t="shared" si="234"/>
        <v>8</v>
      </c>
      <c r="J1834" s="15">
        <f t="shared" si="235"/>
        <v>64</v>
      </c>
    </row>
    <row r="1835" spans="1:10">
      <c r="A1835" t="s">
        <v>106</v>
      </c>
      <c r="B1835" s="19">
        <f>FORECAST!A338</f>
        <v>44533</v>
      </c>
      <c r="C1835" s="19">
        <f>OBSERVED!A338</f>
        <v>44533</v>
      </c>
      <c r="D1835" s="32">
        <f>OBSERVED!E338</f>
        <v>86</v>
      </c>
      <c r="E1835" s="32">
        <f>FORECAST!E338</f>
        <v>75</v>
      </c>
      <c r="F1835" s="36">
        <f t="shared" si="231"/>
        <v>86</v>
      </c>
      <c r="G1835" s="37">
        <f t="shared" si="232"/>
        <v>75</v>
      </c>
      <c r="H1835" s="15">
        <f t="shared" si="233"/>
        <v>11</v>
      </c>
      <c r="I1835" s="15">
        <f t="shared" si="234"/>
        <v>11</v>
      </c>
      <c r="J1835" s="15">
        <f t="shared" si="235"/>
        <v>121</v>
      </c>
    </row>
    <row r="1836" spans="1:10">
      <c r="A1836" t="s">
        <v>107</v>
      </c>
      <c r="B1836" s="19">
        <f>FORECAST!A339</f>
        <v>44534</v>
      </c>
      <c r="C1836" s="19">
        <f>OBSERVED!A339</f>
        <v>44534</v>
      </c>
      <c r="D1836" s="32">
        <f>OBSERVED!E339</f>
        <v>87</v>
      </c>
      <c r="E1836" s="32">
        <f>FORECAST!E339</f>
        <v>63</v>
      </c>
      <c r="F1836" s="36">
        <f t="shared" si="231"/>
        <v>87</v>
      </c>
      <c r="G1836" s="37">
        <f t="shared" si="232"/>
        <v>63</v>
      </c>
      <c r="H1836" s="15">
        <f t="shared" si="233"/>
        <v>24</v>
      </c>
      <c r="I1836" s="15">
        <f t="shared" si="234"/>
        <v>24</v>
      </c>
      <c r="J1836" s="15">
        <f t="shared" si="235"/>
        <v>576</v>
      </c>
    </row>
    <row r="1837" spans="1:10">
      <c r="A1837" t="s">
        <v>110</v>
      </c>
      <c r="B1837" s="19">
        <f>FORECAST!A340</f>
        <v>44535</v>
      </c>
      <c r="C1837" s="19">
        <f>OBSERVED!A340</f>
        <v>44535</v>
      </c>
      <c r="D1837" s="32">
        <f>OBSERVED!E340</f>
        <v>94</v>
      </c>
      <c r="E1837" s="32">
        <f>FORECAST!E340</f>
        <v>50</v>
      </c>
      <c r="F1837" s="36">
        <f t="shared" si="231"/>
        <v>94</v>
      </c>
      <c r="G1837" s="37">
        <f t="shared" si="232"/>
        <v>50</v>
      </c>
      <c r="H1837" s="15">
        <f t="shared" si="233"/>
        <v>44</v>
      </c>
      <c r="I1837" s="15">
        <f t="shared" si="234"/>
        <v>44</v>
      </c>
      <c r="J1837" s="15">
        <f t="shared" si="235"/>
        <v>1936</v>
      </c>
    </row>
    <row r="1838" spans="1:10">
      <c r="A1838" t="s">
        <v>113</v>
      </c>
      <c r="B1838" s="19">
        <f>FORECAST!A341</f>
        <v>44536</v>
      </c>
      <c r="C1838" s="19">
        <f>OBSERVED!A341</f>
        <v>44536</v>
      </c>
      <c r="D1838" s="32">
        <f>OBSERVED!E341</f>
        <v>95</v>
      </c>
      <c r="E1838" s="32">
        <f>FORECAST!E341</f>
        <v>45</v>
      </c>
      <c r="F1838" s="36">
        <f t="shared" si="231"/>
        <v>95</v>
      </c>
      <c r="G1838" s="37">
        <f t="shared" si="232"/>
        <v>45</v>
      </c>
      <c r="H1838" s="15">
        <f t="shared" si="233"/>
        <v>50</v>
      </c>
      <c r="I1838" s="15">
        <f t="shared" si="234"/>
        <v>50</v>
      </c>
      <c r="J1838" s="15">
        <f t="shared" si="235"/>
        <v>2500</v>
      </c>
    </row>
    <row r="1839" spans="1:10">
      <c r="A1839" t="s">
        <v>116</v>
      </c>
      <c r="B1839" s="19">
        <f>FORECAST!A342</f>
        <v>44537</v>
      </c>
      <c r="C1839" s="19">
        <f>OBSERVED!A342</f>
        <v>44537</v>
      </c>
      <c r="D1839" s="32">
        <f>OBSERVED!E342</f>
        <v>87</v>
      </c>
      <c r="E1839" s="32">
        <f>FORECAST!E342</f>
        <v>47</v>
      </c>
      <c r="F1839" s="36">
        <f t="shared" si="231"/>
        <v>87</v>
      </c>
      <c r="G1839" s="37">
        <f t="shared" si="232"/>
        <v>47</v>
      </c>
      <c r="H1839" s="15">
        <f t="shared" si="233"/>
        <v>40</v>
      </c>
      <c r="I1839" s="15">
        <f t="shared" si="234"/>
        <v>40</v>
      </c>
      <c r="J1839" s="15">
        <f t="shared" si="235"/>
        <v>1600</v>
      </c>
    </row>
    <row r="1840" spans="1:10">
      <c r="A1840" t="s">
        <v>119</v>
      </c>
      <c r="B1840" s="19">
        <f>FORECAST!A343</f>
        <v>44538</v>
      </c>
      <c r="C1840" s="19">
        <f>OBSERVED!A343</f>
        <v>44538</v>
      </c>
      <c r="D1840" s="32">
        <f>OBSERVED!E343</f>
        <v>80</v>
      </c>
      <c r="E1840" s="32">
        <f>FORECAST!E343</f>
        <v>55</v>
      </c>
      <c r="F1840" s="36">
        <f t="shared" si="231"/>
        <v>80</v>
      </c>
      <c r="G1840" s="37">
        <f t="shared" si="232"/>
        <v>55</v>
      </c>
      <c r="H1840" s="15">
        <f t="shared" si="233"/>
        <v>25</v>
      </c>
      <c r="I1840" s="15">
        <f t="shared" si="234"/>
        <v>25</v>
      </c>
      <c r="J1840" s="15">
        <f t="shared" si="235"/>
        <v>625</v>
      </c>
    </row>
    <row r="1841" spans="1:10">
      <c r="A1841" t="s">
        <v>122</v>
      </c>
      <c r="B1841" s="19">
        <f>FORECAST!A344</f>
        <v>44539</v>
      </c>
      <c r="C1841" s="19">
        <f>OBSERVED!A344</f>
        <v>44539</v>
      </c>
      <c r="D1841" s="32">
        <f>OBSERVED!E344</f>
        <v>73</v>
      </c>
      <c r="E1841" s="32">
        <f>FORECAST!E344</f>
        <v>49</v>
      </c>
      <c r="F1841" s="36">
        <f t="shared" si="231"/>
        <v>73</v>
      </c>
      <c r="G1841" s="37">
        <f t="shared" si="232"/>
        <v>49</v>
      </c>
      <c r="H1841" s="15">
        <f t="shared" si="233"/>
        <v>24</v>
      </c>
      <c r="I1841" s="15">
        <f t="shared" si="234"/>
        <v>24</v>
      </c>
      <c r="J1841" s="15">
        <f t="shared" si="235"/>
        <v>576</v>
      </c>
    </row>
    <row r="1842" spans="1:10">
      <c r="A1842" t="s">
        <v>106</v>
      </c>
      <c r="B1842" s="19">
        <f>FORECAST!A345</f>
        <v>44540</v>
      </c>
      <c r="C1842" s="19">
        <f>OBSERVED!A345</f>
        <v>44540</v>
      </c>
      <c r="D1842" s="32">
        <f>OBSERVED!E345</f>
        <v>73</v>
      </c>
      <c r="E1842" s="32">
        <f>FORECAST!E345</f>
        <v>42</v>
      </c>
      <c r="F1842" s="36">
        <f t="shared" si="231"/>
        <v>73</v>
      </c>
      <c r="G1842" s="37">
        <f t="shared" si="232"/>
        <v>42</v>
      </c>
      <c r="H1842" s="15">
        <f t="shared" si="233"/>
        <v>31</v>
      </c>
      <c r="I1842" s="15">
        <f t="shared" si="234"/>
        <v>31</v>
      </c>
      <c r="J1842" s="15">
        <f t="shared" si="235"/>
        <v>961</v>
      </c>
    </row>
    <row r="1843" spans="1:10">
      <c r="A1843" t="s">
        <v>107</v>
      </c>
      <c r="B1843" s="19">
        <f>FORECAST!A346</f>
        <v>44541</v>
      </c>
      <c r="C1843" s="19">
        <f>OBSERVED!A346</f>
        <v>44541</v>
      </c>
      <c r="D1843" s="32">
        <f>OBSERVED!E346</f>
        <v>80</v>
      </c>
      <c r="E1843" s="32">
        <f>FORECAST!E346</f>
        <v>45</v>
      </c>
      <c r="F1843" s="36">
        <f t="shared" si="231"/>
        <v>80</v>
      </c>
      <c r="G1843" s="37">
        <f t="shared" si="232"/>
        <v>45</v>
      </c>
      <c r="H1843" s="15">
        <f t="shared" si="233"/>
        <v>35</v>
      </c>
      <c r="I1843" s="15">
        <f t="shared" si="234"/>
        <v>35</v>
      </c>
      <c r="J1843" s="15">
        <f t="shared" si="235"/>
        <v>1225</v>
      </c>
    </row>
    <row r="1844" spans="1:10">
      <c r="A1844" t="s">
        <v>110</v>
      </c>
      <c r="B1844" s="19">
        <f>FORECAST!A347</f>
        <v>44542</v>
      </c>
      <c r="C1844" s="19">
        <f>OBSERVED!A347</f>
        <v>44542</v>
      </c>
      <c r="D1844" s="32">
        <f>OBSERVED!E347</f>
        <v>82</v>
      </c>
      <c r="E1844" s="32">
        <f>FORECAST!E347</f>
        <v>48</v>
      </c>
      <c r="F1844" s="36">
        <f t="shared" si="231"/>
        <v>82</v>
      </c>
      <c r="G1844" s="37">
        <f t="shared" si="232"/>
        <v>48</v>
      </c>
      <c r="H1844" s="15">
        <f t="shared" si="233"/>
        <v>34</v>
      </c>
      <c r="I1844" s="15">
        <f t="shared" si="234"/>
        <v>34</v>
      </c>
      <c r="J1844" s="15">
        <f t="shared" si="235"/>
        <v>1156</v>
      </c>
    </row>
    <row r="1845" spans="1:10">
      <c r="A1845" t="s">
        <v>113</v>
      </c>
      <c r="B1845" s="19">
        <f>FORECAST!A348</f>
        <v>44543</v>
      </c>
      <c r="C1845" s="19">
        <f>OBSERVED!A348</f>
        <v>44543</v>
      </c>
      <c r="D1845" s="32">
        <f>OBSERVED!E348</f>
        <v>88</v>
      </c>
      <c r="E1845" s="32">
        <f>FORECAST!E348</f>
        <v>46</v>
      </c>
      <c r="F1845" s="36">
        <f t="shared" si="231"/>
        <v>88</v>
      </c>
      <c r="G1845" s="37">
        <f t="shared" si="232"/>
        <v>46</v>
      </c>
      <c r="H1845" s="15">
        <f t="shared" si="233"/>
        <v>42</v>
      </c>
      <c r="I1845" s="15">
        <f t="shared" si="234"/>
        <v>42</v>
      </c>
      <c r="J1845" s="15">
        <f t="shared" si="235"/>
        <v>1764</v>
      </c>
    </row>
    <row r="1846" spans="1:10">
      <c r="A1846" t="s">
        <v>116</v>
      </c>
      <c r="B1846" s="19">
        <f>FORECAST!A349</f>
        <v>44544</v>
      </c>
      <c r="C1846" s="19">
        <f>OBSERVED!A349</f>
        <v>44544</v>
      </c>
      <c r="D1846" s="32">
        <f>OBSERVED!E349</f>
        <v>79</v>
      </c>
      <c r="E1846" s="32">
        <f>FORECAST!E349</f>
        <v>46</v>
      </c>
      <c r="F1846" s="36">
        <f t="shared" si="231"/>
        <v>79</v>
      </c>
      <c r="G1846" s="37">
        <f t="shared" si="232"/>
        <v>46</v>
      </c>
      <c r="H1846" s="15">
        <f t="shared" si="233"/>
        <v>33</v>
      </c>
      <c r="I1846" s="15">
        <f t="shared" si="234"/>
        <v>33</v>
      </c>
      <c r="J1846" s="15">
        <f t="shared" si="235"/>
        <v>1089</v>
      </c>
    </row>
    <row r="1847" spans="1:10">
      <c r="A1847" t="s">
        <v>119</v>
      </c>
      <c r="B1847" s="19">
        <f>FORECAST!A350</f>
        <v>44545</v>
      </c>
      <c r="C1847" s="19">
        <f>OBSERVED!A350</f>
        <v>44545</v>
      </c>
      <c r="D1847" s="32">
        <f>OBSERVED!E350</f>
        <v>77</v>
      </c>
      <c r="E1847" s="32">
        <f>FORECAST!E350</f>
        <v>41</v>
      </c>
      <c r="F1847" s="36">
        <f t="shared" si="231"/>
        <v>77</v>
      </c>
      <c r="G1847" s="37">
        <f t="shared" si="232"/>
        <v>41</v>
      </c>
      <c r="H1847" s="15">
        <f t="shared" si="233"/>
        <v>36</v>
      </c>
      <c r="I1847" s="15">
        <f t="shared" si="234"/>
        <v>36</v>
      </c>
      <c r="J1847" s="15">
        <f t="shared" si="235"/>
        <v>1296</v>
      </c>
    </row>
    <row r="1848" spans="1:10">
      <c r="A1848" t="s">
        <v>122</v>
      </c>
      <c r="B1848" s="19">
        <f>FORECAST!A351</f>
        <v>44546</v>
      </c>
      <c r="C1848" s="19">
        <f>OBSERVED!A351</f>
        <v>44546</v>
      </c>
      <c r="D1848" s="32">
        <f>OBSERVED!E351</f>
        <v>84</v>
      </c>
      <c r="E1848" s="32">
        <f>FORECAST!E351</f>
        <v>45</v>
      </c>
      <c r="F1848" s="36">
        <f t="shared" si="231"/>
        <v>84</v>
      </c>
      <c r="G1848" s="37">
        <f t="shared" si="232"/>
        <v>45</v>
      </c>
      <c r="H1848" s="15">
        <f t="shared" si="233"/>
        <v>39</v>
      </c>
      <c r="I1848" s="15">
        <f t="shared" si="234"/>
        <v>39</v>
      </c>
      <c r="J1848" s="15">
        <f t="shared" si="235"/>
        <v>1521</v>
      </c>
    </row>
    <row r="1849" spans="1:10">
      <c r="A1849" t="s">
        <v>106</v>
      </c>
      <c r="B1849" s="19">
        <f>FORECAST!A352</f>
        <v>44547</v>
      </c>
      <c r="C1849" s="19">
        <f>OBSERVED!A352</f>
        <v>44547</v>
      </c>
      <c r="D1849" s="32">
        <f>OBSERVED!E352</f>
        <v>73</v>
      </c>
      <c r="E1849" s="32">
        <f>FORECAST!E352</f>
        <v>49</v>
      </c>
      <c r="F1849" s="36">
        <f t="shared" si="231"/>
        <v>73</v>
      </c>
      <c r="G1849" s="37">
        <f t="shared" si="232"/>
        <v>49</v>
      </c>
      <c r="H1849" s="15">
        <f t="shared" si="233"/>
        <v>24</v>
      </c>
      <c r="I1849" s="15">
        <f t="shared" si="234"/>
        <v>24</v>
      </c>
      <c r="J1849" s="15">
        <f t="shared" si="235"/>
        <v>576</v>
      </c>
    </row>
    <row r="1850" spans="1:10">
      <c r="A1850" t="s">
        <v>107</v>
      </c>
      <c r="B1850" s="19">
        <f>FORECAST!A353</f>
        <v>44548</v>
      </c>
      <c r="C1850" s="19">
        <f>OBSERVED!A353</f>
        <v>44548</v>
      </c>
      <c r="D1850" s="32">
        <f>OBSERVED!E353</f>
        <v>69</v>
      </c>
      <c r="E1850" s="32">
        <f>FORECAST!E353</f>
        <v>40</v>
      </c>
      <c r="F1850" s="36">
        <f t="shared" si="231"/>
        <v>69</v>
      </c>
      <c r="G1850" s="37">
        <f t="shared" si="232"/>
        <v>40</v>
      </c>
      <c r="H1850" s="15">
        <f t="shared" si="233"/>
        <v>29</v>
      </c>
      <c r="I1850" s="15">
        <f t="shared" si="234"/>
        <v>29</v>
      </c>
      <c r="J1850" s="15">
        <f t="shared" si="235"/>
        <v>841</v>
      </c>
    </row>
    <row r="1851" spans="1:10">
      <c r="A1851" t="s">
        <v>110</v>
      </c>
      <c r="B1851" s="19">
        <f>FORECAST!A354</f>
        <v>44549</v>
      </c>
      <c r="C1851" s="19">
        <f>OBSERVED!A354</f>
        <v>44549</v>
      </c>
      <c r="D1851" s="32">
        <f>OBSERVED!E354</f>
        <v>65</v>
      </c>
      <c r="E1851" s="32">
        <f>FORECAST!E354</f>
        <v>38</v>
      </c>
      <c r="F1851" s="36">
        <f t="shared" si="231"/>
        <v>65</v>
      </c>
      <c r="G1851" s="37">
        <f t="shared" si="232"/>
        <v>38</v>
      </c>
      <c r="H1851" s="15">
        <f t="shared" si="233"/>
        <v>27</v>
      </c>
      <c r="I1851" s="15">
        <f t="shared" si="234"/>
        <v>27</v>
      </c>
      <c r="J1851" s="15">
        <f t="shared" si="235"/>
        <v>729</v>
      </c>
    </row>
    <row r="1852" spans="1:10">
      <c r="A1852" t="s">
        <v>113</v>
      </c>
      <c r="B1852" s="19">
        <f>FORECAST!A355</f>
        <v>44550</v>
      </c>
      <c r="C1852" s="19">
        <f>OBSERVED!A355</f>
        <v>44550</v>
      </c>
      <c r="D1852" s="32">
        <f>OBSERVED!E355</f>
        <v>74</v>
      </c>
      <c r="E1852" s="32">
        <f>FORECAST!E355</f>
        <v>30</v>
      </c>
      <c r="F1852" s="36">
        <f t="shared" si="231"/>
        <v>74</v>
      </c>
      <c r="G1852" s="37">
        <f t="shared" si="232"/>
        <v>30</v>
      </c>
      <c r="H1852" s="15">
        <f t="shared" si="233"/>
        <v>44</v>
      </c>
      <c r="I1852" s="15">
        <f t="shared" si="234"/>
        <v>44</v>
      </c>
      <c r="J1852" s="15">
        <f t="shared" si="235"/>
        <v>1936</v>
      </c>
    </row>
    <row r="1853" spans="1:10">
      <c r="A1853" t="s">
        <v>116</v>
      </c>
      <c r="B1853" s="19">
        <f>FORECAST!A356</f>
        <v>44551</v>
      </c>
      <c r="C1853" s="19">
        <f>OBSERVED!A356</f>
        <v>44551</v>
      </c>
      <c r="D1853" s="32">
        <f>OBSERVED!E356</f>
        <v>83</v>
      </c>
      <c r="E1853" s="32">
        <f>FORECAST!E356</f>
        <v>28</v>
      </c>
      <c r="F1853" s="36">
        <f t="shared" si="231"/>
        <v>83</v>
      </c>
      <c r="G1853" s="37">
        <f t="shared" si="232"/>
        <v>28</v>
      </c>
      <c r="H1853" s="15">
        <f t="shared" si="233"/>
        <v>55</v>
      </c>
      <c r="I1853" s="15">
        <f t="shared" si="234"/>
        <v>55</v>
      </c>
      <c r="J1853" s="15">
        <f t="shared" si="235"/>
        <v>3025</v>
      </c>
    </row>
    <row r="1854" spans="1:10">
      <c r="A1854" t="s">
        <v>119</v>
      </c>
      <c r="B1854" s="19">
        <f>FORECAST!A357</f>
        <v>44552</v>
      </c>
      <c r="C1854" s="19">
        <f>OBSERVED!A357</f>
        <v>44552</v>
      </c>
      <c r="D1854" s="32">
        <f>OBSERVED!E357</f>
        <v>92</v>
      </c>
      <c r="E1854" s="32">
        <f>FORECAST!E357</f>
        <v>32</v>
      </c>
      <c r="F1854" s="36">
        <f t="shared" si="231"/>
        <v>92</v>
      </c>
      <c r="G1854" s="37">
        <f t="shared" si="232"/>
        <v>32</v>
      </c>
      <c r="H1854" s="15">
        <f t="shared" si="233"/>
        <v>60</v>
      </c>
      <c r="I1854" s="15">
        <f t="shared" si="234"/>
        <v>60</v>
      </c>
      <c r="J1854" s="15">
        <f t="shared" si="235"/>
        <v>3600</v>
      </c>
    </row>
    <row r="1855" spans="1:10">
      <c r="A1855" t="s">
        <v>122</v>
      </c>
      <c r="B1855" s="19">
        <f>FORECAST!A358</f>
        <v>44553</v>
      </c>
      <c r="C1855" s="19">
        <f>OBSERVED!A358</f>
        <v>44553</v>
      </c>
      <c r="D1855" s="32">
        <f>OBSERVED!E358</f>
        <v>91</v>
      </c>
      <c r="E1855" s="32">
        <f>FORECAST!E358</f>
        <v>34</v>
      </c>
      <c r="F1855" s="36">
        <f t="shared" si="231"/>
        <v>91</v>
      </c>
      <c r="G1855" s="37">
        <f t="shared" si="232"/>
        <v>34</v>
      </c>
      <c r="H1855" s="15">
        <f t="shared" si="233"/>
        <v>57</v>
      </c>
      <c r="I1855" s="15">
        <f t="shared" si="234"/>
        <v>57</v>
      </c>
      <c r="J1855" s="15">
        <f t="shared" si="235"/>
        <v>3249</v>
      </c>
    </row>
    <row r="1856" spans="1:10">
      <c r="A1856" t="s">
        <v>106</v>
      </c>
      <c r="B1856" s="19">
        <f>FORECAST!A359</f>
        <v>44554</v>
      </c>
      <c r="C1856" s="19">
        <f>OBSERVED!A359</f>
        <v>44554</v>
      </c>
      <c r="D1856" s="32">
        <f>OBSERVED!E359</f>
        <v>92</v>
      </c>
      <c r="E1856" s="32">
        <f>FORECAST!E359</f>
        <v>58</v>
      </c>
      <c r="F1856" s="36">
        <f t="shared" si="231"/>
        <v>92</v>
      </c>
      <c r="G1856" s="37">
        <f t="shared" si="232"/>
        <v>58</v>
      </c>
      <c r="H1856" s="15">
        <f t="shared" si="233"/>
        <v>34</v>
      </c>
      <c r="I1856" s="15">
        <f t="shared" si="234"/>
        <v>34</v>
      </c>
      <c r="J1856" s="15">
        <f t="shared" si="235"/>
        <v>1156</v>
      </c>
    </row>
    <row r="1857" spans="1:10">
      <c r="A1857" t="s">
        <v>107</v>
      </c>
      <c r="B1857" s="19">
        <f>FORECAST!A360</f>
        <v>44555</v>
      </c>
      <c r="C1857" s="19">
        <f>OBSERVED!A360</f>
        <v>44555</v>
      </c>
      <c r="D1857" s="32">
        <f>OBSERVED!E360</f>
        <v>95</v>
      </c>
      <c r="E1857" s="32">
        <f>FORECAST!E360</f>
        <v>73</v>
      </c>
      <c r="F1857" s="36">
        <f t="shared" si="231"/>
        <v>95</v>
      </c>
      <c r="G1857" s="37">
        <f t="shared" si="232"/>
        <v>73</v>
      </c>
      <c r="H1857" s="15">
        <f t="shared" si="233"/>
        <v>22</v>
      </c>
      <c r="I1857" s="15">
        <f t="shared" si="234"/>
        <v>22</v>
      </c>
      <c r="J1857" s="15">
        <f t="shared" si="235"/>
        <v>484</v>
      </c>
    </row>
    <row r="1858" spans="1:10">
      <c r="A1858" t="s">
        <v>110</v>
      </c>
      <c r="B1858" s="19">
        <f>FORECAST!A361</f>
        <v>44556</v>
      </c>
      <c r="C1858" s="19">
        <f>OBSERVED!A361</f>
        <v>44556</v>
      </c>
      <c r="D1858" s="32">
        <f>OBSERVED!E361</f>
        <v>94</v>
      </c>
      <c r="E1858" s="32">
        <f>FORECAST!E361</f>
        <v>55</v>
      </c>
      <c r="F1858" s="36">
        <f t="shared" si="231"/>
        <v>94</v>
      </c>
      <c r="G1858" s="37">
        <f t="shared" si="232"/>
        <v>55</v>
      </c>
      <c r="H1858" s="15">
        <f t="shared" si="233"/>
        <v>39</v>
      </c>
      <c r="I1858" s="15">
        <f t="shared" si="234"/>
        <v>39</v>
      </c>
      <c r="J1858" s="15">
        <f t="shared" si="235"/>
        <v>1521</v>
      </c>
    </row>
    <row r="1859" spans="1:10">
      <c r="A1859" t="s">
        <v>113</v>
      </c>
      <c r="B1859" s="19">
        <f>FORECAST!A362</f>
        <v>44557</v>
      </c>
      <c r="C1859" s="19">
        <f>OBSERVED!A362</f>
        <v>44557</v>
      </c>
      <c r="D1859" s="32">
        <f>OBSERVED!E362</f>
        <v>94</v>
      </c>
      <c r="E1859" s="32">
        <f>FORECAST!E362</f>
        <v>47</v>
      </c>
      <c r="F1859" s="36">
        <f t="shared" si="231"/>
        <v>94</v>
      </c>
      <c r="G1859" s="37">
        <f t="shared" si="232"/>
        <v>47</v>
      </c>
      <c r="H1859" s="15">
        <f t="shared" si="233"/>
        <v>47</v>
      </c>
      <c r="I1859" s="15">
        <f t="shared" si="234"/>
        <v>47</v>
      </c>
      <c r="J1859" s="15">
        <f t="shared" si="235"/>
        <v>2209</v>
      </c>
    </row>
    <row r="1860" spans="1:10">
      <c r="A1860" t="s">
        <v>116</v>
      </c>
      <c r="B1860" s="19">
        <f>FORECAST!A363</f>
        <v>44558</v>
      </c>
      <c r="C1860" s="19">
        <f>OBSERVED!A363</f>
        <v>44558</v>
      </c>
      <c r="D1860" s="32">
        <f>OBSERVED!E363</f>
        <v>90</v>
      </c>
      <c r="E1860" s="32">
        <f>FORECAST!E363</f>
        <v>49</v>
      </c>
      <c r="F1860" s="36">
        <f t="shared" si="231"/>
        <v>90</v>
      </c>
      <c r="G1860" s="37">
        <f t="shared" si="232"/>
        <v>49</v>
      </c>
      <c r="H1860" s="15">
        <f t="shared" si="233"/>
        <v>41</v>
      </c>
      <c r="I1860" s="15">
        <f t="shared" si="234"/>
        <v>41</v>
      </c>
      <c r="J1860" s="15">
        <f t="shared" si="235"/>
        <v>1681</v>
      </c>
    </row>
    <row r="1861" spans="1:10">
      <c r="A1861" t="s">
        <v>119</v>
      </c>
      <c r="B1861" s="19">
        <f>FORECAST!A364</f>
        <v>44559</v>
      </c>
      <c r="C1861" s="19">
        <f>OBSERVED!A364</f>
        <v>44559</v>
      </c>
      <c r="D1861" s="32">
        <f>OBSERVED!E364</f>
        <v>94</v>
      </c>
      <c r="E1861" s="32">
        <f>FORECAST!E364</f>
        <v>67</v>
      </c>
      <c r="F1861" s="36">
        <f t="shared" si="231"/>
        <v>94</v>
      </c>
      <c r="G1861" s="37">
        <f t="shared" si="232"/>
        <v>67</v>
      </c>
      <c r="H1861" s="15">
        <f t="shared" si="233"/>
        <v>27</v>
      </c>
      <c r="I1861" s="15">
        <f t="shared" si="234"/>
        <v>27</v>
      </c>
      <c r="J1861" s="15">
        <f t="shared" si="235"/>
        <v>729</v>
      </c>
    </row>
    <row r="1862" spans="1:10">
      <c r="A1862" t="s">
        <v>122</v>
      </c>
      <c r="B1862" s="19">
        <f>FORECAST!A365</f>
        <v>44560</v>
      </c>
      <c r="C1862" s="19">
        <f>OBSERVED!A365</f>
        <v>44560</v>
      </c>
      <c r="D1862" s="32">
        <f>OBSERVED!E365</f>
        <v>88</v>
      </c>
      <c r="E1862" s="32">
        <f>FORECAST!E365</f>
        <v>66</v>
      </c>
      <c r="F1862" s="36">
        <f t="shared" si="231"/>
        <v>88</v>
      </c>
      <c r="G1862" s="37">
        <f t="shared" si="232"/>
        <v>66</v>
      </c>
      <c r="H1862" s="15">
        <f t="shared" si="233"/>
        <v>22</v>
      </c>
      <c r="I1862" s="15">
        <f t="shared" si="234"/>
        <v>22</v>
      </c>
      <c r="J1862" s="15">
        <f t="shared" si="235"/>
        <v>484</v>
      </c>
    </row>
    <row r="1863" spans="1:10">
      <c r="A1863" t="s">
        <v>106</v>
      </c>
      <c r="B1863" s="19">
        <f>FORECAST!A366</f>
        <v>44561</v>
      </c>
      <c r="C1863" s="19">
        <f>OBSERVED!A366</f>
        <v>44561</v>
      </c>
      <c r="D1863" s="32">
        <f>OBSERVED!E366</f>
        <v>70</v>
      </c>
      <c r="E1863" s="32">
        <f>FORECAST!E366</f>
        <v>53</v>
      </c>
      <c r="F1863" s="36">
        <f t="shared" si="231"/>
        <v>70</v>
      </c>
      <c r="G1863" s="37">
        <f t="shared" si="232"/>
        <v>53</v>
      </c>
      <c r="H1863" s="15">
        <f t="shared" si="233"/>
        <v>17</v>
      </c>
      <c r="I1863" s="15">
        <f t="shared" si="234"/>
        <v>17</v>
      </c>
      <c r="J1863" s="15">
        <f t="shared" si="235"/>
        <v>289</v>
      </c>
    </row>
    <row r="1866" ht="15.5" spans="1:1">
      <c r="A1866" s="31" t="s">
        <v>200</v>
      </c>
    </row>
    <row r="1869" spans="1:9">
      <c r="A1869" s="12"/>
      <c r="B1869" s="12"/>
      <c r="C1869" s="12"/>
      <c r="D1869" s="12"/>
      <c r="E1869" s="12"/>
      <c r="F1869" s="12"/>
      <c r="G1869" s="12"/>
      <c r="H1869" s="12"/>
      <c r="I1869" s="12"/>
    </row>
    <row r="1870" spans="1:11">
      <c r="A1870" s="15" t="s">
        <v>84</v>
      </c>
      <c r="B1870" s="15" t="s">
        <v>85</v>
      </c>
      <c r="C1870" s="15" t="s">
        <v>86</v>
      </c>
      <c r="D1870" s="15" t="s">
        <v>201</v>
      </c>
      <c r="E1870" s="15" t="s">
        <v>202</v>
      </c>
      <c r="F1870" s="38" t="s">
        <v>89</v>
      </c>
      <c r="G1870" s="39" t="s">
        <v>90</v>
      </c>
      <c r="H1870" s="15" t="s">
        <v>148</v>
      </c>
      <c r="I1870" s="15" t="s">
        <v>196</v>
      </c>
      <c r="J1870" s="15" t="s">
        <v>197</v>
      </c>
      <c r="K1870" s="15"/>
    </row>
    <row r="1871" spans="2:10">
      <c r="B1871" s="19"/>
      <c r="C1871" s="19"/>
      <c r="D1871" s="32"/>
      <c r="E1871" s="32"/>
      <c r="F1871" s="18"/>
      <c r="H1871" s="15"/>
      <c r="I1871" s="15"/>
      <c r="J1871" s="15"/>
    </row>
    <row r="1872" spans="1:35">
      <c r="A1872" t="s">
        <v>106</v>
      </c>
      <c r="B1872" s="19">
        <f>FORECAST!A2</f>
        <v>44197</v>
      </c>
      <c r="C1872" s="19">
        <f>OBSERVED!A2</f>
        <v>44197</v>
      </c>
      <c r="D1872" s="32">
        <f>OBSERVED!F2</f>
        <v>52</v>
      </c>
      <c r="E1872" s="32">
        <f>FORECAST!F2</f>
        <v>52</v>
      </c>
      <c r="F1872" s="36">
        <f t="shared" ref="F1872:F1935" si="236">IF(OR(D1872=999,E1872=999),"",D1872)</f>
        <v>52</v>
      </c>
      <c r="G1872" s="37">
        <f t="shared" ref="G1872:G1935" si="237">IF(OR(D1872=999,E1872=999),"",E1872)</f>
        <v>52</v>
      </c>
      <c r="H1872" s="15">
        <f t="shared" ref="H1872:H1935" si="238">IF(OR(D1872=999,E1872=999),"",ABS(D1872-E1872))</f>
        <v>0</v>
      </c>
      <c r="I1872" s="15">
        <f t="shared" ref="I1872:I1935" si="239">IF(OR(H1872&lt;=180,H1872=""),H1872,360-H1872)</f>
        <v>0</v>
      </c>
      <c r="J1872" s="15">
        <f t="shared" ref="J1872:J1935" si="240">IF(I1872="","",POWER(I1872,2))</f>
        <v>0</v>
      </c>
      <c r="P1872" t="s">
        <v>150</v>
      </c>
      <c r="R1872" t="s">
        <v>151</v>
      </c>
      <c r="S1872" t="s">
        <v>152</v>
      </c>
      <c r="T1872" t="s">
        <v>153</v>
      </c>
      <c r="U1872" t="s">
        <v>154</v>
      </c>
      <c r="X1872" t="s">
        <v>155</v>
      </c>
      <c r="Y1872" t="s">
        <v>156</v>
      </c>
      <c r="Z1872" t="s">
        <v>157</v>
      </c>
      <c r="AA1872" t="s">
        <v>158</v>
      </c>
      <c r="AB1872" t="s">
        <v>159</v>
      </c>
      <c r="AC1872" t="s">
        <v>160</v>
      </c>
      <c r="AD1872" t="s">
        <v>161</v>
      </c>
      <c r="AE1872" t="s">
        <v>162</v>
      </c>
      <c r="AF1872" t="s">
        <v>163</v>
      </c>
      <c r="AG1872" t="s">
        <v>164</v>
      </c>
      <c r="AH1872" t="s">
        <v>165</v>
      </c>
      <c r="AI1872" t="s">
        <v>166</v>
      </c>
    </row>
    <row r="1873" ht="18.5" spans="1:35">
      <c r="A1873" t="s">
        <v>107</v>
      </c>
      <c r="B1873" s="19">
        <f>FORECAST!A3</f>
        <v>44198</v>
      </c>
      <c r="C1873" s="19">
        <f>OBSERVED!A3</f>
        <v>44198</v>
      </c>
      <c r="D1873" s="32">
        <f>OBSERVED!F3</f>
        <v>47</v>
      </c>
      <c r="E1873" s="32">
        <f>FORECAST!F3</f>
        <v>47</v>
      </c>
      <c r="F1873" s="36">
        <f t="shared" si="236"/>
        <v>47</v>
      </c>
      <c r="G1873" s="37">
        <f t="shared" si="237"/>
        <v>47</v>
      </c>
      <c r="H1873" s="15">
        <f t="shared" si="238"/>
        <v>0</v>
      </c>
      <c r="I1873" s="15">
        <f t="shared" si="239"/>
        <v>0</v>
      </c>
      <c r="J1873" s="15">
        <f t="shared" si="240"/>
        <v>0</v>
      </c>
      <c r="M1873" s="21" t="s">
        <v>200</v>
      </c>
      <c r="P1873" t="s">
        <v>109</v>
      </c>
      <c r="R1873" t="s">
        <v>42</v>
      </c>
      <c r="S1873" t="s">
        <v>43</v>
      </c>
      <c r="T1873" t="s">
        <v>44</v>
      </c>
      <c r="U1873" t="s">
        <v>45</v>
      </c>
      <c r="X1873" t="s">
        <v>68</v>
      </c>
      <c r="Y1873" t="s">
        <v>69</v>
      </c>
      <c r="Z1873" t="s">
        <v>70</v>
      </c>
      <c r="AA1873" t="s">
        <v>71</v>
      </c>
      <c r="AB1873" t="s">
        <v>72</v>
      </c>
      <c r="AC1873" t="s">
        <v>73</v>
      </c>
      <c r="AD1873" t="s">
        <v>74</v>
      </c>
      <c r="AE1873" t="s">
        <v>75</v>
      </c>
      <c r="AF1873" t="s">
        <v>76</v>
      </c>
      <c r="AG1873" t="s">
        <v>77</v>
      </c>
      <c r="AH1873" t="s">
        <v>78</v>
      </c>
      <c r="AI1873" t="s">
        <v>79</v>
      </c>
    </row>
    <row r="1874" spans="1:35">
      <c r="A1874" t="s">
        <v>110</v>
      </c>
      <c r="B1874" s="19">
        <f>FORECAST!A4</f>
        <v>44199</v>
      </c>
      <c r="C1874" s="19">
        <f>OBSERVED!A4</f>
        <v>44199</v>
      </c>
      <c r="D1874" s="32">
        <f>OBSERVED!F4</f>
        <v>43</v>
      </c>
      <c r="E1874" s="32">
        <f>FORECAST!F4</f>
        <v>43</v>
      </c>
      <c r="F1874" s="36">
        <f t="shared" si="236"/>
        <v>43</v>
      </c>
      <c r="G1874" s="37">
        <f t="shared" si="237"/>
        <v>43</v>
      </c>
      <c r="H1874" s="15">
        <f t="shared" si="238"/>
        <v>0</v>
      </c>
      <c r="I1874" s="15">
        <f t="shared" si="239"/>
        <v>0</v>
      </c>
      <c r="J1874" s="15">
        <f t="shared" si="240"/>
        <v>0</v>
      </c>
      <c r="M1874" s="33" t="s">
        <v>167</v>
      </c>
      <c r="N1874" s="11"/>
      <c r="O1874" s="34" t="s">
        <v>168</v>
      </c>
      <c r="P1874">
        <f>COUNTIF(H1872:H2236,"")</f>
        <v>0</v>
      </c>
      <c r="R1874">
        <f>COUNTIF(H1872:H1930,"")</f>
        <v>0</v>
      </c>
      <c r="S1874">
        <f>COUNTIF(G1931:G2022,"")</f>
        <v>0</v>
      </c>
      <c r="T1874">
        <f>COUNTIF(H2023:H2144,"")</f>
        <v>0</v>
      </c>
      <c r="U1874">
        <f>COUNTIF(H2145:H2236,"")</f>
        <v>0</v>
      </c>
      <c r="W1874" s="34" t="s">
        <v>168</v>
      </c>
      <c r="X1874">
        <f>COUNTIF(H1872:H1902,"")</f>
        <v>0</v>
      </c>
      <c r="Y1874">
        <f>COUNTIF(H1903:H1930,"")</f>
        <v>0</v>
      </c>
      <c r="Z1874">
        <f>COUNTIF(H1931:H1961,"")</f>
        <v>0</v>
      </c>
      <c r="AA1874">
        <f>COUNTIF(H1962:H1991,"")</f>
        <v>0</v>
      </c>
      <c r="AB1874">
        <f>COUNTIF(H1992:H2022,"")</f>
        <v>0</v>
      </c>
      <c r="AC1874">
        <f>COUNTIF(H2023:H2052,"")</f>
        <v>0</v>
      </c>
      <c r="AD1874">
        <f>COUNTIF(H2053:H2083,"")</f>
        <v>0</v>
      </c>
      <c r="AE1874">
        <f>COUNTIF(H2084:H2114,"")</f>
        <v>0</v>
      </c>
      <c r="AF1874">
        <f>COUNTIF(H2115:H2144,"")</f>
        <v>0</v>
      </c>
      <c r="AG1874">
        <f>COUNTIF(H2145:H2175,"")</f>
        <v>0</v>
      </c>
      <c r="AH1874">
        <f>COUNTIF(H2176:H2205,"")</f>
        <v>0</v>
      </c>
      <c r="AI1874">
        <f>COUNTIF(H2206:H2236,"")</f>
        <v>0</v>
      </c>
    </row>
    <row r="1875" spans="1:35">
      <c r="A1875" t="s">
        <v>113</v>
      </c>
      <c r="B1875" s="19">
        <f>FORECAST!A5</f>
        <v>44200</v>
      </c>
      <c r="C1875" s="19">
        <f>OBSERVED!A5</f>
        <v>44200</v>
      </c>
      <c r="D1875" s="32">
        <f>OBSERVED!F5</f>
        <v>45</v>
      </c>
      <c r="E1875" s="32">
        <f>FORECAST!F5</f>
        <v>45</v>
      </c>
      <c r="F1875" s="36">
        <f t="shared" si="236"/>
        <v>45</v>
      </c>
      <c r="G1875" s="37">
        <f t="shared" si="237"/>
        <v>45</v>
      </c>
      <c r="H1875" s="15">
        <f t="shared" si="238"/>
        <v>0</v>
      </c>
      <c r="I1875" s="15">
        <f t="shared" si="239"/>
        <v>0</v>
      </c>
      <c r="J1875" s="15">
        <f t="shared" si="240"/>
        <v>0</v>
      </c>
      <c r="M1875" s="33" t="s">
        <v>169</v>
      </c>
      <c r="N1875" s="11"/>
      <c r="O1875" s="34" t="s">
        <v>128</v>
      </c>
      <c r="P1875">
        <f>COUNTIF(H1872:H2236,"&gt;=0")</f>
        <v>365</v>
      </c>
      <c r="R1875">
        <f>COUNTIF(H1872:H1930,"&gt;=0")</f>
        <v>59</v>
      </c>
      <c r="S1875">
        <f>COUNTIF(H1931:H2022,"&gt;=0")</f>
        <v>92</v>
      </c>
      <c r="T1875">
        <f>COUNTIF(H2023:H2144,"&gt;=0")</f>
        <v>122</v>
      </c>
      <c r="U1875">
        <f>COUNTIF(H2145:H2236,"&gt;=0")</f>
        <v>92</v>
      </c>
      <c r="W1875" s="34" t="s">
        <v>128</v>
      </c>
      <c r="X1875">
        <f>COUNTIF(H1872:H1902,"&gt;=0")</f>
        <v>31</v>
      </c>
      <c r="Y1875">
        <f>COUNTIF(H1903:H1930,"&gt;=0")</f>
        <v>28</v>
      </c>
      <c r="Z1875">
        <f>COUNTIF(H1931:H1961,"&gt;=0")</f>
        <v>31</v>
      </c>
      <c r="AA1875">
        <f>COUNTIF(H1962:H1991,"&gt;=0")</f>
        <v>30</v>
      </c>
      <c r="AB1875">
        <f>COUNTIF(H1992:H2022,"&gt;=0")</f>
        <v>31</v>
      </c>
      <c r="AC1875">
        <f>COUNTIF(H2023:H2052,"&gt;=0")</f>
        <v>30</v>
      </c>
      <c r="AD1875">
        <f>COUNTIF(H2053:H2083,"&gt;=0")</f>
        <v>31</v>
      </c>
      <c r="AE1875">
        <f>COUNTIF(H2084:H2114,"&gt;=0")</f>
        <v>31</v>
      </c>
      <c r="AF1875">
        <f>COUNTIF(H2115:H2144,"&gt;=0")</f>
        <v>30</v>
      </c>
      <c r="AG1875">
        <f>COUNTIF(H2145:H2175,"&gt;=0")</f>
        <v>31</v>
      </c>
      <c r="AH1875">
        <f>COUNTIF(H2176:H2205,"&gt;=0")</f>
        <v>30</v>
      </c>
      <c r="AI1875">
        <f>COUNTIF(H2206:H2236,"&gt;=0")</f>
        <v>31</v>
      </c>
    </row>
    <row r="1876" spans="1:35">
      <c r="A1876" t="s">
        <v>116</v>
      </c>
      <c r="B1876" s="19">
        <f>FORECAST!A6</f>
        <v>44201</v>
      </c>
      <c r="C1876" s="19">
        <f>OBSERVED!A6</f>
        <v>44201</v>
      </c>
      <c r="D1876" s="32">
        <f>OBSERVED!F6</f>
        <v>38</v>
      </c>
      <c r="E1876" s="32">
        <f>FORECAST!F6</f>
        <v>38</v>
      </c>
      <c r="F1876" s="36">
        <f t="shared" si="236"/>
        <v>38</v>
      </c>
      <c r="G1876" s="37">
        <f t="shared" si="237"/>
        <v>38</v>
      </c>
      <c r="H1876" s="15">
        <f t="shared" si="238"/>
        <v>0</v>
      </c>
      <c r="I1876" s="15">
        <f t="shared" si="239"/>
        <v>0</v>
      </c>
      <c r="J1876" s="15">
        <f t="shared" si="240"/>
        <v>0</v>
      </c>
      <c r="M1876" s="33" t="s">
        <v>170</v>
      </c>
      <c r="N1876" s="11"/>
      <c r="O1876" s="34" t="s">
        <v>171</v>
      </c>
      <c r="P1876" s="30">
        <f>COUNTIF(H1872:H2236,"&lt;=1")</f>
        <v>26</v>
      </c>
      <c r="R1876" s="30">
        <f>COUNTIF(H1872:H1930,"&lt;=1")</f>
        <v>5</v>
      </c>
      <c r="S1876" s="30">
        <f>COUNTIF(H1931:H2022,"&lt;=1")</f>
        <v>1</v>
      </c>
      <c r="T1876" s="30">
        <f>COUNTIF(H2023:H2144,"&lt;=1")</f>
        <v>6</v>
      </c>
      <c r="U1876" s="30">
        <f>COUNTIF(H2145:H2236,"&lt;=1")</f>
        <v>14</v>
      </c>
      <c r="W1876" s="34" t="s">
        <v>171</v>
      </c>
      <c r="X1876" s="30">
        <f>COUNTIF(H1872:H1902,"&lt;=1")</f>
        <v>5</v>
      </c>
      <c r="Y1876" s="30">
        <f>COUNTIF(H1903:H1930,"&lt;=1")</f>
        <v>0</v>
      </c>
      <c r="Z1876" s="30">
        <f>COUNTIF(H1931:H1961,"&lt;=1")</f>
        <v>0</v>
      </c>
      <c r="AA1876" s="30">
        <f>COUNTIF(H1962:H1991,"&lt;=1")</f>
        <v>0</v>
      </c>
      <c r="AB1876" s="30">
        <f>COUNTIF(H1992:H2022,"&lt;=1")</f>
        <v>1</v>
      </c>
      <c r="AC1876" s="30">
        <f>COUNTIF(H2023:H2052,"&lt;=1")</f>
        <v>0</v>
      </c>
      <c r="AD1876" s="30">
        <f>COUNTIF(H2053:H2083,"&lt;=1")</f>
        <v>0</v>
      </c>
      <c r="AE1876" s="30">
        <f>COUNTIF(H2084:H2114,"&lt;=1")</f>
        <v>5</v>
      </c>
      <c r="AF1876" s="30">
        <f>COUNTIF(H2115:H2144,"&lt;=1")</f>
        <v>1</v>
      </c>
      <c r="AG1876" s="30">
        <f>COUNTIF(H2145:H2175,"&lt;=1")</f>
        <v>11</v>
      </c>
      <c r="AH1876" s="30">
        <f>COUNTIF(H2176:H2205,"&lt;=1")</f>
        <v>3</v>
      </c>
      <c r="AI1876" s="30">
        <f>COUNTIF(H2206:H2236,"&lt;=1")</f>
        <v>0</v>
      </c>
    </row>
    <row r="1877" spans="1:35">
      <c r="A1877" t="s">
        <v>119</v>
      </c>
      <c r="B1877" s="19">
        <f>FORECAST!A7</f>
        <v>44202</v>
      </c>
      <c r="C1877" s="19">
        <f>OBSERVED!A7</f>
        <v>44202</v>
      </c>
      <c r="D1877" s="32">
        <f>OBSERVED!F7</f>
        <v>47</v>
      </c>
      <c r="E1877" s="32">
        <f>FORECAST!F7</f>
        <v>30</v>
      </c>
      <c r="F1877" s="36">
        <f t="shared" si="236"/>
        <v>47</v>
      </c>
      <c r="G1877" s="37">
        <f t="shared" si="237"/>
        <v>30</v>
      </c>
      <c r="H1877" s="15">
        <f t="shared" si="238"/>
        <v>17</v>
      </c>
      <c r="I1877" s="15">
        <f t="shared" si="239"/>
        <v>17</v>
      </c>
      <c r="J1877" s="15">
        <f t="shared" si="240"/>
        <v>289</v>
      </c>
      <c r="M1877" s="33" t="s">
        <v>172</v>
      </c>
      <c r="N1877" s="11"/>
      <c r="O1877" s="34" t="s">
        <v>173</v>
      </c>
      <c r="P1877" s="30">
        <f>COUNTIF(H1872:H2236,"&gt;1")</f>
        <v>339</v>
      </c>
      <c r="R1877" s="30">
        <f>COUNTIF(H1872:H1930,"&gt;1")</f>
        <v>54</v>
      </c>
      <c r="S1877" s="30">
        <f>COUNTIF(H1931:H2022,"&gt;1")</f>
        <v>91</v>
      </c>
      <c r="T1877" s="30">
        <f>COUNTIF(H2023:H2144,"&gt;1")</f>
        <v>116</v>
      </c>
      <c r="U1877" s="30">
        <f>COUNTIF(H2145:H2236,"&gt;1")</f>
        <v>78</v>
      </c>
      <c r="W1877" s="34" t="s">
        <v>173</v>
      </c>
      <c r="X1877" s="30">
        <f>COUNTIF(H1872:H1902,"&gt;1")</f>
        <v>26</v>
      </c>
      <c r="Y1877" s="30">
        <f>COUNTIF(H1903:H1930,"&gt;1")</f>
        <v>28</v>
      </c>
      <c r="Z1877" s="30">
        <f>COUNTIF(H1931:H1961,"&gt;1")</f>
        <v>31</v>
      </c>
      <c r="AA1877" s="30">
        <f>COUNTIF(H1962:H1991,"&gt;1")</f>
        <v>30</v>
      </c>
      <c r="AB1877" s="30">
        <f>COUNTIF(H1992:H2022,"&gt;1")</f>
        <v>30</v>
      </c>
      <c r="AC1877" s="30">
        <f>COUNTIF(H2023:H2052,"&gt;1")</f>
        <v>30</v>
      </c>
      <c r="AD1877" s="30">
        <f>COUNTIF(H2053:H2083,"&gt;1")</f>
        <v>31</v>
      </c>
      <c r="AE1877" s="30">
        <f>COUNTIF(H2084:H2114,"&gt;1")</f>
        <v>26</v>
      </c>
      <c r="AF1877" s="30">
        <f>COUNTIF(H2115:H2144,"&gt;1")</f>
        <v>29</v>
      </c>
      <c r="AG1877" s="30">
        <f>COUNTIF(H2145:H2175,"&gt;1")</f>
        <v>20</v>
      </c>
      <c r="AH1877" s="30">
        <f>COUNTIF(H2176:H2205,"&gt;1")</f>
        <v>27</v>
      </c>
      <c r="AI1877" s="30">
        <f>COUNTIF(H2206:H2236,"&gt;1")</f>
        <v>31</v>
      </c>
    </row>
    <row r="1878" spans="1:35">
      <c r="A1878" t="s">
        <v>122</v>
      </c>
      <c r="B1878" s="19">
        <f>FORECAST!A8</f>
        <v>44203</v>
      </c>
      <c r="C1878" s="19">
        <f>OBSERVED!A8</f>
        <v>44203</v>
      </c>
      <c r="D1878" s="32">
        <f>OBSERVED!F8</f>
        <v>61</v>
      </c>
      <c r="E1878" s="32">
        <f>FORECAST!F8</f>
        <v>28</v>
      </c>
      <c r="F1878" s="36">
        <f t="shared" si="236"/>
        <v>61</v>
      </c>
      <c r="G1878" s="37">
        <f t="shared" si="237"/>
        <v>28</v>
      </c>
      <c r="H1878" s="15">
        <f t="shared" si="238"/>
        <v>33</v>
      </c>
      <c r="I1878" s="15">
        <f t="shared" si="239"/>
        <v>33</v>
      </c>
      <c r="J1878" s="15">
        <f t="shared" si="240"/>
        <v>1089</v>
      </c>
      <c r="M1878" s="33" t="s">
        <v>174</v>
      </c>
      <c r="N1878" s="11"/>
      <c r="O1878" s="34" t="s">
        <v>175</v>
      </c>
      <c r="P1878" s="30">
        <f>COUNTIF(H1872:H2236,"&gt;2")</f>
        <v>330</v>
      </c>
      <c r="R1878" s="30">
        <f>COUNTIF(H1872:H1930,"&gt;2")</f>
        <v>52</v>
      </c>
      <c r="S1878" s="30">
        <f>COUNTIF(H1931:H2022,"&gt;2")</f>
        <v>91</v>
      </c>
      <c r="T1878" s="30">
        <f>COUNTIF(H2023:H2144,"&gt;2")</f>
        <v>112</v>
      </c>
      <c r="U1878" s="30">
        <f>COUNTIF(H2145:H2236,"&gt;2")</f>
        <v>75</v>
      </c>
      <c r="W1878" s="34" t="s">
        <v>175</v>
      </c>
      <c r="X1878" s="30">
        <f>COUNTIF(H1872:H1902,"&gt;2")</f>
        <v>26</v>
      </c>
      <c r="Y1878" s="30">
        <f>COUNTIF(H1903:H1930,"&gt;2")</f>
        <v>26</v>
      </c>
      <c r="Z1878" s="30">
        <f>COUNTIF(H1931:H1961,"&gt;2")</f>
        <v>31</v>
      </c>
      <c r="AA1878" s="30">
        <f>COUNTIF(H1962:H1991,"&gt;2")</f>
        <v>30</v>
      </c>
      <c r="AB1878" s="30">
        <f>COUNTIF(G1992:G2022,"&gt;2")</f>
        <v>31</v>
      </c>
      <c r="AC1878" s="30">
        <f>COUNTIF(H2023:H2052,"&gt;2")</f>
        <v>30</v>
      </c>
      <c r="AD1878" s="30">
        <f>COUNTIF(H2053:H2083,"&gt;2")</f>
        <v>31</v>
      </c>
      <c r="AE1878" s="30">
        <f>COUNTIF(H2084:H2114,"&gt;2")</f>
        <v>25</v>
      </c>
      <c r="AF1878" s="30">
        <f>COUNTIF(H2115:H2144,"&gt;2")</f>
        <v>26</v>
      </c>
      <c r="AG1878" s="30">
        <f>COUNTIF(H2145:H2175,"&gt;2")</f>
        <v>19</v>
      </c>
      <c r="AH1878" s="30">
        <f>COUNTIF(H2176:H2205,"&gt;2")</f>
        <v>26</v>
      </c>
      <c r="AI1878" s="30">
        <f>COUNTIF(H2206:H2236,"&gt;2")</f>
        <v>30</v>
      </c>
    </row>
    <row r="1879" spans="1:35">
      <c r="A1879" t="s">
        <v>106</v>
      </c>
      <c r="B1879" s="19">
        <f>FORECAST!A9</f>
        <v>44204</v>
      </c>
      <c r="C1879" s="19">
        <f>OBSERVED!A9</f>
        <v>44204</v>
      </c>
      <c r="D1879" s="32">
        <f>OBSERVED!F9</f>
        <v>66</v>
      </c>
      <c r="E1879" s="32">
        <f>FORECAST!F9</f>
        <v>40</v>
      </c>
      <c r="F1879" s="36">
        <f t="shared" si="236"/>
        <v>66</v>
      </c>
      <c r="G1879" s="37">
        <f t="shared" si="237"/>
        <v>40</v>
      </c>
      <c r="H1879" s="15">
        <f t="shared" si="238"/>
        <v>26</v>
      </c>
      <c r="I1879" s="15">
        <f t="shared" si="239"/>
        <v>26</v>
      </c>
      <c r="J1879" s="15">
        <f t="shared" si="240"/>
        <v>676</v>
      </c>
      <c r="M1879" s="33" t="s">
        <v>176</v>
      </c>
      <c r="N1879" s="11"/>
      <c r="O1879" s="34" t="s">
        <v>177</v>
      </c>
      <c r="P1879" s="30">
        <f t="shared" ref="P1879:U1879" si="241">(P1877-P1878)</f>
        <v>9</v>
      </c>
      <c r="R1879" s="30">
        <f t="shared" si="241"/>
        <v>2</v>
      </c>
      <c r="S1879" s="30">
        <f t="shared" si="241"/>
        <v>0</v>
      </c>
      <c r="T1879" s="30">
        <f t="shared" si="241"/>
        <v>4</v>
      </c>
      <c r="U1879" s="30">
        <f t="shared" si="241"/>
        <v>3</v>
      </c>
      <c r="W1879" s="34" t="s">
        <v>177</v>
      </c>
      <c r="X1879" s="30">
        <f t="shared" ref="X1879:AI1879" si="242">(X1877-X1878)</f>
        <v>0</v>
      </c>
      <c r="Y1879" s="30">
        <f t="shared" si="242"/>
        <v>2</v>
      </c>
      <c r="Z1879" s="30">
        <f t="shared" si="242"/>
        <v>0</v>
      </c>
      <c r="AA1879" s="30">
        <f t="shared" si="242"/>
        <v>0</v>
      </c>
      <c r="AB1879" s="30">
        <f t="shared" si="242"/>
        <v>-1</v>
      </c>
      <c r="AC1879" s="30">
        <f t="shared" si="242"/>
        <v>0</v>
      </c>
      <c r="AD1879" s="30">
        <f t="shared" si="242"/>
        <v>0</v>
      </c>
      <c r="AE1879" s="30">
        <f t="shared" si="242"/>
        <v>1</v>
      </c>
      <c r="AF1879" s="30">
        <f t="shared" si="242"/>
        <v>3</v>
      </c>
      <c r="AG1879" s="30">
        <f t="shared" si="242"/>
        <v>1</v>
      </c>
      <c r="AH1879" s="30">
        <f t="shared" si="242"/>
        <v>1</v>
      </c>
      <c r="AI1879" s="30">
        <f t="shared" si="242"/>
        <v>1</v>
      </c>
    </row>
    <row r="1880" spans="1:35">
      <c r="A1880" t="s">
        <v>107</v>
      </c>
      <c r="B1880" s="19">
        <f>FORECAST!A10</f>
        <v>44205</v>
      </c>
      <c r="C1880" s="19">
        <f>OBSERVED!A10</f>
        <v>44205</v>
      </c>
      <c r="D1880" s="32">
        <f>OBSERVED!F10</f>
        <v>74</v>
      </c>
      <c r="E1880" s="32">
        <f>FORECAST!F10</f>
        <v>45</v>
      </c>
      <c r="F1880" s="36">
        <f t="shared" si="236"/>
        <v>74</v>
      </c>
      <c r="G1880" s="37">
        <f t="shared" si="237"/>
        <v>45</v>
      </c>
      <c r="H1880" s="15">
        <f t="shared" si="238"/>
        <v>29</v>
      </c>
      <c r="I1880" s="15">
        <f t="shared" si="239"/>
        <v>29</v>
      </c>
      <c r="J1880" s="15">
        <f t="shared" si="240"/>
        <v>841</v>
      </c>
      <c r="M1880" s="33" t="s">
        <v>135</v>
      </c>
      <c r="N1880" s="11"/>
      <c r="O1880" s="34" t="s">
        <v>136</v>
      </c>
      <c r="P1880" s="30">
        <f>ROUND(SQRT(SUM(J1872:J2236)/P1875),2)</f>
        <v>18.64</v>
      </c>
      <c r="R1880" s="30">
        <f>ROUND(SQRT(SUM(J1872:J1930)/R1875),2)</f>
        <v>15.81</v>
      </c>
      <c r="S1880" s="30">
        <f>ROUND(SQRT(SUM(J1931:J2022)/S1875),2)</f>
        <v>20.39</v>
      </c>
      <c r="T1880" s="30">
        <f>ROUND(SQRT(SUM(J2023:J2144)/T1875),2)</f>
        <v>19.6</v>
      </c>
      <c r="U1880" s="30">
        <f>ROUND(SQRT(SUM(J2145:J2236)/U1875),2)</f>
        <v>17.1</v>
      </c>
      <c r="W1880" s="34" t="s">
        <v>136</v>
      </c>
      <c r="X1880" s="30">
        <f>ROUND(SQRT(SUM(J1872:J1902)/X1875),2)</f>
        <v>17.61</v>
      </c>
      <c r="Y1880" s="30">
        <f>ROUND(SQRT(SUM(J1903:J1930)/Y1875),2)</f>
        <v>13.54</v>
      </c>
      <c r="Z1880" s="30">
        <f>ROUND(SQRT(SUM(J1931:J1961)/Z1875),2)</f>
        <v>18.41</v>
      </c>
      <c r="AA1880" s="30">
        <f>ROUND(SQRT(SUM(J1962:J1991)/AA1875),2)</f>
        <v>19.88</v>
      </c>
      <c r="AB1880" s="30">
        <f>ROUND(SQRT(SUM(J1992:J2022)/AB1875),2)</f>
        <v>22.62</v>
      </c>
      <c r="AC1880" s="30">
        <f>ROUND(SQRT(SUM(J2023:J2052)/AC1875),2)</f>
        <v>23.94</v>
      </c>
      <c r="AD1880" s="30">
        <f>ROUND(SQRT(SUM(J2053:J2083)/AD1875),2)</f>
        <v>19.43</v>
      </c>
      <c r="AE1880" s="30">
        <f>ROUND(SQRT(SUM(J2084:J2114)/AE1875),2)</f>
        <v>15.63</v>
      </c>
      <c r="AF1880" s="30">
        <f>ROUND(SQRT(SUM(J2115:J2144)/AF1875),2)</f>
        <v>18.63</v>
      </c>
      <c r="AG1880" s="30">
        <f>ROUND(SQRT(SUM(J2145:J2175)/AG1875),2)</f>
        <v>11.57</v>
      </c>
      <c r="AH1880" s="30">
        <f>ROUND(SQRT(SUM(J2176:J2205)/AH1875),2)</f>
        <v>10.37</v>
      </c>
      <c r="AI1880" s="30">
        <f>ROUND(SQRT(SUM(J2206:J2236)/AI1875),2)</f>
        <v>25.11</v>
      </c>
    </row>
    <row r="1881" spans="1:35">
      <c r="A1881" t="s">
        <v>110</v>
      </c>
      <c r="B1881" s="19">
        <f>FORECAST!A11</f>
        <v>44206</v>
      </c>
      <c r="C1881" s="19">
        <f>OBSERVED!A11</f>
        <v>44206</v>
      </c>
      <c r="D1881" s="32">
        <f>OBSERVED!F11</f>
        <v>61</v>
      </c>
      <c r="E1881" s="32">
        <f>FORECAST!F11</f>
        <v>46</v>
      </c>
      <c r="F1881" s="36">
        <f t="shared" si="236"/>
        <v>61</v>
      </c>
      <c r="G1881" s="37">
        <f t="shared" si="237"/>
        <v>46</v>
      </c>
      <c r="H1881" s="15">
        <f t="shared" si="238"/>
        <v>15</v>
      </c>
      <c r="I1881" s="15">
        <f t="shared" si="239"/>
        <v>15</v>
      </c>
      <c r="J1881" s="15">
        <f t="shared" si="240"/>
        <v>225</v>
      </c>
      <c r="M1881" s="20"/>
      <c r="N1881" s="11"/>
      <c r="O1881" s="33" t="s">
        <v>178</v>
      </c>
      <c r="P1881" s="30">
        <f t="shared" ref="P1881:U1881" si="243">ROUND(((P1876/P1875)*100),2)</f>
        <v>7.12</v>
      </c>
      <c r="R1881" s="30">
        <f t="shared" si="243"/>
        <v>8.47</v>
      </c>
      <c r="S1881" s="30">
        <f t="shared" si="243"/>
        <v>1.09</v>
      </c>
      <c r="T1881" s="30">
        <f t="shared" si="243"/>
        <v>4.92</v>
      </c>
      <c r="U1881" s="30">
        <f t="shared" si="243"/>
        <v>15.22</v>
      </c>
      <c r="W1881" s="33" t="s">
        <v>178</v>
      </c>
      <c r="X1881" s="30">
        <f t="shared" ref="X1881:AI1881" si="244">ROUND(((X1876/X1875)*100),2)</f>
        <v>16.13</v>
      </c>
      <c r="Y1881" s="30">
        <f t="shared" si="244"/>
        <v>0</v>
      </c>
      <c r="Z1881" s="30">
        <f t="shared" si="244"/>
        <v>0</v>
      </c>
      <c r="AA1881" s="30">
        <f t="shared" si="244"/>
        <v>0</v>
      </c>
      <c r="AB1881" s="30">
        <f t="shared" si="244"/>
        <v>3.23</v>
      </c>
      <c r="AC1881" s="30">
        <f t="shared" si="244"/>
        <v>0</v>
      </c>
      <c r="AD1881" s="30">
        <f t="shared" si="244"/>
        <v>0</v>
      </c>
      <c r="AE1881" s="30">
        <f t="shared" si="244"/>
        <v>16.13</v>
      </c>
      <c r="AF1881" s="30">
        <f t="shared" si="244"/>
        <v>3.33</v>
      </c>
      <c r="AG1881" s="30">
        <f t="shared" si="244"/>
        <v>35.48</v>
      </c>
      <c r="AH1881" s="30">
        <f t="shared" si="244"/>
        <v>10</v>
      </c>
      <c r="AI1881" s="30">
        <f t="shared" si="244"/>
        <v>0</v>
      </c>
    </row>
    <row r="1882" spans="1:35">
      <c r="A1882" t="s">
        <v>113</v>
      </c>
      <c r="B1882" s="19">
        <f>FORECAST!A12</f>
        <v>44207</v>
      </c>
      <c r="C1882" s="19">
        <f>OBSERVED!A12</f>
        <v>44207</v>
      </c>
      <c r="D1882" s="32">
        <f>OBSERVED!F12</f>
        <v>66</v>
      </c>
      <c r="E1882" s="32">
        <f>FORECAST!F12</f>
        <v>47</v>
      </c>
      <c r="F1882" s="36">
        <f t="shared" si="236"/>
        <v>66</v>
      </c>
      <c r="G1882" s="37">
        <f t="shared" si="237"/>
        <v>47</v>
      </c>
      <c r="H1882" s="15">
        <f t="shared" si="238"/>
        <v>19</v>
      </c>
      <c r="I1882" s="15">
        <f t="shared" si="239"/>
        <v>19</v>
      </c>
      <c r="J1882" s="15">
        <f t="shared" si="240"/>
        <v>361</v>
      </c>
      <c r="M1882" s="33" t="s">
        <v>203</v>
      </c>
      <c r="N1882" s="11"/>
      <c r="O1882" s="33" t="s">
        <v>180</v>
      </c>
      <c r="P1882" s="30">
        <f t="shared" ref="P1882:U1882" si="245">ROUND(((P1879/P1875)*100),2)</f>
        <v>2.47</v>
      </c>
      <c r="R1882" s="30">
        <f t="shared" si="245"/>
        <v>3.39</v>
      </c>
      <c r="S1882" s="30">
        <f t="shared" si="245"/>
        <v>0</v>
      </c>
      <c r="T1882" s="30">
        <f t="shared" si="245"/>
        <v>3.28</v>
      </c>
      <c r="U1882" s="30">
        <f t="shared" si="245"/>
        <v>3.26</v>
      </c>
      <c r="W1882" s="33" t="s">
        <v>180</v>
      </c>
      <c r="X1882" s="30">
        <f t="shared" ref="X1882:AI1882" si="246">ROUND(((X1879/X1875)*100),2)</f>
        <v>0</v>
      </c>
      <c r="Y1882" s="30">
        <f t="shared" si="246"/>
        <v>7.14</v>
      </c>
      <c r="Z1882" s="30">
        <f t="shared" si="246"/>
        <v>0</v>
      </c>
      <c r="AA1882" s="30">
        <f t="shared" si="246"/>
        <v>0</v>
      </c>
      <c r="AB1882" s="30">
        <f t="shared" si="246"/>
        <v>-3.23</v>
      </c>
      <c r="AC1882" s="30">
        <f t="shared" si="246"/>
        <v>0</v>
      </c>
      <c r="AD1882" s="30">
        <f t="shared" si="246"/>
        <v>0</v>
      </c>
      <c r="AE1882" s="30">
        <f t="shared" si="246"/>
        <v>3.23</v>
      </c>
      <c r="AF1882" s="30">
        <f t="shared" si="246"/>
        <v>10</v>
      </c>
      <c r="AG1882" s="30">
        <f t="shared" si="246"/>
        <v>3.23</v>
      </c>
      <c r="AH1882" s="30">
        <f t="shared" si="246"/>
        <v>3.33</v>
      </c>
      <c r="AI1882" s="30">
        <f t="shared" si="246"/>
        <v>3.23</v>
      </c>
    </row>
    <row r="1883" spans="1:35">
      <c r="A1883" t="s">
        <v>116</v>
      </c>
      <c r="B1883" s="19">
        <f>FORECAST!A13</f>
        <v>44208</v>
      </c>
      <c r="C1883" s="19">
        <f>OBSERVED!A13</f>
        <v>44208</v>
      </c>
      <c r="D1883" s="32">
        <f>OBSERVED!F13</f>
        <v>59</v>
      </c>
      <c r="E1883" s="32">
        <f>FORECAST!F13</f>
        <v>39</v>
      </c>
      <c r="F1883" s="36">
        <f t="shared" si="236"/>
        <v>59</v>
      </c>
      <c r="G1883" s="37">
        <f t="shared" si="237"/>
        <v>39</v>
      </c>
      <c r="H1883" s="15">
        <f t="shared" si="238"/>
        <v>20</v>
      </c>
      <c r="I1883" s="15">
        <f t="shared" si="239"/>
        <v>20</v>
      </c>
      <c r="J1883" s="15">
        <f t="shared" si="240"/>
        <v>400</v>
      </c>
      <c r="M1883" s="33"/>
      <c r="N1883" s="11"/>
      <c r="O1883" s="33" t="s">
        <v>181</v>
      </c>
      <c r="P1883" s="30">
        <f t="shared" ref="P1883:U1883" si="247">ROUND(((P1878/P1875)*100),2)</f>
        <v>90.41</v>
      </c>
      <c r="R1883" s="30">
        <f t="shared" si="247"/>
        <v>88.14</v>
      </c>
      <c r="S1883" s="30">
        <f t="shared" si="247"/>
        <v>98.91</v>
      </c>
      <c r="T1883" s="30">
        <f t="shared" si="247"/>
        <v>91.8</v>
      </c>
      <c r="U1883" s="30">
        <f t="shared" si="247"/>
        <v>81.52</v>
      </c>
      <c r="W1883" s="33" t="s">
        <v>181</v>
      </c>
      <c r="X1883" s="30">
        <f t="shared" ref="X1883:AI1883" si="248">ROUND(((X1878/X1875)*100),2)</f>
        <v>83.87</v>
      </c>
      <c r="Y1883" s="30">
        <f t="shared" si="248"/>
        <v>92.86</v>
      </c>
      <c r="Z1883" s="30">
        <f t="shared" si="248"/>
        <v>100</v>
      </c>
      <c r="AA1883" s="30">
        <f t="shared" si="248"/>
        <v>100</v>
      </c>
      <c r="AB1883" s="30">
        <f t="shared" si="248"/>
        <v>100</v>
      </c>
      <c r="AC1883" s="30">
        <f t="shared" si="248"/>
        <v>100</v>
      </c>
      <c r="AD1883" s="30">
        <f t="shared" si="248"/>
        <v>100</v>
      </c>
      <c r="AE1883" s="30">
        <f t="shared" si="248"/>
        <v>80.65</v>
      </c>
      <c r="AF1883" s="30">
        <f t="shared" si="248"/>
        <v>86.67</v>
      </c>
      <c r="AG1883" s="30">
        <f t="shared" si="248"/>
        <v>61.29</v>
      </c>
      <c r="AH1883" s="30">
        <f t="shared" si="248"/>
        <v>86.67</v>
      </c>
      <c r="AI1883" s="30">
        <f t="shared" si="248"/>
        <v>96.77</v>
      </c>
    </row>
    <row r="1884" spans="1:35">
      <c r="A1884" t="s">
        <v>119</v>
      </c>
      <c r="B1884" s="19">
        <f>FORECAST!A14</f>
        <v>44209</v>
      </c>
      <c r="C1884" s="19">
        <f>OBSERVED!A14</f>
        <v>44209</v>
      </c>
      <c r="D1884" s="32">
        <f>OBSERVED!F14</f>
        <v>46</v>
      </c>
      <c r="E1884" s="32">
        <f>FORECAST!F14</f>
        <v>32</v>
      </c>
      <c r="F1884" s="36">
        <f t="shared" si="236"/>
        <v>46</v>
      </c>
      <c r="G1884" s="37">
        <f t="shared" si="237"/>
        <v>32</v>
      </c>
      <c r="H1884" s="15">
        <f t="shared" si="238"/>
        <v>14</v>
      </c>
      <c r="I1884" s="15">
        <f t="shared" si="239"/>
        <v>14</v>
      </c>
      <c r="J1884" s="15">
        <f t="shared" si="240"/>
        <v>196</v>
      </c>
      <c r="M1884" s="33" t="s">
        <v>204</v>
      </c>
      <c r="N1884" s="11"/>
      <c r="O1884" s="34" t="s">
        <v>142</v>
      </c>
      <c r="P1884" s="35" cm="1">
        <f t="array" ref="P1884">CORREL(F1872:F2236,G1872:G2236)</f>
        <v>0.838267224560481</v>
      </c>
      <c r="R1884" s="35" cm="1">
        <f t="array" ref="R1884">CORREL(F1872:F1930,G1872:G1930)</f>
        <v>0.764508229579328</v>
      </c>
      <c r="S1884" s="35" cm="1">
        <f t="array" ref="S1884">CORREL(F1931:F2022,G1931:G2022)</f>
        <v>0.64790333090335</v>
      </c>
      <c r="T1884" s="35" cm="1">
        <f t="array" ref="T1884">CORREL(F2023:F2144,G2023:G2144)</f>
        <v>0.637913139031255</v>
      </c>
      <c r="U1884" s="35" cm="1">
        <f t="array" ref="U1884">CORREL(F2145:F2236,G2145:G2236)</f>
        <v>0.657794760036483</v>
      </c>
      <c r="W1884" s="34" t="s">
        <v>142</v>
      </c>
      <c r="X1884" s="35" cm="1">
        <f t="array" ref="X1884">CORREL(F1872:F1902,G1872:G1902)</f>
        <v>0.688563662859917</v>
      </c>
      <c r="Y1884" s="35" cm="1">
        <f t="array" ref="Y1884">CORREL(F1903:F1930,G1903:G1930)</f>
        <v>-0.0192498264760608</v>
      </c>
      <c r="Z1884" s="35" cm="1">
        <f t="array" ref="Z1884">CORREL(F1931:F1961,G1931:G1961)</f>
        <v>0.299236748580818</v>
      </c>
      <c r="AA1884" s="35" cm="1">
        <f t="array" ref="AA1884">CORREL(F1962:F1991,G1962:G1991)</f>
        <v>0.232459996263698</v>
      </c>
      <c r="AB1884" s="35" cm="1">
        <f t="array" ref="AB1884">CORREL(F1992:F2022,G1992:G2022)</f>
        <v>0.545445659288865</v>
      </c>
      <c r="AC1884" s="35" cm="1">
        <f t="array" ref="AC1884">CORREL(F2023:F2052,G2023:G2052)</f>
        <v>0.48326528439137</v>
      </c>
      <c r="AD1884" s="35" cm="1">
        <f t="array" ref="AD1884">CORREL(F2053:F2083,G2053:G2083)</f>
        <v>0.719422601779564</v>
      </c>
      <c r="AE1884" s="35" cm="1">
        <f t="array" ref="AE1884">CORREL(F2084:F2114,G2084:G2114)</f>
        <v>0.288998063854099</v>
      </c>
      <c r="AF1884" s="35" cm="1">
        <f t="array" ref="AF1884">CORREL(F2115:F2144,G2115:G2144)</f>
        <v>0.38209047849749</v>
      </c>
      <c r="AG1884" s="35" cm="1">
        <f t="array" ref="AG1884">CORREL(F2145:F2175,G2145:G2175)</f>
        <v>0.820625116195211</v>
      </c>
      <c r="AH1884" s="35" cm="1">
        <f t="array" ref="AH1884">CORREL(F2176:F2205,G2176:G2205)</f>
        <v>0.793045931170217</v>
      </c>
      <c r="AI1884" s="35" cm="1">
        <f t="array" ref="AI1884">CORREL(F2206:F2236,G2206:G2236)</f>
        <v>0.511671847991293</v>
      </c>
    </row>
    <row r="1885" spans="1:10">
      <c r="A1885" t="s">
        <v>122</v>
      </c>
      <c r="B1885" s="19">
        <f>FORECAST!A15</f>
        <v>44210</v>
      </c>
      <c r="C1885" s="19">
        <f>OBSERVED!A15</f>
        <v>44210</v>
      </c>
      <c r="D1885" s="32">
        <f>OBSERVED!F15</f>
        <v>44</v>
      </c>
      <c r="E1885" s="32">
        <f>FORECAST!F15</f>
        <v>21</v>
      </c>
      <c r="F1885" s="36">
        <f t="shared" si="236"/>
        <v>44</v>
      </c>
      <c r="G1885" s="37">
        <f t="shared" si="237"/>
        <v>21</v>
      </c>
      <c r="H1885" s="15">
        <f t="shared" si="238"/>
        <v>23</v>
      </c>
      <c r="I1885" s="15">
        <f t="shared" si="239"/>
        <v>23</v>
      </c>
      <c r="J1885" s="15">
        <f t="shared" si="240"/>
        <v>529</v>
      </c>
    </row>
    <row r="1886" spans="1:10">
      <c r="A1886" t="s">
        <v>106</v>
      </c>
      <c r="B1886" s="19">
        <f>FORECAST!A16</f>
        <v>44211</v>
      </c>
      <c r="C1886" s="19">
        <f>OBSERVED!A16</f>
        <v>44211</v>
      </c>
      <c r="D1886" s="32">
        <f>OBSERVED!F16</f>
        <v>45</v>
      </c>
      <c r="E1886" s="32">
        <f>FORECAST!F16</f>
        <v>28</v>
      </c>
      <c r="F1886" s="36">
        <f t="shared" si="236"/>
        <v>45</v>
      </c>
      <c r="G1886" s="37">
        <f t="shared" si="237"/>
        <v>28</v>
      </c>
      <c r="H1886" s="15">
        <f t="shared" si="238"/>
        <v>17</v>
      </c>
      <c r="I1886" s="15">
        <f t="shared" si="239"/>
        <v>17</v>
      </c>
      <c r="J1886" s="15">
        <f t="shared" si="240"/>
        <v>289</v>
      </c>
    </row>
    <row r="1887" spans="1:10">
      <c r="A1887" t="s">
        <v>107</v>
      </c>
      <c r="B1887" s="19">
        <f>FORECAST!A17</f>
        <v>44212</v>
      </c>
      <c r="C1887" s="19">
        <f>OBSERVED!A17</f>
        <v>44212</v>
      </c>
      <c r="D1887" s="32">
        <f>OBSERVED!F17</f>
        <v>52</v>
      </c>
      <c r="E1887" s="32">
        <f>FORECAST!F17</f>
        <v>33</v>
      </c>
      <c r="F1887" s="36">
        <f t="shared" si="236"/>
        <v>52</v>
      </c>
      <c r="G1887" s="37">
        <f t="shared" si="237"/>
        <v>33</v>
      </c>
      <c r="H1887" s="15">
        <f t="shared" si="238"/>
        <v>19</v>
      </c>
      <c r="I1887" s="15">
        <f t="shared" si="239"/>
        <v>19</v>
      </c>
      <c r="J1887" s="15">
        <f t="shared" si="240"/>
        <v>361</v>
      </c>
    </row>
    <row r="1888" spans="1:10">
      <c r="A1888" t="s">
        <v>110</v>
      </c>
      <c r="B1888" s="19">
        <f>FORECAST!A18</f>
        <v>44213</v>
      </c>
      <c r="C1888" s="19">
        <f>OBSERVED!A18</f>
        <v>44213</v>
      </c>
      <c r="D1888" s="32">
        <f>OBSERVED!F18</f>
        <v>55</v>
      </c>
      <c r="E1888" s="32">
        <f>FORECAST!F18</f>
        <v>28</v>
      </c>
      <c r="F1888" s="36">
        <f t="shared" si="236"/>
        <v>55</v>
      </c>
      <c r="G1888" s="37">
        <f t="shared" si="237"/>
        <v>28</v>
      </c>
      <c r="H1888" s="15">
        <f t="shared" si="238"/>
        <v>27</v>
      </c>
      <c r="I1888" s="15">
        <f t="shared" si="239"/>
        <v>27</v>
      </c>
      <c r="J1888" s="15">
        <f t="shared" si="240"/>
        <v>729</v>
      </c>
    </row>
    <row r="1889" spans="1:10">
      <c r="A1889" t="s">
        <v>113</v>
      </c>
      <c r="B1889" s="19">
        <f>FORECAST!A19</f>
        <v>44214</v>
      </c>
      <c r="C1889" s="19">
        <f>OBSERVED!A19</f>
        <v>44214</v>
      </c>
      <c r="D1889" s="32">
        <f>OBSERVED!F19</f>
        <v>40</v>
      </c>
      <c r="E1889" s="32">
        <f>FORECAST!F19</f>
        <v>26</v>
      </c>
      <c r="F1889" s="36">
        <f t="shared" si="236"/>
        <v>40</v>
      </c>
      <c r="G1889" s="37">
        <f t="shared" si="237"/>
        <v>26</v>
      </c>
      <c r="H1889" s="15">
        <f t="shared" si="238"/>
        <v>14</v>
      </c>
      <c r="I1889" s="15">
        <f t="shared" si="239"/>
        <v>14</v>
      </c>
      <c r="J1889" s="15">
        <f t="shared" si="240"/>
        <v>196</v>
      </c>
    </row>
    <row r="1890" spans="1:10">
      <c r="A1890" t="s">
        <v>116</v>
      </c>
      <c r="B1890" s="19">
        <f>FORECAST!A20</f>
        <v>44215</v>
      </c>
      <c r="C1890" s="19">
        <f>OBSERVED!A20</f>
        <v>44215</v>
      </c>
      <c r="D1890" s="32">
        <f>OBSERVED!F20</f>
        <v>38</v>
      </c>
      <c r="E1890" s="32">
        <f>FORECAST!F20</f>
        <v>21</v>
      </c>
      <c r="F1890" s="36">
        <f t="shared" si="236"/>
        <v>38</v>
      </c>
      <c r="G1890" s="37">
        <f t="shared" si="237"/>
        <v>21</v>
      </c>
      <c r="H1890" s="15">
        <f t="shared" si="238"/>
        <v>17</v>
      </c>
      <c r="I1890" s="15">
        <f t="shared" si="239"/>
        <v>17</v>
      </c>
      <c r="J1890" s="15">
        <f t="shared" si="240"/>
        <v>289</v>
      </c>
    </row>
    <row r="1891" spans="1:10">
      <c r="A1891" t="s">
        <v>119</v>
      </c>
      <c r="B1891" s="19">
        <f>FORECAST!A21</f>
        <v>44216</v>
      </c>
      <c r="C1891" s="19">
        <f>OBSERVED!A21</f>
        <v>44216</v>
      </c>
      <c r="D1891" s="32">
        <f>OBSERVED!F21</f>
        <v>42</v>
      </c>
      <c r="E1891" s="32">
        <f>FORECAST!F21</f>
        <v>23</v>
      </c>
      <c r="F1891" s="36">
        <f t="shared" si="236"/>
        <v>42</v>
      </c>
      <c r="G1891" s="37">
        <f t="shared" si="237"/>
        <v>23</v>
      </c>
      <c r="H1891" s="15">
        <f t="shared" si="238"/>
        <v>19</v>
      </c>
      <c r="I1891" s="15">
        <f t="shared" si="239"/>
        <v>19</v>
      </c>
      <c r="J1891" s="15">
        <f t="shared" si="240"/>
        <v>361</v>
      </c>
    </row>
    <row r="1892" spans="1:10">
      <c r="A1892" t="s">
        <v>122</v>
      </c>
      <c r="B1892" s="19">
        <f>FORECAST!A22</f>
        <v>44217</v>
      </c>
      <c r="C1892" s="19">
        <f>OBSERVED!A22</f>
        <v>44217</v>
      </c>
      <c r="D1892" s="32">
        <f>OBSERVED!F22</f>
        <v>39</v>
      </c>
      <c r="E1892" s="32">
        <f>FORECAST!F22</f>
        <v>25</v>
      </c>
      <c r="F1892" s="36">
        <f t="shared" si="236"/>
        <v>39</v>
      </c>
      <c r="G1892" s="37">
        <f t="shared" si="237"/>
        <v>25</v>
      </c>
      <c r="H1892" s="15">
        <f t="shared" si="238"/>
        <v>14</v>
      </c>
      <c r="I1892" s="15">
        <f t="shared" si="239"/>
        <v>14</v>
      </c>
      <c r="J1892" s="15">
        <f t="shared" si="240"/>
        <v>196</v>
      </c>
    </row>
    <row r="1893" spans="1:10">
      <c r="A1893" t="s">
        <v>106</v>
      </c>
      <c r="B1893" s="19">
        <f>FORECAST!A23</f>
        <v>44218</v>
      </c>
      <c r="C1893" s="19">
        <f>OBSERVED!A23</f>
        <v>44218</v>
      </c>
      <c r="D1893" s="32">
        <f>OBSERVED!F23</f>
        <v>38.0338851255644</v>
      </c>
      <c r="E1893" s="32">
        <f>FORECAST!F23</f>
        <v>24</v>
      </c>
      <c r="F1893" s="36">
        <f t="shared" si="236"/>
        <v>38.0338851255644</v>
      </c>
      <c r="G1893" s="37">
        <f t="shared" si="237"/>
        <v>24</v>
      </c>
      <c r="H1893" s="15">
        <f t="shared" si="238"/>
        <v>14.0338851255644</v>
      </c>
      <c r="I1893" s="15">
        <f t="shared" si="239"/>
        <v>14.0338851255644</v>
      </c>
      <c r="J1893" s="15">
        <f t="shared" si="240"/>
        <v>196.949931717538</v>
      </c>
    </row>
    <row r="1894" spans="1:10">
      <c r="A1894" t="s">
        <v>107</v>
      </c>
      <c r="B1894" s="19">
        <f>FORECAST!A24</f>
        <v>44219</v>
      </c>
      <c r="C1894" s="19">
        <f>OBSERVED!A24</f>
        <v>44219</v>
      </c>
      <c r="D1894" s="32">
        <f>OBSERVED!F24</f>
        <v>52.3230978047688</v>
      </c>
      <c r="E1894" s="32">
        <f>FORECAST!F24</f>
        <v>24</v>
      </c>
      <c r="F1894" s="36">
        <f t="shared" si="236"/>
        <v>52.3230978047688</v>
      </c>
      <c r="G1894" s="37">
        <f t="shared" si="237"/>
        <v>24</v>
      </c>
      <c r="H1894" s="15">
        <f t="shared" si="238"/>
        <v>28.3230978047688</v>
      </c>
      <c r="I1894" s="15">
        <f t="shared" si="239"/>
        <v>28.3230978047688</v>
      </c>
      <c r="J1894" s="15">
        <f t="shared" si="240"/>
        <v>802.197869258499</v>
      </c>
    </row>
    <row r="1895" spans="1:10">
      <c r="A1895" t="s">
        <v>110</v>
      </c>
      <c r="B1895" s="19">
        <f>FORECAST!A25</f>
        <v>44220</v>
      </c>
      <c r="C1895" s="19">
        <f>OBSERVED!A25</f>
        <v>44220</v>
      </c>
      <c r="D1895" s="32">
        <f>OBSERVED!F25</f>
        <v>38.342154082289</v>
      </c>
      <c r="E1895" s="32">
        <f>FORECAST!F25</f>
        <v>23</v>
      </c>
      <c r="F1895" s="36">
        <f t="shared" si="236"/>
        <v>38.342154082289</v>
      </c>
      <c r="G1895" s="37">
        <f t="shared" si="237"/>
        <v>23</v>
      </c>
      <c r="H1895" s="15">
        <f t="shared" si="238"/>
        <v>15.342154082289</v>
      </c>
      <c r="I1895" s="15">
        <f t="shared" si="239"/>
        <v>15.342154082289</v>
      </c>
      <c r="J1895" s="15">
        <f t="shared" si="240"/>
        <v>235.381691884697</v>
      </c>
    </row>
    <row r="1896" spans="1:10">
      <c r="A1896" t="s">
        <v>113</v>
      </c>
      <c r="B1896" s="19">
        <f>FORECAST!A26</f>
        <v>44221</v>
      </c>
      <c r="C1896" s="19">
        <f>OBSERVED!A26</f>
        <v>44221</v>
      </c>
      <c r="D1896" s="32">
        <f>OBSERVED!F26</f>
        <v>37</v>
      </c>
      <c r="E1896" s="32">
        <f>FORECAST!F26</f>
        <v>16</v>
      </c>
      <c r="F1896" s="36">
        <f t="shared" si="236"/>
        <v>37</v>
      </c>
      <c r="G1896" s="37">
        <f t="shared" si="237"/>
        <v>16</v>
      </c>
      <c r="H1896" s="15">
        <f t="shared" si="238"/>
        <v>21</v>
      </c>
      <c r="I1896" s="15">
        <f t="shared" si="239"/>
        <v>21</v>
      </c>
      <c r="J1896" s="15">
        <f t="shared" si="240"/>
        <v>441</v>
      </c>
    </row>
    <row r="1897" spans="1:10">
      <c r="A1897" t="s">
        <v>116</v>
      </c>
      <c r="B1897" s="19">
        <f>FORECAST!A27</f>
        <v>44222</v>
      </c>
      <c r="C1897" s="19">
        <f>OBSERVED!A27</f>
        <v>44222</v>
      </c>
      <c r="D1897" s="32">
        <f>OBSERVED!F27</f>
        <v>33</v>
      </c>
      <c r="E1897" s="32">
        <f>FORECAST!F27</f>
        <v>19</v>
      </c>
      <c r="F1897" s="36">
        <f t="shared" si="236"/>
        <v>33</v>
      </c>
      <c r="G1897" s="37">
        <f t="shared" si="237"/>
        <v>19</v>
      </c>
      <c r="H1897" s="15">
        <f t="shared" si="238"/>
        <v>14</v>
      </c>
      <c r="I1897" s="15">
        <f t="shared" si="239"/>
        <v>14</v>
      </c>
      <c r="J1897" s="15">
        <f t="shared" si="240"/>
        <v>196</v>
      </c>
    </row>
    <row r="1898" spans="1:10">
      <c r="A1898" t="s">
        <v>119</v>
      </c>
      <c r="B1898" s="19">
        <f>FORECAST!A28</f>
        <v>44223</v>
      </c>
      <c r="C1898" s="19">
        <f>OBSERVED!A28</f>
        <v>44223</v>
      </c>
      <c r="D1898" s="32">
        <f>OBSERVED!F28</f>
        <v>37</v>
      </c>
      <c r="E1898" s="32">
        <f>FORECAST!F28</f>
        <v>19</v>
      </c>
      <c r="F1898" s="36">
        <f t="shared" si="236"/>
        <v>37</v>
      </c>
      <c r="G1898" s="37">
        <f t="shared" si="237"/>
        <v>19</v>
      </c>
      <c r="H1898" s="15">
        <f t="shared" si="238"/>
        <v>18</v>
      </c>
      <c r="I1898" s="15">
        <f t="shared" si="239"/>
        <v>18</v>
      </c>
      <c r="J1898" s="15">
        <f t="shared" si="240"/>
        <v>324</v>
      </c>
    </row>
    <row r="1899" spans="1:10">
      <c r="A1899" t="s">
        <v>122</v>
      </c>
      <c r="B1899" s="19">
        <f>FORECAST!A29</f>
        <v>44224</v>
      </c>
      <c r="C1899" s="19">
        <f>OBSERVED!A29</f>
        <v>44224</v>
      </c>
      <c r="D1899" s="32">
        <f>OBSERVED!F29</f>
        <v>28</v>
      </c>
      <c r="E1899" s="32">
        <f>FORECAST!F29</f>
        <v>23</v>
      </c>
      <c r="F1899" s="36">
        <f t="shared" si="236"/>
        <v>28</v>
      </c>
      <c r="G1899" s="37">
        <f t="shared" si="237"/>
        <v>23</v>
      </c>
      <c r="H1899" s="15">
        <f t="shared" si="238"/>
        <v>5</v>
      </c>
      <c r="I1899" s="15">
        <f t="shared" si="239"/>
        <v>5</v>
      </c>
      <c r="J1899" s="15">
        <f t="shared" si="240"/>
        <v>25</v>
      </c>
    </row>
    <row r="1900" spans="1:10">
      <c r="A1900" t="s">
        <v>106</v>
      </c>
      <c r="B1900" s="19">
        <f>FORECAST!A30</f>
        <v>44225</v>
      </c>
      <c r="C1900" s="19">
        <f>OBSERVED!A30</f>
        <v>44225</v>
      </c>
      <c r="D1900" s="32">
        <f>OBSERVED!F30</f>
        <v>25.4335705530422</v>
      </c>
      <c r="E1900" s="32">
        <f>FORECAST!F30</f>
        <v>21</v>
      </c>
      <c r="F1900" s="36">
        <f t="shared" si="236"/>
        <v>25.4335705530422</v>
      </c>
      <c r="G1900" s="37">
        <f t="shared" si="237"/>
        <v>21</v>
      </c>
      <c r="H1900" s="15">
        <f t="shared" si="238"/>
        <v>4.4335705530422</v>
      </c>
      <c r="I1900" s="15">
        <f t="shared" si="239"/>
        <v>4.4335705530422</v>
      </c>
      <c r="J1900" s="15">
        <f t="shared" si="240"/>
        <v>19.6565478488029</v>
      </c>
    </row>
    <row r="1901" spans="1:10">
      <c r="A1901" t="s">
        <v>107</v>
      </c>
      <c r="B1901" s="19">
        <f>FORECAST!A31</f>
        <v>44226</v>
      </c>
      <c r="C1901" s="19">
        <f>OBSERVED!A31</f>
        <v>44226</v>
      </c>
      <c r="D1901" s="32">
        <f>OBSERVED!F31</f>
        <v>30.0924305466648</v>
      </c>
      <c r="E1901" s="32">
        <f>FORECAST!F31</f>
        <v>16</v>
      </c>
      <c r="F1901" s="36">
        <f t="shared" si="236"/>
        <v>30.0924305466648</v>
      </c>
      <c r="G1901" s="37">
        <f t="shared" si="237"/>
        <v>16</v>
      </c>
      <c r="H1901" s="15">
        <f t="shared" si="238"/>
        <v>14.0924305466648</v>
      </c>
      <c r="I1901" s="15">
        <f t="shared" si="239"/>
        <v>14.0924305466648</v>
      </c>
      <c r="J1901" s="15">
        <f t="shared" si="240"/>
        <v>198.596598712571</v>
      </c>
    </row>
    <row r="1902" spans="1:10">
      <c r="A1902" t="s">
        <v>110</v>
      </c>
      <c r="B1902" s="19">
        <f>FORECAST!A32</f>
        <v>44227</v>
      </c>
      <c r="C1902" s="19">
        <f>OBSERVED!A32</f>
        <v>44227</v>
      </c>
      <c r="D1902" s="32">
        <f>OBSERVED!F32</f>
        <v>28</v>
      </c>
      <c r="E1902" s="32">
        <f>FORECAST!F32</f>
        <v>16</v>
      </c>
      <c r="F1902" s="36">
        <f t="shared" si="236"/>
        <v>28</v>
      </c>
      <c r="G1902" s="37">
        <f t="shared" si="237"/>
        <v>16</v>
      </c>
      <c r="H1902" s="15">
        <f t="shared" si="238"/>
        <v>12</v>
      </c>
      <c r="I1902" s="15">
        <f t="shared" si="239"/>
        <v>12</v>
      </c>
      <c r="J1902" s="15">
        <f t="shared" si="240"/>
        <v>144</v>
      </c>
    </row>
    <row r="1903" spans="1:10">
      <c r="A1903" t="s">
        <v>113</v>
      </c>
      <c r="B1903" s="19">
        <f>FORECAST!A33</f>
        <v>44228</v>
      </c>
      <c r="C1903" s="19">
        <f>OBSERVED!A33</f>
        <v>44228</v>
      </c>
      <c r="D1903" s="32">
        <f>OBSERVED!F33</f>
        <v>31</v>
      </c>
      <c r="E1903" s="32">
        <f>FORECAST!F33</f>
        <v>18</v>
      </c>
      <c r="F1903" s="36">
        <f t="shared" si="236"/>
        <v>31</v>
      </c>
      <c r="G1903" s="37">
        <f t="shared" si="237"/>
        <v>18</v>
      </c>
      <c r="H1903" s="15">
        <f t="shared" si="238"/>
        <v>13</v>
      </c>
      <c r="I1903" s="15">
        <f t="shared" si="239"/>
        <v>13</v>
      </c>
      <c r="J1903" s="15">
        <f t="shared" si="240"/>
        <v>169</v>
      </c>
    </row>
    <row r="1904" spans="1:10">
      <c r="A1904" t="s">
        <v>116</v>
      </c>
      <c r="B1904" s="19">
        <f>FORECAST!A34</f>
        <v>44229</v>
      </c>
      <c r="C1904" s="19">
        <f>OBSERVED!A34</f>
        <v>44229</v>
      </c>
      <c r="D1904" s="32">
        <f>OBSERVED!F34</f>
        <v>30</v>
      </c>
      <c r="E1904" s="32">
        <f>FORECAST!F34</f>
        <v>21</v>
      </c>
      <c r="F1904" s="36">
        <f t="shared" si="236"/>
        <v>30</v>
      </c>
      <c r="G1904" s="37">
        <f t="shared" si="237"/>
        <v>21</v>
      </c>
      <c r="H1904" s="15">
        <f t="shared" si="238"/>
        <v>9</v>
      </c>
      <c r="I1904" s="15">
        <f t="shared" si="239"/>
        <v>9</v>
      </c>
      <c r="J1904" s="15">
        <f t="shared" si="240"/>
        <v>81</v>
      </c>
    </row>
    <row r="1905" spans="1:10">
      <c r="A1905" t="s">
        <v>119</v>
      </c>
      <c r="B1905" s="19">
        <f>FORECAST!A35</f>
        <v>44230</v>
      </c>
      <c r="C1905" s="19">
        <f>OBSERVED!A35</f>
        <v>44230</v>
      </c>
      <c r="D1905" s="32">
        <f>OBSERVED!F35</f>
        <v>31</v>
      </c>
      <c r="E1905" s="32">
        <f>FORECAST!F35</f>
        <v>18</v>
      </c>
      <c r="F1905" s="36">
        <f t="shared" si="236"/>
        <v>31</v>
      </c>
      <c r="G1905" s="37">
        <f t="shared" si="237"/>
        <v>18</v>
      </c>
      <c r="H1905" s="15">
        <f t="shared" si="238"/>
        <v>13</v>
      </c>
      <c r="I1905" s="15">
        <f t="shared" si="239"/>
        <v>13</v>
      </c>
      <c r="J1905" s="15">
        <f t="shared" si="240"/>
        <v>169</v>
      </c>
    </row>
    <row r="1906" spans="1:10">
      <c r="A1906" t="s">
        <v>122</v>
      </c>
      <c r="B1906" s="19">
        <f>FORECAST!A36</f>
        <v>44231</v>
      </c>
      <c r="C1906" s="19">
        <f>OBSERVED!A36</f>
        <v>44231</v>
      </c>
      <c r="D1906" s="32">
        <f>OBSERVED!F36</f>
        <v>40</v>
      </c>
      <c r="E1906" s="32">
        <f>FORECAST!F36</f>
        <v>19</v>
      </c>
      <c r="F1906" s="36">
        <f t="shared" si="236"/>
        <v>40</v>
      </c>
      <c r="G1906" s="37">
        <f t="shared" si="237"/>
        <v>19</v>
      </c>
      <c r="H1906" s="15">
        <f t="shared" si="238"/>
        <v>21</v>
      </c>
      <c r="I1906" s="15">
        <f t="shared" si="239"/>
        <v>21</v>
      </c>
      <c r="J1906" s="15">
        <f t="shared" si="240"/>
        <v>441</v>
      </c>
    </row>
    <row r="1907" spans="1:10">
      <c r="A1907" t="s">
        <v>106</v>
      </c>
      <c r="B1907" s="19">
        <f>FORECAST!A37</f>
        <v>44232</v>
      </c>
      <c r="C1907" s="19">
        <f>OBSERVED!A37</f>
        <v>44232</v>
      </c>
      <c r="D1907" s="32">
        <f>OBSERVED!F37</f>
        <v>22</v>
      </c>
      <c r="E1907" s="32">
        <f>FORECAST!F37</f>
        <v>20</v>
      </c>
      <c r="F1907" s="36">
        <f t="shared" si="236"/>
        <v>22</v>
      </c>
      <c r="G1907" s="37">
        <f t="shared" si="237"/>
        <v>20</v>
      </c>
      <c r="H1907" s="15">
        <f t="shared" si="238"/>
        <v>2</v>
      </c>
      <c r="I1907" s="15">
        <f t="shared" si="239"/>
        <v>2</v>
      </c>
      <c r="J1907" s="15">
        <f t="shared" si="240"/>
        <v>4</v>
      </c>
    </row>
    <row r="1908" spans="1:10">
      <c r="A1908" t="s">
        <v>107</v>
      </c>
      <c r="B1908" s="19">
        <f>FORECAST!A38</f>
        <v>44233</v>
      </c>
      <c r="C1908" s="19">
        <f>OBSERVED!A38</f>
        <v>44233</v>
      </c>
      <c r="D1908" s="32">
        <f>OBSERVED!F38</f>
        <v>21</v>
      </c>
      <c r="E1908" s="32">
        <f>FORECAST!F38</f>
        <v>17</v>
      </c>
      <c r="F1908" s="36">
        <f t="shared" si="236"/>
        <v>21</v>
      </c>
      <c r="G1908" s="37">
        <f t="shared" si="237"/>
        <v>17</v>
      </c>
      <c r="H1908" s="15">
        <f t="shared" si="238"/>
        <v>4</v>
      </c>
      <c r="I1908" s="15">
        <f t="shared" si="239"/>
        <v>4</v>
      </c>
      <c r="J1908" s="15">
        <f t="shared" si="240"/>
        <v>16</v>
      </c>
    </row>
    <row r="1909" spans="1:10">
      <c r="A1909" t="s">
        <v>110</v>
      </c>
      <c r="B1909" s="19">
        <f>FORECAST!A39</f>
        <v>44234</v>
      </c>
      <c r="C1909" s="19">
        <f>OBSERVED!A39</f>
        <v>44234</v>
      </c>
      <c r="D1909" s="32">
        <f>OBSERVED!F39</f>
        <v>26</v>
      </c>
      <c r="E1909" s="32">
        <f>FORECAST!F39</f>
        <v>16</v>
      </c>
      <c r="F1909" s="36">
        <f t="shared" si="236"/>
        <v>26</v>
      </c>
      <c r="G1909" s="37">
        <f t="shared" si="237"/>
        <v>16</v>
      </c>
      <c r="H1909" s="15">
        <f t="shared" si="238"/>
        <v>10</v>
      </c>
      <c r="I1909" s="15">
        <f t="shared" si="239"/>
        <v>10</v>
      </c>
      <c r="J1909" s="15">
        <f t="shared" si="240"/>
        <v>100</v>
      </c>
    </row>
    <row r="1910" spans="1:10">
      <c r="A1910" t="s">
        <v>113</v>
      </c>
      <c r="B1910" s="19">
        <f>FORECAST!A40</f>
        <v>44235</v>
      </c>
      <c r="C1910" s="19">
        <f>OBSERVED!A40</f>
        <v>44235</v>
      </c>
      <c r="D1910" s="32">
        <f>OBSERVED!F40</f>
        <v>19</v>
      </c>
      <c r="E1910" s="32">
        <f>FORECAST!F40</f>
        <v>17</v>
      </c>
      <c r="F1910" s="36">
        <f t="shared" si="236"/>
        <v>19</v>
      </c>
      <c r="G1910" s="37">
        <f t="shared" si="237"/>
        <v>17</v>
      </c>
      <c r="H1910" s="15">
        <f t="shared" si="238"/>
        <v>2</v>
      </c>
      <c r="I1910" s="15">
        <f t="shared" si="239"/>
        <v>2</v>
      </c>
      <c r="J1910" s="15">
        <f t="shared" si="240"/>
        <v>4</v>
      </c>
    </row>
    <row r="1911" spans="1:10">
      <c r="A1911" t="s">
        <v>116</v>
      </c>
      <c r="B1911" s="19">
        <f>FORECAST!A41</f>
        <v>44236</v>
      </c>
      <c r="C1911" s="19">
        <f>OBSERVED!A41</f>
        <v>44236</v>
      </c>
      <c r="D1911" s="32">
        <f>OBSERVED!F41</f>
        <v>22</v>
      </c>
      <c r="E1911" s="32">
        <f>FORECAST!F41</f>
        <v>15</v>
      </c>
      <c r="F1911" s="36">
        <f t="shared" si="236"/>
        <v>22</v>
      </c>
      <c r="G1911" s="37">
        <f t="shared" si="237"/>
        <v>15</v>
      </c>
      <c r="H1911" s="15">
        <f t="shared" si="238"/>
        <v>7</v>
      </c>
      <c r="I1911" s="15">
        <f t="shared" si="239"/>
        <v>7</v>
      </c>
      <c r="J1911" s="15">
        <f t="shared" si="240"/>
        <v>49</v>
      </c>
    </row>
    <row r="1912" spans="1:10">
      <c r="A1912" t="s">
        <v>119</v>
      </c>
      <c r="B1912" s="19">
        <f>FORECAST!A42</f>
        <v>44237</v>
      </c>
      <c r="C1912" s="19">
        <f>OBSERVED!A42</f>
        <v>44237</v>
      </c>
      <c r="D1912" s="32">
        <f>OBSERVED!F42</f>
        <v>31</v>
      </c>
      <c r="E1912" s="32">
        <f>FORECAST!F42</f>
        <v>16</v>
      </c>
      <c r="F1912" s="36">
        <f t="shared" si="236"/>
        <v>31</v>
      </c>
      <c r="G1912" s="37">
        <f t="shared" si="237"/>
        <v>16</v>
      </c>
      <c r="H1912" s="15">
        <f t="shared" si="238"/>
        <v>15</v>
      </c>
      <c r="I1912" s="15">
        <f t="shared" si="239"/>
        <v>15</v>
      </c>
      <c r="J1912" s="15">
        <f t="shared" si="240"/>
        <v>225</v>
      </c>
    </row>
    <row r="1913" spans="1:10">
      <c r="A1913" t="s">
        <v>122</v>
      </c>
      <c r="B1913" s="19">
        <f>FORECAST!A43</f>
        <v>44238</v>
      </c>
      <c r="C1913" s="19">
        <f>OBSERVED!A43</f>
        <v>44238</v>
      </c>
      <c r="D1913" s="32">
        <f>OBSERVED!F43</f>
        <v>23</v>
      </c>
      <c r="E1913" s="32">
        <f>FORECAST!F43</f>
        <v>16</v>
      </c>
      <c r="F1913" s="36">
        <f t="shared" si="236"/>
        <v>23</v>
      </c>
      <c r="G1913" s="37">
        <f t="shared" si="237"/>
        <v>16</v>
      </c>
      <c r="H1913" s="15">
        <f t="shared" si="238"/>
        <v>7</v>
      </c>
      <c r="I1913" s="15">
        <f t="shared" si="239"/>
        <v>7</v>
      </c>
      <c r="J1913" s="15">
        <f t="shared" si="240"/>
        <v>49</v>
      </c>
    </row>
    <row r="1914" spans="1:10">
      <c r="A1914" t="s">
        <v>106</v>
      </c>
      <c r="B1914" s="19">
        <f>FORECAST!A44</f>
        <v>44239</v>
      </c>
      <c r="C1914" s="19">
        <f>OBSERVED!A44</f>
        <v>44239</v>
      </c>
      <c r="D1914" s="32">
        <f>OBSERVED!F44</f>
        <v>31</v>
      </c>
      <c r="E1914" s="32">
        <f>FORECAST!F44</f>
        <v>15</v>
      </c>
      <c r="F1914" s="36">
        <f t="shared" si="236"/>
        <v>31</v>
      </c>
      <c r="G1914" s="37">
        <f t="shared" si="237"/>
        <v>15</v>
      </c>
      <c r="H1914" s="15">
        <f t="shared" si="238"/>
        <v>16</v>
      </c>
      <c r="I1914" s="15">
        <f t="shared" si="239"/>
        <v>16</v>
      </c>
      <c r="J1914" s="15">
        <f t="shared" si="240"/>
        <v>256</v>
      </c>
    </row>
    <row r="1915" spans="1:10">
      <c r="A1915" t="s">
        <v>107</v>
      </c>
      <c r="B1915" s="19">
        <f>FORECAST!A45</f>
        <v>44240</v>
      </c>
      <c r="C1915" s="19">
        <f>OBSERVED!A45</f>
        <v>44240</v>
      </c>
      <c r="D1915" s="32">
        <f>OBSERVED!F45</f>
        <v>35</v>
      </c>
      <c r="E1915" s="32">
        <f>FORECAST!F45</f>
        <v>16</v>
      </c>
      <c r="F1915" s="36">
        <f t="shared" si="236"/>
        <v>35</v>
      </c>
      <c r="G1915" s="37">
        <f t="shared" si="237"/>
        <v>16</v>
      </c>
      <c r="H1915" s="15">
        <f t="shared" si="238"/>
        <v>19</v>
      </c>
      <c r="I1915" s="15">
        <f t="shared" si="239"/>
        <v>19</v>
      </c>
      <c r="J1915" s="15">
        <f t="shared" si="240"/>
        <v>361</v>
      </c>
    </row>
    <row r="1916" spans="1:10">
      <c r="A1916" t="s">
        <v>110</v>
      </c>
      <c r="B1916" s="19">
        <f>FORECAST!A46</f>
        <v>44241</v>
      </c>
      <c r="C1916" s="19">
        <f>OBSERVED!A46</f>
        <v>44241</v>
      </c>
      <c r="D1916" s="32">
        <f>OBSERVED!F46</f>
        <v>32</v>
      </c>
      <c r="E1916" s="32">
        <f>FORECAST!F46</f>
        <v>15</v>
      </c>
      <c r="F1916" s="36">
        <f t="shared" si="236"/>
        <v>32</v>
      </c>
      <c r="G1916" s="37">
        <f t="shared" si="237"/>
        <v>15</v>
      </c>
      <c r="H1916" s="15">
        <f t="shared" si="238"/>
        <v>17</v>
      </c>
      <c r="I1916" s="15">
        <f t="shared" si="239"/>
        <v>17</v>
      </c>
      <c r="J1916" s="15">
        <f t="shared" si="240"/>
        <v>289</v>
      </c>
    </row>
    <row r="1917" spans="1:10">
      <c r="A1917" t="s">
        <v>113</v>
      </c>
      <c r="B1917" s="19">
        <f>FORECAST!A47</f>
        <v>44242</v>
      </c>
      <c r="C1917" s="19">
        <f>OBSERVED!A47</f>
        <v>44242</v>
      </c>
      <c r="D1917" s="32">
        <f>OBSERVED!F47</f>
        <v>41</v>
      </c>
      <c r="E1917" s="32">
        <f>FORECAST!F47</f>
        <v>15</v>
      </c>
      <c r="F1917" s="36">
        <f t="shared" si="236"/>
        <v>41</v>
      </c>
      <c r="G1917" s="37">
        <f t="shared" si="237"/>
        <v>15</v>
      </c>
      <c r="H1917" s="15">
        <f t="shared" si="238"/>
        <v>26</v>
      </c>
      <c r="I1917" s="15">
        <f t="shared" si="239"/>
        <v>26</v>
      </c>
      <c r="J1917" s="15">
        <f t="shared" si="240"/>
        <v>676</v>
      </c>
    </row>
    <row r="1918" spans="1:10">
      <c r="A1918" t="s">
        <v>116</v>
      </c>
      <c r="B1918" s="19">
        <f>FORECAST!A48</f>
        <v>44243</v>
      </c>
      <c r="C1918" s="19">
        <f>OBSERVED!A48</f>
        <v>44243</v>
      </c>
      <c r="D1918" s="32">
        <f>OBSERVED!F48</f>
        <v>33</v>
      </c>
      <c r="E1918" s="32">
        <f>FORECAST!F48</f>
        <v>15</v>
      </c>
      <c r="F1918" s="36">
        <f t="shared" si="236"/>
        <v>33</v>
      </c>
      <c r="G1918" s="37">
        <f t="shared" si="237"/>
        <v>15</v>
      </c>
      <c r="H1918" s="15">
        <f t="shared" si="238"/>
        <v>18</v>
      </c>
      <c r="I1918" s="15">
        <f t="shared" si="239"/>
        <v>18</v>
      </c>
      <c r="J1918" s="15">
        <f t="shared" si="240"/>
        <v>324</v>
      </c>
    </row>
    <row r="1919" spans="1:10">
      <c r="A1919" t="s">
        <v>119</v>
      </c>
      <c r="B1919" s="19">
        <f>FORECAST!A49</f>
        <v>44244</v>
      </c>
      <c r="C1919" s="19">
        <f>OBSERVED!A49</f>
        <v>44244</v>
      </c>
      <c r="D1919" s="32">
        <f>OBSERVED!F49</f>
        <v>29</v>
      </c>
      <c r="E1919" s="32">
        <f>FORECAST!F49</f>
        <v>22</v>
      </c>
      <c r="F1919" s="36">
        <f t="shared" si="236"/>
        <v>29</v>
      </c>
      <c r="G1919" s="37">
        <f t="shared" si="237"/>
        <v>22</v>
      </c>
      <c r="H1919" s="15">
        <f t="shared" si="238"/>
        <v>7</v>
      </c>
      <c r="I1919" s="15">
        <f t="shared" si="239"/>
        <v>7</v>
      </c>
      <c r="J1919" s="15">
        <f t="shared" si="240"/>
        <v>49</v>
      </c>
    </row>
    <row r="1920" spans="1:10">
      <c r="A1920" t="s">
        <v>122</v>
      </c>
      <c r="B1920" s="19">
        <f>FORECAST!A50</f>
        <v>44245</v>
      </c>
      <c r="C1920" s="19">
        <f>OBSERVED!A50</f>
        <v>44245</v>
      </c>
      <c r="D1920" s="32">
        <f>OBSERVED!F50</f>
        <v>35</v>
      </c>
      <c r="E1920" s="32">
        <f>FORECAST!F50</f>
        <v>17</v>
      </c>
      <c r="F1920" s="36">
        <f t="shared" si="236"/>
        <v>35</v>
      </c>
      <c r="G1920" s="37">
        <f t="shared" si="237"/>
        <v>17</v>
      </c>
      <c r="H1920" s="15">
        <f t="shared" si="238"/>
        <v>18</v>
      </c>
      <c r="I1920" s="15">
        <f t="shared" si="239"/>
        <v>18</v>
      </c>
      <c r="J1920" s="15">
        <f t="shared" si="240"/>
        <v>324</v>
      </c>
    </row>
    <row r="1921" spans="1:10">
      <c r="A1921" t="s">
        <v>106</v>
      </c>
      <c r="B1921" s="19">
        <f>FORECAST!A51</f>
        <v>44246</v>
      </c>
      <c r="C1921" s="19">
        <f>OBSERVED!A51</f>
        <v>44246</v>
      </c>
      <c r="D1921" s="32">
        <f>OBSERVED!F51</f>
        <v>29</v>
      </c>
      <c r="E1921" s="32">
        <f>FORECAST!F51</f>
        <v>21</v>
      </c>
      <c r="F1921" s="36">
        <f t="shared" si="236"/>
        <v>29</v>
      </c>
      <c r="G1921" s="37">
        <f t="shared" si="237"/>
        <v>21</v>
      </c>
      <c r="H1921" s="15">
        <f t="shared" si="238"/>
        <v>8</v>
      </c>
      <c r="I1921" s="15">
        <f t="shared" si="239"/>
        <v>8</v>
      </c>
      <c r="J1921" s="15">
        <f t="shared" si="240"/>
        <v>64</v>
      </c>
    </row>
    <row r="1922" spans="1:10">
      <c r="A1922" t="s">
        <v>107</v>
      </c>
      <c r="B1922" s="19">
        <f>FORECAST!A52</f>
        <v>44247</v>
      </c>
      <c r="C1922" s="19">
        <f>OBSERVED!A52</f>
        <v>44247</v>
      </c>
      <c r="D1922" s="32">
        <f>OBSERVED!F52</f>
        <v>22</v>
      </c>
      <c r="E1922" s="32">
        <f>FORECAST!F52</f>
        <v>15</v>
      </c>
      <c r="F1922" s="36">
        <f t="shared" si="236"/>
        <v>22</v>
      </c>
      <c r="G1922" s="37">
        <f t="shared" si="237"/>
        <v>15</v>
      </c>
      <c r="H1922" s="15">
        <f t="shared" si="238"/>
        <v>7</v>
      </c>
      <c r="I1922" s="15">
        <f t="shared" si="239"/>
        <v>7</v>
      </c>
      <c r="J1922" s="15">
        <f t="shared" si="240"/>
        <v>49</v>
      </c>
    </row>
    <row r="1923" spans="1:10">
      <c r="A1923" t="s">
        <v>110</v>
      </c>
      <c r="B1923" s="19">
        <f>FORECAST!A53</f>
        <v>44248</v>
      </c>
      <c r="C1923" s="19">
        <f>OBSERVED!A53</f>
        <v>44248</v>
      </c>
      <c r="D1923" s="32">
        <f>OBSERVED!F53</f>
        <v>36</v>
      </c>
      <c r="E1923" s="32">
        <f>FORECAST!F53</f>
        <v>10</v>
      </c>
      <c r="F1923" s="36">
        <f t="shared" si="236"/>
        <v>36</v>
      </c>
      <c r="G1923" s="37">
        <f t="shared" si="237"/>
        <v>10</v>
      </c>
      <c r="H1923" s="15">
        <f t="shared" si="238"/>
        <v>26</v>
      </c>
      <c r="I1923" s="15">
        <f t="shared" si="239"/>
        <v>26</v>
      </c>
      <c r="J1923" s="15">
        <f t="shared" si="240"/>
        <v>676</v>
      </c>
    </row>
    <row r="1924" spans="1:10">
      <c r="A1924" t="s">
        <v>113</v>
      </c>
      <c r="B1924" s="19">
        <f>FORECAST!A54</f>
        <v>44249</v>
      </c>
      <c r="C1924" s="19">
        <f>OBSERVED!A54</f>
        <v>44249</v>
      </c>
      <c r="D1924" s="32">
        <f>OBSERVED!F54</f>
        <v>27</v>
      </c>
      <c r="E1924" s="32">
        <f>FORECAST!F54</f>
        <v>11</v>
      </c>
      <c r="F1924" s="36">
        <f t="shared" si="236"/>
        <v>27</v>
      </c>
      <c r="G1924" s="37">
        <f t="shared" si="237"/>
        <v>11</v>
      </c>
      <c r="H1924" s="15">
        <f t="shared" si="238"/>
        <v>16</v>
      </c>
      <c r="I1924" s="15">
        <f t="shared" si="239"/>
        <v>16</v>
      </c>
      <c r="J1924" s="15">
        <f t="shared" si="240"/>
        <v>256</v>
      </c>
    </row>
    <row r="1925" spans="1:10">
      <c r="A1925" t="s">
        <v>116</v>
      </c>
      <c r="B1925" s="19">
        <f>FORECAST!A55</f>
        <v>44250</v>
      </c>
      <c r="C1925" s="19">
        <f>OBSERVED!A55</f>
        <v>44250</v>
      </c>
      <c r="D1925" s="32">
        <f>OBSERVED!F55</f>
        <v>25</v>
      </c>
      <c r="E1925" s="32">
        <f>FORECAST!F55</f>
        <v>11</v>
      </c>
      <c r="F1925" s="36">
        <f t="shared" si="236"/>
        <v>25</v>
      </c>
      <c r="G1925" s="37">
        <f t="shared" si="237"/>
        <v>11</v>
      </c>
      <c r="H1925" s="15">
        <f t="shared" si="238"/>
        <v>14</v>
      </c>
      <c r="I1925" s="15">
        <f t="shared" si="239"/>
        <v>14</v>
      </c>
      <c r="J1925" s="15">
        <f t="shared" si="240"/>
        <v>196</v>
      </c>
    </row>
    <row r="1926" spans="1:10">
      <c r="A1926" t="s">
        <v>119</v>
      </c>
      <c r="B1926" s="19">
        <f>FORECAST!A56</f>
        <v>44251</v>
      </c>
      <c r="C1926" s="19">
        <f>OBSERVED!A56</f>
        <v>44251</v>
      </c>
      <c r="D1926" s="32">
        <f>OBSERVED!F56</f>
        <v>28</v>
      </c>
      <c r="E1926" s="32">
        <f>FORECAST!F56</f>
        <v>17</v>
      </c>
      <c r="F1926" s="36">
        <f t="shared" si="236"/>
        <v>28</v>
      </c>
      <c r="G1926" s="37">
        <f t="shared" si="237"/>
        <v>17</v>
      </c>
      <c r="H1926" s="15">
        <f t="shared" si="238"/>
        <v>11</v>
      </c>
      <c r="I1926" s="15">
        <f t="shared" si="239"/>
        <v>11</v>
      </c>
      <c r="J1926" s="15">
        <f t="shared" si="240"/>
        <v>121</v>
      </c>
    </row>
    <row r="1927" spans="1:10">
      <c r="A1927" t="s">
        <v>122</v>
      </c>
      <c r="B1927" s="19">
        <f>FORECAST!A57</f>
        <v>44252</v>
      </c>
      <c r="C1927" s="19">
        <f>OBSERVED!A57</f>
        <v>44252</v>
      </c>
      <c r="D1927" s="32">
        <f>OBSERVED!F57</f>
        <v>24</v>
      </c>
      <c r="E1927" s="32">
        <f>FORECAST!F57</f>
        <v>21</v>
      </c>
      <c r="F1927" s="36">
        <f t="shared" si="236"/>
        <v>24</v>
      </c>
      <c r="G1927" s="37">
        <f t="shared" si="237"/>
        <v>21</v>
      </c>
      <c r="H1927" s="15">
        <f t="shared" si="238"/>
        <v>3</v>
      </c>
      <c r="I1927" s="15">
        <f t="shared" si="239"/>
        <v>3</v>
      </c>
      <c r="J1927" s="15">
        <f t="shared" si="240"/>
        <v>9</v>
      </c>
    </row>
    <row r="1928" spans="1:10">
      <c r="A1928" t="s">
        <v>106</v>
      </c>
      <c r="B1928" s="19">
        <f>FORECAST!A58</f>
        <v>44253</v>
      </c>
      <c r="C1928" s="19">
        <f>OBSERVED!A58</f>
        <v>44253</v>
      </c>
      <c r="D1928" s="32">
        <f>OBSERVED!F58</f>
        <v>32</v>
      </c>
      <c r="E1928" s="32">
        <f>FORECAST!F58</f>
        <v>24</v>
      </c>
      <c r="F1928" s="36">
        <f t="shared" si="236"/>
        <v>32</v>
      </c>
      <c r="G1928" s="37">
        <f t="shared" si="237"/>
        <v>24</v>
      </c>
      <c r="H1928" s="15">
        <f t="shared" si="238"/>
        <v>8</v>
      </c>
      <c r="I1928" s="15">
        <f t="shared" si="239"/>
        <v>8</v>
      </c>
      <c r="J1928" s="15">
        <f t="shared" si="240"/>
        <v>64</v>
      </c>
    </row>
    <row r="1929" spans="1:10">
      <c r="A1929" t="s">
        <v>107</v>
      </c>
      <c r="B1929" s="19">
        <f>FORECAST!A59</f>
        <v>44254</v>
      </c>
      <c r="C1929" s="19">
        <f>OBSERVED!A59</f>
        <v>44254</v>
      </c>
      <c r="D1929" s="32">
        <f>OBSERVED!F59</f>
        <v>27</v>
      </c>
      <c r="E1929" s="32">
        <f>FORECAST!F59</f>
        <v>20</v>
      </c>
      <c r="F1929" s="36">
        <f t="shared" si="236"/>
        <v>27</v>
      </c>
      <c r="G1929" s="37">
        <f t="shared" si="237"/>
        <v>20</v>
      </c>
      <c r="H1929" s="15">
        <f t="shared" si="238"/>
        <v>7</v>
      </c>
      <c r="I1929" s="15">
        <f t="shared" si="239"/>
        <v>7</v>
      </c>
      <c r="J1929" s="15">
        <f t="shared" si="240"/>
        <v>49</v>
      </c>
    </row>
    <row r="1930" spans="1:10">
      <c r="A1930" t="s">
        <v>110</v>
      </c>
      <c r="B1930" s="19">
        <f>FORECAST!A60</f>
        <v>44255</v>
      </c>
      <c r="C1930" s="19">
        <f>OBSERVED!A60</f>
        <v>44255</v>
      </c>
      <c r="D1930" s="32">
        <f>OBSERVED!F60</f>
        <v>31</v>
      </c>
      <c r="E1930" s="32">
        <f>FORECAST!F60</f>
        <v>23</v>
      </c>
      <c r="F1930" s="36">
        <f t="shared" si="236"/>
        <v>31</v>
      </c>
      <c r="G1930" s="37">
        <f t="shared" si="237"/>
        <v>23</v>
      </c>
      <c r="H1930" s="15">
        <f t="shared" si="238"/>
        <v>8</v>
      </c>
      <c r="I1930" s="15">
        <f t="shared" si="239"/>
        <v>8</v>
      </c>
      <c r="J1930" s="15">
        <f t="shared" si="240"/>
        <v>64</v>
      </c>
    </row>
    <row r="1931" spans="1:10">
      <c r="A1931" t="s">
        <v>113</v>
      </c>
      <c r="B1931" s="19">
        <f>FORECAST!A61</f>
        <v>44256</v>
      </c>
      <c r="C1931" s="19">
        <f>OBSERVED!A61</f>
        <v>44256</v>
      </c>
      <c r="D1931" s="32">
        <f>OBSERVED!F61</f>
        <v>28</v>
      </c>
      <c r="E1931" s="32">
        <f>FORECAST!F61</f>
        <v>19</v>
      </c>
      <c r="F1931" s="36">
        <f t="shared" si="236"/>
        <v>28</v>
      </c>
      <c r="G1931" s="37">
        <f t="shared" si="237"/>
        <v>19</v>
      </c>
      <c r="H1931" s="15">
        <f t="shared" si="238"/>
        <v>9</v>
      </c>
      <c r="I1931" s="15">
        <f t="shared" si="239"/>
        <v>9</v>
      </c>
      <c r="J1931" s="15">
        <f t="shared" si="240"/>
        <v>81</v>
      </c>
    </row>
    <row r="1932" spans="1:10">
      <c r="A1932" t="s">
        <v>116</v>
      </c>
      <c r="B1932" s="19">
        <f>FORECAST!A62</f>
        <v>44257</v>
      </c>
      <c r="C1932" s="19">
        <f>OBSERVED!A62</f>
        <v>44257</v>
      </c>
      <c r="D1932" s="32">
        <f>OBSERVED!F62</f>
        <v>23</v>
      </c>
      <c r="E1932" s="32">
        <f>FORECAST!F62</f>
        <v>12</v>
      </c>
      <c r="F1932" s="36">
        <f t="shared" si="236"/>
        <v>23</v>
      </c>
      <c r="G1932" s="37">
        <f t="shared" si="237"/>
        <v>12</v>
      </c>
      <c r="H1932" s="15">
        <f t="shared" si="238"/>
        <v>11</v>
      </c>
      <c r="I1932" s="15">
        <f t="shared" si="239"/>
        <v>11</v>
      </c>
      <c r="J1932" s="15">
        <f t="shared" si="240"/>
        <v>121</v>
      </c>
    </row>
    <row r="1933" spans="1:10">
      <c r="A1933" t="s">
        <v>119</v>
      </c>
      <c r="B1933" s="19">
        <f>FORECAST!A63</f>
        <v>44258</v>
      </c>
      <c r="C1933" s="19">
        <f>OBSERVED!A63</f>
        <v>44258</v>
      </c>
      <c r="D1933" s="32">
        <f>OBSERVED!F63</f>
        <v>21</v>
      </c>
      <c r="E1933" s="32">
        <f>FORECAST!F63</f>
        <v>10</v>
      </c>
      <c r="F1933" s="36">
        <f t="shared" si="236"/>
        <v>21</v>
      </c>
      <c r="G1933" s="37">
        <f t="shared" si="237"/>
        <v>10</v>
      </c>
      <c r="H1933" s="15">
        <f t="shared" si="238"/>
        <v>11</v>
      </c>
      <c r="I1933" s="15">
        <f t="shared" si="239"/>
        <v>11</v>
      </c>
      <c r="J1933" s="15">
        <f t="shared" si="240"/>
        <v>121</v>
      </c>
    </row>
    <row r="1934" spans="1:10">
      <c r="A1934" t="s">
        <v>122</v>
      </c>
      <c r="B1934" s="19">
        <f>FORECAST!A64</f>
        <v>44259</v>
      </c>
      <c r="C1934" s="19">
        <f>OBSERVED!A64</f>
        <v>44259</v>
      </c>
      <c r="D1934" s="32">
        <f>OBSERVED!F64</f>
        <v>27</v>
      </c>
      <c r="E1934" s="32">
        <f>FORECAST!F64</f>
        <v>9</v>
      </c>
      <c r="F1934" s="36">
        <f t="shared" si="236"/>
        <v>27</v>
      </c>
      <c r="G1934" s="37">
        <f t="shared" si="237"/>
        <v>9</v>
      </c>
      <c r="H1934" s="15">
        <f t="shared" si="238"/>
        <v>18</v>
      </c>
      <c r="I1934" s="15">
        <f t="shared" si="239"/>
        <v>18</v>
      </c>
      <c r="J1934" s="15">
        <f t="shared" si="240"/>
        <v>324</v>
      </c>
    </row>
    <row r="1935" spans="1:10">
      <c r="A1935" t="s">
        <v>106</v>
      </c>
      <c r="B1935" s="19">
        <f>FORECAST!A65</f>
        <v>44260</v>
      </c>
      <c r="C1935" s="19">
        <f>OBSERVED!A65</f>
        <v>44260</v>
      </c>
      <c r="D1935" s="32">
        <f>OBSERVED!F65</f>
        <v>27</v>
      </c>
      <c r="E1935" s="32">
        <f>FORECAST!F65</f>
        <v>14</v>
      </c>
      <c r="F1935" s="36">
        <f t="shared" si="236"/>
        <v>27</v>
      </c>
      <c r="G1935" s="37">
        <f t="shared" si="237"/>
        <v>14</v>
      </c>
      <c r="H1935" s="15">
        <f t="shared" si="238"/>
        <v>13</v>
      </c>
      <c r="I1935" s="15">
        <f t="shared" si="239"/>
        <v>13</v>
      </c>
      <c r="J1935" s="15">
        <f t="shared" si="240"/>
        <v>169</v>
      </c>
    </row>
    <row r="1936" spans="1:10">
      <c r="A1936" t="s">
        <v>107</v>
      </c>
      <c r="B1936" s="19">
        <f>FORECAST!A66</f>
        <v>44261</v>
      </c>
      <c r="C1936" s="19">
        <f>OBSERVED!A66</f>
        <v>44261</v>
      </c>
      <c r="D1936" s="32">
        <f>OBSERVED!F66</f>
        <v>34</v>
      </c>
      <c r="E1936" s="32">
        <f>FORECAST!F66</f>
        <v>14</v>
      </c>
      <c r="F1936" s="36">
        <f t="shared" ref="F1936:F1999" si="249">IF(OR(D1936=999,E1936=999),"",D1936)</f>
        <v>34</v>
      </c>
      <c r="G1936" s="37">
        <f t="shared" ref="G1936:G1999" si="250">IF(OR(D1936=999,E1936=999),"",E1936)</f>
        <v>14</v>
      </c>
      <c r="H1936" s="15">
        <f t="shared" ref="H1936:H1999" si="251">IF(OR(D1936=999,E1936=999),"",ABS(D1936-E1936))</f>
        <v>20</v>
      </c>
      <c r="I1936" s="15">
        <f t="shared" ref="I1936:I1999" si="252">IF(OR(H1936&lt;=180,H1936=""),H1936,360-H1936)</f>
        <v>20</v>
      </c>
      <c r="J1936" s="15">
        <f t="shared" ref="J1936:J1999" si="253">IF(I1936="","",POWER(I1936,2))</f>
        <v>400</v>
      </c>
    </row>
    <row r="1937" spans="1:10">
      <c r="A1937" t="s">
        <v>110</v>
      </c>
      <c r="B1937" s="19">
        <f>FORECAST!A67</f>
        <v>44262</v>
      </c>
      <c r="C1937" s="19">
        <f>OBSERVED!A67</f>
        <v>44262</v>
      </c>
      <c r="D1937" s="32">
        <f>OBSERVED!F67</f>
        <v>32</v>
      </c>
      <c r="E1937" s="32">
        <f>FORECAST!F67</f>
        <v>14</v>
      </c>
      <c r="F1937" s="36">
        <f t="shared" si="249"/>
        <v>32</v>
      </c>
      <c r="G1937" s="37">
        <f t="shared" si="250"/>
        <v>14</v>
      </c>
      <c r="H1937" s="15">
        <f t="shared" si="251"/>
        <v>18</v>
      </c>
      <c r="I1937" s="15">
        <f t="shared" si="252"/>
        <v>18</v>
      </c>
      <c r="J1937" s="15">
        <f t="shared" si="253"/>
        <v>324</v>
      </c>
    </row>
    <row r="1938" spans="1:10">
      <c r="A1938" t="s">
        <v>113</v>
      </c>
      <c r="B1938" s="19">
        <f>FORECAST!A68</f>
        <v>44263</v>
      </c>
      <c r="C1938" s="19">
        <f>OBSERVED!A68</f>
        <v>44263</v>
      </c>
      <c r="D1938" s="32">
        <f>OBSERVED!F68</f>
        <v>28.225706324551</v>
      </c>
      <c r="E1938" s="32">
        <f>FORECAST!F68</f>
        <v>15</v>
      </c>
      <c r="F1938" s="36">
        <f t="shared" si="249"/>
        <v>28.225706324551</v>
      </c>
      <c r="G1938" s="37">
        <f t="shared" si="250"/>
        <v>15</v>
      </c>
      <c r="H1938" s="15">
        <f t="shared" si="251"/>
        <v>13.225706324551</v>
      </c>
      <c r="I1938" s="15">
        <f t="shared" si="252"/>
        <v>13.225706324551</v>
      </c>
      <c r="J1938" s="15">
        <f t="shared" si="253"/>
        <v>174.919307783268</v>
      </c>
    </row>
    <row r="1939" spans="1:10">
      <c r="A1939" t="s">
        <v>116</v>
      </c>
      <c r="B1939" s="19">
        <f>FORECAST!A69</f>
        <v>44264</v>
      </c>
      <c r="C1939" s="19">
        <f>OBSERVED!A69</f>
        <v>44264</v>
      </c>
      <c r="D1939" s="32">
        <f>OBSERVED!F69</f>
        <v>22.6551248760115</v>
      </c>
      <c r="E1939" s="32">
        <f>FORECAST!F69</f>
        <v>14</v>
      </c>
      <c r="F1939" s="36">
        <f t="shared" si="249"/>
        <v>22.6551248760115</v>
      </c>
      <c r="G1939" s="37">
        <f t="shared" si="250"/>
        <v>14</v>
      </c>
      <c r="H1939" s="15">
        <f t="shared" si="251"/>
        <v>8.6551248760115</v>
      </c>
      <c r="I1939" s="15">
        <f t="shared" si="252"/>
        <v>8.6551248760115</v>
      </c>
      <c r="J1939" s="15">
        <f t="shared" si="253"/>
        <v>74.9111866193531</v>
      </c>
    </row>
    <row r="1940" spans="1:10">
      <c r="A1940" t="s">
        <v>119</v>
      </c>
      <c r="B1940" s="19">
        <f>FORECAST!A70</f>
        <v>44265</v>
      </c>
      <c r="C1940" s="19">
        <f>OBSERVED!A70</f>
        <v>44265</v>
      </c>
      <c r="D1940" s="32">
        <f>OBSERVED!F70</f>
        <v>25</v>
      </c>
      <c r="E1940" s="32">
        <f>FORECAST!F70</f>
        <v>15</v>
      </c>
      <c r="F1940" s="36">
        <f t="shared" si="249"/>
        <v>25</v>
      </c>
      <c r="G1940" s="37">
        <f t="shared" si="250"/>
        <v>15</v>
      </c>
      <c r="H1940" s="15">
        <f t="shared" si="251"/>
        <v>10</v>
      </c>
      <c r="I1940" s="15">
        <f t="shared" si="252"/>
        <v>10</v>
      </c>
      <c r="J1940" s="15">
        <f t="shared" si="253"/>
        <v>100</v>
      </c>
    </row>
    <row r="1941" spans="1:10">
      <c r="A1941" t="s">
        <v>122</v>
      </c>
      <c r="B1941" s="19">
        <f>FORECAST!A71</f>
        <v>44266</v>
      </c>
      <c r="C1941" s="19">
        <f>OBSERVED!A71</f>
        <v>44266</v>
      </c>
      <c r="D1941" s="32">
        <f>OBSERVED!F71</f>
        <v>31</v>
      </c>
      <c r="E1941" s="32">
        <f>FORECAST!F71</f>
        <v>16</v>
      </c>
      <c r="F1941" s="36">
        <f t="shared" si="249"/>
        <v>31</v>
      </c>
      <c r="G1941" s="37">
        <f t="shared" si="250"/>
        <v>16</v>
      </c>
      <c r="H1941" s="15">
        <f t="shared" si="251"/>
        <v>15</v>
      </c>
      <c r="I1941" s="15">
        <f t="shared" si="252"/>
        <v>15</v>
      </c>
      <c r="J1941" s="15">
        <f t="shared" si="253"/>
        <v>225</v>
      </c>
    </row>
    <row r="1942" spans="1:10">
      <c r="A1942" t="s">
        <v>106</v>
      </c>
      <c r="B1942" s="19">
        <f>FORECAST!A72</f>
        <v>44267</v>
      </c>
      <c r="C1942" s="19">
        <f>OBSERVED!A72</f>
        <v>44267</v>
      </c>
      <c r="D1942" s="32">
        <f>OBSERVED!F72</f>
        <v>27</v>
      </c>
      <c r="E1942" s="32">
        <f>FORECAST!F72</f>
        <v>17</v>
      </c>
      <c r="F1942" s="36">
        <f t="shared" si="249"/>
        <v>27</v>
      </c>
      <c r="G1942" s="37">
        <f t="shared" si="250"/>
        <v>17</v>
      </c>
      <c r="H1942" s="15">
        <f t="shared" si="251"/>
        <v>10</v>
      </c>
      <c r="I1942" s="15">
        <f t="shared" si="252"/>
        <v>10</v>
      </c>
      <c r="J1942" s="15">
        <f t="shared" si="253"/>
        <v>100</v>
      </c>
    </row>
    <row r="1943" spans="1:10">
      <c r="A1943" t="s">
        <v>107</v>
      </c>
      <c r="B1943" s="19">
        <f>FORECAST!A73</f>
        <v>44268</v>
      </c>
      <c r="C1943" s="19">
        <f>OBSERVED!A73</f>
        <v>44268</v>
      </c>
      <c r="D1943" s="32">
        <f>OBSERVED!F73</f>
        <v>20</v>
      </c>
      <c r="E1943" s="32">
        <f>FORECAST!F73</f>
        <v>13</v>
      </c>
      <c r="F1943" s="36">
        <f t="shared" si="249"/>
        <v>20</v>
      </c>
      <c r="G1943" s="37">
        <f t="shared" si="250"/>
        <v>13</v>
      </c>
      <c r="H1943" s="15">
        <f t="shared" si="251"/>
        <v>7</v>
      </c>
      <c r="I1943" s="15">
        <f t="shared" si="252"/>
        <v>7</v>
      </c>
      <c r="J1943" s="15">
        <f t="shared" si="253"/>
        <v>49</v>
      </c>
    </row>
    <row r="1944" spans="1:10">
      <c r="A1944" t="s">
        <v>110</v>
      </c>
      <c r="B1944" s="19">
        <f>FORECAST!A74</f>
        <v>44269</v>
      </c>
      <c r="C1944" s="19">
        <f>OBSERVED!A74</f>
        <v>44269</v>
      </c>
      <c r="D1944" s="32">
        <f>OBSERVED!F74</f>
        <v>25</v>
      </c>
      <c r="E1944" s="32">
        <f>FORECAST!F74</f>
        <v>8</v>
      </c>
      <c r="F1944" s="36">
        <f t="shared" si="249"/>
        <v>25</v>
      </c>
      <c r="G1944" s="37">
        <f t="shared" si="250"/>
        <v>8</v>
      </c>
      <c r="H1944" s="15">
        <f t="shared" si="251"/>
        <v>17</v>
      </c>
      <c r="I1944" s="15">
        <f t="shared" si="252"/>
        <v>17</v>
      </c>
      <c r="J1944" s="15">
        <f t="shared" si="253"/>
        <v>289</v>
      </c>
    </row>
    <row r="1945" spans="1:10">
      <c r="A1945" t="s">
        <v>113</v>
      </c>
      <c r="B1945" s="19">
        <f>FORECAST!A75</f>
        <v>44270</v>
      </c>
      <c r="C1945" s="19">
        <f>OBSERVED!A75</f>
        <v>44270</v>
      </c>
      <c r="D1945" s="32">
        <f>OBSERVED!F75</f>
        <v>27</v>
      </c>
      <c r="E1945" s="32">
        <f>FORECAST!F75</f>
        <v>10</v>
      </c>
      <c r="F1945" s="36">
        <f t="shared" si="249"/>
        <v>27</v>
      </c>
      <c r="G1945" s="37">
        <f t="shared" si="250"/>
        <v>10</v>
      </c>
      <c r="H1945" s="15">
        <f t="shared" si="251"/>
        <v>17</v>
      </c>
      <c r="I1945" s="15">
        <f t="shared" si="252"/>
        <v>17</v>
      </c>
      <c r="J1945" s="15">
        <f t="shared" si="253"/>
        <v>289</v>
      </c>
    </row>
    <row r="1946" spans="1:10">
      <c r="A1946" t="s">
        <v>116</v>
      </c>
      <c r="B1946" s="19">
        <f>FORECAST!A76</f>
        <v>44271</v>
      </c>
      <c r="C1946" s="19">
        <f>OBSERVED!A76</f>
        <v>44271</v>
      </c>
      <c r="D1946" s="32">
        <f>OBSERVED!F76</f>
        <v>34</v>
      </c>
      <c r="E1946" s="32">
        <f>FORECAST!F76</f>
        <v>8</v>
      </c>
      <c r="F1946" s="36">
        <f t="shared" si="249"/>
        <v>34</v>
      </c>
      <c r="G1946" s="37">
        <f t="shared" si="250"/>
        <v>8</v>
      </c>
      <c r="H1946" s="15">
        <f t="shared" si="251"/>
        <v>26</v>
      </c>
      <c r="I1946" s="15">
        <f t="shared" si="252"/>
        <v>26</v>
      </c>
      <c r="J1946" s="15">
        <f t="shared" si="253"/>
        <v>676</v>
      </c>
    </row>
    <row r="1947" spans="1:10">
      <c r="A1947" t="s">
        <v>119</v>
      </c>
      <c r="B1947" s="19">
        <f>FORECAST!A77</f>
        <v>44272</v>
      </c>
      <c r="C1947" s="19">
        <f>OBSERVED!A77</f>
        <v>44272</v>
      </c>
      <c r="D1947" s="32">
        <f>OBSERVED!F77</f>
        <v>35</v>
      </c>
      <c r="E1947" s="32">
        <f>FORECAST!F77</f>
        <v>11</v>
      </c>
      <c r="F1947" s="36">
        <f t="shared" si="249"/>
        <v>35</v>
      </c>
      <c r="G1947" s="37">
        <f t="shared" si="250"/>
        <v>11</v>
      </c>
      <c r="H1947" s="15">
        <f t="shared" si="251"/>
        <v>24</v>
      </c>
      <c r="I1947" s="15">
        <f t="shared" si="252"/>
        <v>24</v>
      </c>
      <c r="J1947" s="15">
        <f t="shared" si="253"/>
        <v>576</v>
      </c>
    </row>
    <row r="1948" spans="1:10">
      <c r="A1948" t="s">
        <v>122</v>
      </c>
      <c r="B1948" s="19">
        <f>FORECAST!A78</f>
        <v>44273</v>
      </c>
      <c r="C1948" s="19">
        <f>OBSERVED!A78</f>
        <v>44273</v>
      </c>
      <c r="D1948" s="32">
        <f>OBSERVED!F78</f>
        <v>40</v>
      </c>
      <c r="E1948" s="32">
        <f>FORECAST!F78</f>
        <v>11</v>
      </c>
      <c r="F1948" s="36">
        <f t="shared" si="249"/>
        <v>40</v>
      </c>
      <c r="G1948" s="37">
        <f t="shared" si="250"/>
        <v>11</v>
      </c>
      <c r="H1948" s="15">
        <f t="shared" si="251"/>
        <v>29</v>
      </c>
      <c r="I1948" s="15">
        <f t="shared" si="252"/>
        <v>29</v>
      </c>
      <c r="J1948" s="15">
        <f t="shared" si="253"/>
        <v>841</v>
      </c>
    </row>
    <row r="1949" spans="1:10">
      <c r="A1949" t="s">
        <v>106</v>
      </c>
      <c r="B1949" s="19">
        <f>FORECAST!A79</f>
        <v>44274</v>
      </c>
      <c r="C1949" s="19">
        <f>OBSERVED!A79</f>
        <v>44274</v>
      </c>
      <c r="D1949" s="32">
        <f>OBSERVED!F79</f>
        <v>31</v>
      </c>
      <c r="E1949" s="32">
        <f>FORECAST!F79</f>
        <v>14</v>
      </c>
      <c r="F1949" s="36">
        <f t="shared" si="249"/>
        <v>31</v>
      </c>
      <c r="G1949" s="37">
        <f t="shared" si="250"/>
        <v>14</v>
      </c>
      <c r="H1949" s="15">
        <f t="shared" si="251"/>
        <v>17</v>
      </c>
      <c r="I1949" s="15">
        <f t="shared" si="252"/>
        <v>17</v>
      </c>
      <c r="J1949" s="15">
        <f t="shared" si="253"/>
        <v>289</v>
      </c>
    </row>
    <row r="1950" spans="1:10">
      <c r="A1950" t="s">
        <v>107</v>
      </c>
      <c r="B1950" s="19">
        <f>FORECAST!A80</f>
        <v>44275</v>
      </c>
      <c r="C1950" s="19">
        <f>OBSERVED!A80</f>
        <v>44275</v>
      </c>
      <c r="D1950" s="32">
        <f>OBSERVED!F80</f>
        <v>37</v>
      </c>
      <c r="E1950" s="32">
        <f>FORECAST!F80</f>
        <v>16</v>
      </c>
      <c r="F1950" s="36">
        <f t="shared" si="249"/>
        <v>37</v>
      </c>
      <c r="G1950" s="37">
        <f t="shared" si="250"/>
        <v>16</v>
      </c>
      <c r="H1950" s="15">
        <f t="shared" si="251"/>
        <v>21</v>
      </c>
      <c r="I1950" s="15">
        <f t="shared" si="252"/>
        <v>21</v>
      </c>
      <c r="J1950" s="15">
        <f t="shared" si="253"/>
        <v>441</v>
      </c>
    </row>
    <row r="1951" spans="1:10">
      <c r="A1951" t="s">
        <v>110</v>
      </c>
      <c r="B1951" s="19">
        <f>FORECAST!A81</f>
        <v>44276</v>
      </c>
      <c r="C1951" s="19">
        <f>OBSERVED!A81</f>
        <v>44276</v>
      </c>
      <c r="D1951" s="32">
        <f>OBSERVED!F81</f>
        <v>37</v>
      </c>
      <c r="E1951" s="32">
        <f>FORECAST!F81</f>
        <v>14</v>
      </c>
      <c r="F1951" s="36">
        <f t="shared" si="249"/>
        <v>37</v>
      </c>
      <c r="G1951" s="37">
        <f t="shared" si="250"/>
        <v>14</v>
      </c>
      <c r="H1951" s="15">
        <f t="shared" si="251"/>
        <v>23</v>
      </c>
      <c r="I1951" s="15">
        <f t="shared" si="252"/>
        <v>23</v>
      </c>
      <c r="J1951" s="15">
        <f t="shared" si="253"/>
        <v>529</v>
      </c>
    </row>
    <row r="1952" spans="1:10">
      <c r="A1952" t="s">
        <v>113</v>
      </c>
      <c r="B1952" s="19">
        <f>FORECAST!A82</f>
        <v>44277</v>
      </c>
      <c r="C1952" s="19">
        <f>OBSERVED!A82</f>
        <v>44277</v>
      </c>
      <c r="D1952" s="32">
        <f>OBSERVED!F82</f>
        <v>32</v>
      </c>
      <c r="E1952" s="32">
        <f>FORECAST!F82</f>
        <v>16</v>
      </c>
      <c r="F1952" s="36">
        <f t="shared" si="249"/>
        <v>32</v>
      </c>
      <c r="G1952" s="37">
        <f t="shared" si="250"/>
        <v>16</v>
      </c>
      <c r="H1952" s="15">
        <f t="shared" si="251"/>
        <v>16</v>
      </c>
      <c r="I1952" s="15">
        <f t="shared" si="252"/>
        <v>16</v>
      </c>
      <c r="J1952" s="15">
        <f t="shared" si="253"/>
        <v>256</v>
      </c>
    </row>
    <row r="1953" spans="1:10">
      <c r="A1953" t="s">
        <v>116</v>
      </c>
      <c r="B1953" s="19">
        <f>FORECAST!A83</f>
        <v>44278</v>
      </c>
      <c r="C1953" s="19">
        <f>OBSERVED!A83</f>
        <v>44278</v>
      </c>
      <c r="D1953" s="32">
        <f>OBSERVED!F83</f>
        <v>42</v>
      </c>
      <c r="E1953" s="32">
        <f>FORECAST!F83</f>
        <v>16</v>
      </c>
      <c r="F1953" s="36">
        <f t="shared" si="249"/>
        <v>42</v>
      </c>
      <c r="G1953" s="37">
        <f t="shared" si="250"/>
        <v>16</v>
      </c>
      <c r="H1953" s="15">
        <f t="shared" si="251"/>
        <v>26</v>
      </c>
      <c r="I1953" s="15">
        <f t="shared" si="252"/>
        <v>26</v>
      </c>
      <c r="J1953" s="15">
        <f t="shared" si="253"/>
        <v>676</v>
      </c>
    </row>
    <row r="1954" spans="1:10">
      <c r="A1954" t="s">
        <v>119</v>
      </c>
      <c r="B1954" s="19">
        <f>FORECAST!A84</f>
        <v>44279</v>
      </c>
      <c r="C1954" s="19">
        <f>OBSERVED!A84</f>
        <v>44279</v>
      </c>
      <c r="D1954" s="32">
        <f>OBSERVED!F84</f>
        <v>37</v>
      </c>
      <c r="E1954" s="32">
        <f>FORECAST!F84</f>
        <v>17</v>
      </c>
      <c r="F1954" s="36">
        <f t="shared" si="249"/>
        <v>37</v>
      </c>
      <c r="G1954" s="37">
        <f t="shared" si="250"/>
        <v>17</v>
      </c>
      <c r="H1954" s="15">
        <f t="shared" si="251"/>
        <v>20</v>
      </c>
      <c r="I1954" s="15">
        <f t="shared" si="252"/>
        <v>20</v>
      </c>
      <c r="J1954" s="15">
        <f t="shared" si="253"/>
        <v>400</v>
      </c>
    </row>
    <row r="1955" spans="1:10">
      <c r="A1955" t="s">
        <v>122</v>
      </c>
      <c r="B1955" s="19">
        <f>FORECAST!A85</f>
        <v>44280</v>
      </c>
      <c r="C1955" s="19">
        <f>OBSERVED!A85</f>
        <v>44280</v>
      </c>
      <c r="D1955" s="32">
        <f>OBSERVED!F85</f>
        <v>34</v>
      </c>
      <c r="E1955" s="32">
        <f>FORECAST!F85</f>
        <v>11</v>
      </c>
      <c r="F1955" s="36">
        <f t="shared" si="249"/>
        <v>34</v>
      </c>
      <c r="G1955" s="37">
        <f t="shared" si="250"/>
        <v>11</v>
      </c>
      <c r="H1955" s="15">
        <f t="shared" si="251"/>
        <v>23</v>
      </c>
      <c r="I1955" s="15">
        <f t="shared" si="252"/>
        <v>23</v>
      </c>
      <c r="J1955" s="15">
        <f t="shared" si="253"/>
        <v>529</v>
      </c>
    </row>
    <row r="1956" spans="1:10">
      <c r="A1956" t="s">
        <v>106</v>
      </c>
      <c r="B1956" s="19">
        <f>FORECAST!A86</f>
        <v>44281</v>
      </c>
      <c r="C1956" s="19">
        <f>OBSERVED!A86</f>
        <v>44281</v>
      </c>
      <c r="D1956" s="32">
        <f>OBSERVED!F86</f>
        <v>28</v>
      </c>
      <c r="E1956" s="32">
        <f>FORECAST!F86</f>
        <v>9</v>
      </c>
      <c r="F1956" s="36">
        <f t="shared" si="249"/>
        <v>28</v>
      </c>
      <c r="G1956" s="37">
        <f t="shared" si="250"/>
        <v>9</v>
      </c>
      <c r="H1956" s="15">
        <f t="shared" si="251"/>
        <v>19</v>
      </c>
      <c r="I1956" s="15">
        <f t="shared" si="252"/>
        <v>19</v>
      </c>
      <c r="J1956" s="15">
        <f t="shared" si="253"/>
        <v>361</v>
      </c>
    </row>
    <row r="1957" spans="1:10">
      <c r="A1957" t="s">
        <v>107</v>
      </c>
      <c r="B1957" s="19">
        <f>FORECAST!A87</f>
        <v>44282</v>
      </c>
      <c r="C1957" s="19">
        <f>OBSERVED!A87</f>
        <v>44282</v>
      </c>
      <c r="D1957" s="32">
        <f>OBSERVED!F87</f>
        <v>20</v>
      </c>
      <c r="E1957" s="32">
        <f>FORECAST!F87</f>
        <v>9</v>
      </c>
      <c r="F1957" s="36">
        <f t="shared" si="249"/>
        <v>20</v>
      </c>
      <c r="G1957" s="37">
        <f t="shared" si="250"/>
        <v>9</v>
      </c>
      <c r="H1957" s="15">
        <f t="shared" si="251"/>
        <v>11</v>
      </c>
      <c r="I1957" s="15">
        <f t="shared" si="252"/>
        <v>11</v>
      </c>
      <c r="J1957" s="15">
        <f t="shared" si="253"/>
        <v>121</v>
      </c>
    </row>
    <row r="1958" spans="1:10">
      <c r="A1958" t="s">
        <v>110</v>
      </c>
      <c r="B1958" s="19">
        <f>FORECAST!A88</f>
        <v>44283</v>
      </c>
      <c r="C1958" s="19">
        <f>OBSERVED!A88</f>
        <v>44283</v>
      </c>
      <c r="D1958" s="32">
        <f>OBSERVED!F88</f>
        <v>24</v>
      </c>
      <c r="E1958" s="32">
        <f>FORECAST!F88</f>
        <v>0</v>
      </c>
      <c r="F1958" s="36">
        <f t="shared" si="249"/>
        <v>24</v>
      </c>
      <c r="G1958" s="37">
        <f t="shared" si="250"/>
        <v>0</v>
      </c>
      <c r="H1958" s="15">
        <f t="shared" si="251"/>
        <v>24</v>
      </c>
      <c r="I1958" s="15">
        <f t="shared" si="252"/>
        <v>24</v>
      </c>
      <c r="J1958" s="15">
        <f t="shared" si="253"/>
        <v>576</v>
      </c>
    </row>
    <row r="1959" spans="1:10">
      <c r="A1959" t="s">
        <v>113</v>
      </c>
      <c r="B1959" s="19">
        <f>FORECAST!A89</f>
        <v>44284</v>
      </c>
      <c r="C1959" s="19">
        <f>OBSERVED!A89</f>
        <v>44284</v>
      </c>
      <c r="D1959" s="32">
        <f>OBSERVED!F89</f>
        <v>24</v>
      </c>
      <c r="E1959" s="32">
        <f>FORECAST!F89</f>
        <v>10</v>
      </c>
      <c r="F1959" s="36">
        <f t="shared" si="249"/>
        <v>24</v>
      </c>
      <c r="G1959" s="37">
        <f t="shared" si="250"/>
        <v>10</v>
      </c>
      <c r="H1959" s="15">
        <f t="shared" si="251"/>
        <v>14</v>
      </c>
      <c r="I1959" s="15">
        <f t="shared" si="252"/>
        <v>14</v>
      </c>
      <c r="J1959" s="15">
        <f t="shared" si="253"/>
        <v>196</v>
      </c>
    </row>
    <row r="1960" spans="1:10">
      <c r="A1960" t="s">
        <v>116</v>
      </c>
      <c r="B1960" s="19">
        <f>FORECAST!A90</f>
        <v>44285</v>
      </c>
      <c r="C1960" s="19">
        <f>OBSERVED!A90</f>
        <v>44285</v>
      </c>
      <c r="D1960" s="32">
        <f>OBSERVED!F90</f>
        <v>34</v>
      </c>
      <c r="E1960" s="32">
        <f>FORECAST!F90</f>
        <v>10</v>
      </c>
      <c r="F1960" s="36">
        <f t="shared" si="249"/>
        <v>34</v>
      </c>
      <c r="G1960" s="37">
        <f t="shared" si="250"/>
        <v>10</v>
      </c>
      <c r="H1960" s="15">
        <f t="shared" si="251"/>
        <v>24</v>
      </c>
      <c r="I1960" s="15">
        <f t="shared" si="252"/>
        <v>24</v>
      </c>
      <c r="J1960" s="15">
        <f t="shared" si="253"/>
        <v>576</v>
      </c>
    </row>
    <row r="1961" spans="1:10">
      <c r="A1961" t="s">
        <v>119</v>
      </c>
      <c r="B1961" s="19">
        <f>FORECAST!A91</f>
        <v>44286</v>
      </c>
      <c r="C1961" s="19">
        <f>OBSERVED!A91</f>
        <v>44286</v>
      </c>
      <c r="D1961" s="32">
        <f>OBSERVED!F91</f>
        <v>37</v>
      </c>
      <c r="E1961" s="32">
        <f>FORECAST!F91</f>
        <v>12</v>
      </c>
      <c r="F1961" s="36">
        <f t="shared" si="249"/>
        <v>37</v>
      </c>
      <c r="G1961" s="37">
        <f t="shared" si="250"/>
        <v>12</v>
      </c>
      <c r="H1961" s="15">
        <f t="shared" si="251"/>
        <v>25</v>
      </c>
      <c r="I1961" s="15">
        <f t="shared" si="252"/>
        <v>25</v>
      </c>
      <c r="J1961" s="15">
        <f t="shared" si="253"/>
        <v>625</v>
      </c>
    </row>
    <row r="1962" spans="1:10">
      <c r="A1962" t="s">
        <v>122</v>
      </c>
      <c r="B1962" s="19">
        <f>FORECAST!A92</f>
        <v>44287</v>
      </c>
      <c r="C1962" s="19">
        <f>OBSERVED!A92</f>
        <v>44287</v>
      </c>
      <c r="D1962" s="32">
        <f>OBSERVED!F92</f>
        <v>19</v>
      </c>
      <c r="E1962" s="32">
        <f>FORECAST!F92</f>
        <v>11</v>
      </c>
      <c r="F1962" s="36">
        <f t="shared" si="249"/>
        <v>19</v>
      </c>
      <c r="G1962" s="37">
        <f t="shared" si="250"/>
        <v>11</v>
      </c>
      <c r="H1962" s="15">
        <f t="shared" si="251"/>
        <v>8</v>
      </c>
      <c r="I1962" s="15">
        <f t="shared" si="252"/>
        <v>8</v>
      </c>
      <c r="J1962" s="15">
        <f t="shared" si="253"/>
        <v>64</v>
      </c>
    </row>
    <row r="1963" spans="1:10">
      <c r="A1963" t="s">
        <v>106</v>
      </c>
      <c r="B1963" s="19">
        <f>FORECAST!A93</f>
        <v>44288</v>
      </c>
      <c r="C1963" s="19">
        <f>OBSERVED!A93</f>
        <v>44288</v>
      </c>
      <c r="D1963" s="32">
        <f>OBSERVED!F93</f>
        <v>35</v>
      </c>
      <c r="E1963" s="32">
        <f>FORECAST!F93</f>
        <v>8</v>
      </c>
      <c r="F1963" s="36">
        <f t="shared" si="249"/>
        <v>35</v>
      </c>
      <c r="G1963" s="37">
        <f t="shared" si="250"/>
        <v>8</v>
      </c>
      <c r="H1963" s="15">
        <f t="shared" si="251"/>
        <v>27</v>
      </c>
      <c r="I1963" s="15">
        <f t="shared" si="252"/>
        <v>27</v>
      </c>
      <c r="J1963" s="15">
        <f t="shared" si="253"/>
        <v>729</v>
      </c>
    </row>
    <row r="1964" spans="1:10">
      <c r="A1964" t="s">
        <v>107</v>
      </c>
      <c r="B1964" s="19">
        <f>FORECAST!A94</f>
        <v>44289</v>
      </c>
      <c r="C1964" s="19">
        <f>OBSERVED!A94</f>
        <v>44289</v>
      </c>
      <c r="D1964" s="32">
        <f>OBSERVED!F94</f>
        <v>30.6692491060112</v>
      </c>
      <c r="E1964" s="32">
        <f>FORECAST!F94</f>
        <v>7</v>
      </c>
      <c r="F1964" s="36">
        <f t="shared" si="249"/>
        <v>30.6692491060112</v>
      </c>
      <c r="G1964" s="37">
        <f t="shared" si="250"/>
        <v>7</v>
      </c>
      <c r="H1964" s="15">
        <f t="shared" si="251"/>
        <v>23.6692491060112</v>
      </c>
      <c r="I1964" s="15">
        <f t="shared" si="252"/>
        <v>23.6692491060112</v>
      </c>
      <c r="J1964" s="15">
        <f t="shared" si="253"/>
        <v>560.233353242412</v>
      </c>
    </row>
    <row r="1965" spans="1:10">
      <c r="A1965" t="s">
        <v>110</v>
      </c>
      <c r="B1965" s="19">
        <f>FORECAST!A95</f>
        <v>44290</v>
      </c>
      <c r="C1965" s="19">
        <f>OBSERVED!A95</f>
        <v>44290</v>
      </c>
      <c r="D1965" s="32">
        <f>OBSERVED!F95</f>
        <v>34.3299472967003</v>
      </c>
      <c r="E1965" s="32">
        <f>FORECAST!F95</f>
        <v>16</v>
      </c>
      <c r="F1965" s="36">
        <f t="shared" si="249"/>
        <v>34.3299472967003</v>
      </c>
      <c r="G1965" s="37">
        <f t="shared" si="250"/>
        <v>16</v>
      </c>
      <c r="H1965" s="15">
        <f t="shared" si="251"/>
        <v>18.3299472967003</v>
      </c>
      <c r="I1965" s="15">
        <f t="shared" si="252"/>
        <v>18.3299472967003</v>
      </c>
      <c r="J1965" s="15">
        <f t="shared" si="253"/>
        <v>335.986967899811</v>
      </c>
    </row>
    <row r="1966" spans="1:10">
      <c r="A1966" t="s">
        <v>113</v>
      </c>
      <c r="B1966" s="19">
        <f>FORECAST!A96</f>
        <v>44291</v>
      </c>
      <c r="C1966" s="19">
        <f>OBSERVED!A96</f>
        <v>44291</v>
      </c>
      <c r="D1966" s="32">
        <f>OBSERVED!F96</f>
        <v>29.2139860513164</v>
      </c>
      <c r="E1966" s="32">
        <f>FORECAST!F96</f>
        <v>14</v>
      </c>
      <c r="F1966" s="36">
        <f t="shared" si="249"/>
        <v>29.2139860513164</v>
      </c>
      <c r="G1966" s="37">
        <f t="shared" si="250"/>
        <v>14</v>
      </c>
      <c r="H1966" s="15">
        <f t="shared" si="251"/>
        <v>15.2139860513164</v>
      </c>
      <c r="I1966" s="15">
        <f t="shared" si="252"/>
        <v>15.2139860513164</v>
      </c>
      <c r="J1966" s="15">
        <f t="shared" si="253"/>
        <v>231.46537156965</v>
      </c>
    </row>
    <row r="1967" spans="1:10">
      <c r="A1967" t="s">
        <v>116</v>
      </c>
      <c r="B1967" s="19">
        <f>FORECAST!A97</f>
        <v>44292</v>
      </c>
      <c r="C1967" s="19">
        <f>OBSERVED!A97</f>
        <v>44292</v>
      </c>
      <c r="D1967" s="32">
        <f>OBSERVED!F97</f>
        <v>22.7369352809642</v>
      </c>
      <c r="E1967" s="32">
        <f>FORECAST!F97</f>
        <v>12</v>
      </c>
      <c r="F1967" s="36">
        <f t="shared" si="249"/>
        <v>22.7369352809642</v>
      </c>
      <c r="G1967" s="37">
        <f t="shared" si="250"/>
        <v>12</v>
      </c>
      <c r="H1967" s="15">
        <f t="shared" si="251"/>
        <v>10.7369352809642</v>
      </c>
      <c r="I1967" s="15">
        <f t="shared" si="252"/>
        <v>10.7369352809642</v>
      </c>
      <c r="J1967" s="15">
        <f t="shared" si="253"/>
        <v>115.281779227614</v>
      </c>
    </row>
    <row r="1968" spans="1:10">
      <c r="A1968" t="s">
        <v>119</v>
      </c>
      <c r="B1968" s="19">
        <f>FORECAST!A98</f>
        <v>44293</v>
      </c>
      <c r="C1968" s="19">
        <f>OBSERVED!A98</f>
        <v>44293</v>
      </c>
      <c r="D1968" s="32">
        <f>OBSERVED!F98</f>
        <v>23</v>
      </c>
      <c r="E1968" s="32">
        <f>FORECAST!F98</f>
        <v>13</v>
      </c>
      <c r="F1968" s="36">
        <f t="shared" si="249"/>
        <v>23</v>
      </c>
      <c r="G1968" s="37">
        <f t="shared" si="250"/>
        <v>13</v>
      </c>
      <c r="H1968" s="15">
        <f t="shared" si="251"/>
        <v>10</v>
      </c>
      <c r="I1968" s="15">
        <f t="shared" si="252"/>
        <v>10</v>
      </c>
      <c r="J1968" s="15">
        <f t="shared" si="253"/>
        <v>100</v>
      </c>
    </row>
    <row r="1969" spans="1:10">
      <c r="A1969" t="s">
        <v>122</v>
      </c>
      <c r="B1969" s="19">
        <f>FORECAST!A99</f>
        <v>44294</v>
      </c>
      <c r="C1969" s="19">
        <f>OBSERVED!A99</f>
        <v>44294</v>
      </c>
      <c r="D1969" s="32">
        <f>OBSERVED!F99</f>
        <v>26</v>
      </c>
      <c r="E1969" s="32">
        <f>FORECAST!F99</f>
        <v>12</v>
      </c>
      <c r="F1969" s="36">
        <f t="shared" si="249"/>
        <v>26</v>
      </c>
      <c r="G1969" s="37">
        <f t="shared" si="250"/>
        <v>12</v>
      </c>
      <c r="H1969" s="15">
        <f t="shared" si="251"/>
        <v>14</v>
      </c>
      <c r="I1969" s="15">
        <f t="shared" si="252"/>
        <v>14</v>
      </c>
      <c r="J1969" s="15">
        <f t="shared" si="253"/>
        <v>196</v>
      </c>
    </row>
    <row r="1970" spans="1:10">
      <c r="A1970" t="s">
        <v>106</v>
      </c>
      <c r="B1970" s="19">
        <f>FORECAST!A100</f>
        <v>44295</v>
      </c>
      <c r="C1970" s="19">
        <f>OBSERVED!A100</f>
        <v>44295</v>
      </c>
      <c r="D1970" s="32">
        <f>OBSERVED!F100</f>
        <v>25</v>
      </c>
      <c r="E1970" s="32">
        <f>FORECAST!F100</f>
        <v>9</v>
      </c>
      <c r="F1970" s="36">
        <f t="shared" si="249"/>
        <v>25</v>
      </c>
      <c r="G1970" s="37">
        <f t="shared" si="250"/>
        <v>9</v>
      </c>
      <c r="H1970" s="15">
        <f t="shared" si="251"/>
        <v>16</v>
      </c>
      <c r="I1970" s="15">
        <f t="shared" si="252"/>
        <v>16</v>
      </c>
      <c r="J1970" s="15">
        <f t="shared" si="253"/>
        <v>256</v>
      </c>
    </row>
    <row r="1971" spans="1:10">
      <c r="A1971" t="s">
        <v>107</v>
      </c>
      <c r="B1971" s="19">
        <f>FORECAST!A101</f>
        <v>44296</v>
      </c>
      <c r="C1971" s="19">
        <f>OBSERVED!A101</f>
        <v>44296</v>
      </c>
      <c r="D1971" s="32">
        <f>OBSERVED!F101</f>
        <v>30</v>
      </c>
      <c r="E1971" s="32">
        <f>FORECAST!F101</f>
        <v>9</v>
      </c>
      <c r="F1971" s="36">
        <f t="shared" si="249"/>
        <v>30</v>
      </c>
      <c r="G1971" s="37">
        <f t="shared" si="250"/>
        <v>9</v>
      </c>
      <c r="H1971" s="15">
        <f t="shared" si="251"/>
        <v>21</v>
      </c>
      <c r="I1971" s="15">
        <f t="shared" si="252"/>
        <v>21</v>
      </c>
      <c r="J1971" s="15">
        <f t="shared" si="253"/>
        <v>441</v>
      </c>
    </row>
    <row r="1972" spans="1:10">
      <c r="A1972" t="s">
        <v>110</v>
      </c>
      <c r="B1972" s="19">
        <f>FORECAST!A102</f>
        <v>44297</v>
      </c>
      <c r="C1972" s="19">
        <f>OBSERVED!A102</f>
        <v>44297</v>
      </c>
      <c r="D1972" s="32">
        <f>OBSERVED!F102</f>
        <v>29</v>
      </c>
      <c r="E1972" s="32">
        <f>FORECAST!F102</f>
        <v>8</v>
      </c>
      <c r="F1972" s="36">
        <f t="shared" si="249"/>
        <v>29</v>
      </c>
      <c r="G1972" s="37">
        <f t="shared" si="250"/>
        <v>8</v>
      </c>
      <c r="H1972" s="15">
        <f t="shared" si="251"/>
        <v>21</v>
      </c>
      <c r="I1972" s="15">
        <f t="shared" si="252"/>
        <v>21</v>
      </c>
      <c r="J1972" s="15">
        <f t="shared" si="253"/>
        <v>441</v>
      </c>
    </row>
    <row r="1973" spans="1:10">
      <c r="A1973" t="s">
        <v>113</v>
      </c>
      <c r="B1973" s="19">
        <f>FORECAST!A103</f>
        <v>44298</v>
      </c>
      <c r="C1973" s="19">
        <f>OBSERVED!A103</f>
        <v>44298</v>
      </c>
      <c r="D1973" s="32">
        <f>OBSERVED!F103</f>
        <v>23</v>
      </c>
      <c r="E1973" s="32">
        <f>FORECAST!F103</f>
        <v>10</v>
      </c>
      <c r="F1973" s="36">
        <f t="shared" si="249"/>
        <v>23</v>
      </c>
      <c r="G1973" s="37">
        <f t="shared" si="250"/>
        <v>10</v>
      </c>
      <c r="H1973" s="15">
        <f t="shared" si="251"/>
        <v>13</v>
      </c>
      <c r="I1973" s="15">
        <f t="shared" si="252"/>
        <v>13</v>
      </c>
      <c r="J1973" s="15">
        <f t="shared" si="253"/>
        <v>169</v>
      </c>
    </row>
    <row r="1974" spans="1:10">
      <c r="A1974" t="s">
        <v>116</v>
      </c>
      <c r="B1974" s="19">
        <f>FORECAST!A104</f>
        <v>44299</v>
      </c>
      <c r="C1974" s="19">
        <f>OBSERVED!A104</f>
        <v>44299</v>
      </c>
      <c r="D1974" s="32">
        <f>OBSERVED!F104</f>
        <v>23</v>
      </c>
      <c r="E1974" s="32">
        <f>FORECAST!F104</f>
        <v>13</v>
      </c>
      <c r="F1974" s="36">
        <f t="shared" si="249"/>
        <v>23</v>
      </c>
      <c r="G1974" s="37">
        <f t="shared" si="250"/>
        <v>13</v>
      </c>
      <c r="H1974" s="15">
        <f t="shared" si="251"/>
        <v>10</v>
      </c>
      <c r="I1974" s="15">
        <f t="shared" si="252"/>
        <v>10</v>
      </c>
      <c r="J1974" s="15">
        <f t="shared" si="253"/>
        <v>100</v>
      </c>
    </row>
    <row r="1975" spans="1:10">
      <c r="A1975" t="s">
        <v>119</v>
      </c>
      <c r="B1975" s="19">
        <f>FORECAST!A105</f>
        <v>44300</v>
      </c>
      <c r="C1975" s="19">
        <f>OBSERVED!A105</f>
        <v>44300</v>
      </c>
      <c r="D1975" s="32">
        <f>OBSERVED!F105</f>
        <v>26</v>
      </c>
      <c r="E1975" s="32">
        <f>FORECAST!F105</f>
        <v>10</v>
      </c>
      <c r="F1975" s="36">
        <f t="shared" si="249"/>
        <v>26</v>
      </c>
      <c r="G1975" s="37">
        <f t="shared" si="250"/>
        <v>10</v>
      </c>
      <c r="H1975" s="15">
        <f t="shared" si="251"/>
        <v>16</v>
      </c>
      <c r="I1975" s="15">
        <f t="shared" si="252"/>
        <v>16</v>
      </c>
      <c r="J1975" s="15">
        <f t="shared" si="253"/>
        <v>256</v>
      </c>
    </row>
    <row r="1976" spans="1:10">
      <c r="A1976" t="s">
        <v>122</v>
      </c>
      <c r="B1976" s="19">
        <f>FORECAST!A106</f>
        <v>44301</v>
      </c>
      <c r="C1976" s="19">
        <f>OBSERVED!A106</f>
        <v>44301</v>
      </c>
      <c r="D1976" s="32">
        <f>OBSERVED!F106</f>
        <v>21</v>
      </c>
      <c r="E1976" s="32">
        <f>FORECAST!F106</f>
        <v>15</v>
      </c>
      <c r="F1976" s="36">
        <f t="shared" si="249"/>
        <v>21</v>
      </c>
      <c r="G1976" s="37">
        <f t="shared" si="250"/>
        <v>15</v>
      </c>
      <c r="H1976" s="15">
        <f t="shared" si="251"/>
        <v>6</v>
      </c>
      <c r="I1976" s="15">
        <f t="shared" si="252"/>
        <v>6</v>
      </c>
      <c r="J1976" s="15">
        <f t="shared" si="253"/>
        <v>36</v>
      </c>
    </row>
    <row r="1977" spans="1:10">
      <c r="A1977" t="s">
        <v>106</v>
      </c>
      <c r="B1977" s="19">
        <f>FORECAST!A107</f>
        <v>44302</v>
      </c>
      <c r="C1977" s="19">
        <f>OBSERVED!A107</f>
        <v>44302</v>
      </c>
      <c r="D1977" s="32">
        <f>OBSERVED!F107</f>
        <v>23</v>
      </c>
      <c r="E1977" s="32">
        <f>FORECAST!F107</f>
        <v>15</v>
      </c>
      <c r="F1977" s="36">
        <f t="shared" si="249"/>
        <v>23</v>
      </c>
      <c r="G1977" s="37">
        <f t="shared" si="250"/>
        <v>15</v>
      </c>
      <c r="H1977" s="15">
        <f t="shared" si="251"/>
        <v>8</v>
      </c>
      <c r="I1977" s="15">
        <f t="shared" si="252"/>
        <v>8</v>
      </c>
      <c r="J1977" s="15">
        <f t="shared" si="253"/>
        <v>64</v>
      </c>
    </row>
    <row r="1978" spans="1:10">
      <c r="A1978" t="s">
        <v>107</v>
      </c>
      <c r="B1978" s="19">
        <f>FORECAST!A108</f>
        <v>44303</v>
      </c>
      <c r="C1978" s="19">
        <f>OBSERVED!A108</f>
        <v>44303</v>
      </c>
      <c r="D1978" s="32">
        <f>OBSERVED!F108</f>
        <v>31</v>
      </c>
      <c r="E1978" s="32">
        <f>FORECAST!F108</f>
        <v>18</v>
      </c>
      <c r="F1978" s="36">
        <f t="shared" si="249"/>
        <v>31</v>
      </c>
      <c r="G1978" s="37">
        <f t="shared" si="250"/>
        <v>18</v>
      </c>
      <c r="H1978" s="15">
        <f t="shared" si="251"/>
        <v>13</v>
      </c>
      <c r="I1978" s="15">
        <f t="shared" si="252"/>
        <v>13</v>
      </c>
      <c r="J1978" s="15">
        <f t="shared" si="253"/>
        <v>169</v>
      </c>
    </row>
    <row r="1979" spans="1:10">
      <c r="A1979" t="s">
        <v>110</v>
      </c>
      <c r="B1979" s="19">
        <f>FORECAST!A109</f>
        <v>44304</v>
      </c>
      <c r="C1979" s="19">
        <f>OBSERVED!A109</f>
        <v>44304</v>
      </c>
      <c r="D1979" s="32">
        <f>OBSERVED!F109</f>
        <v>33</v>
      </c>
      <c r="E1979" s="32">
        <f>FORECAST!F109</f>
        <v>16</v>
      </c>
      <c r="F1979" s="36">
        <f t="shared" si="249"/>
        <v>33</v>
      </c>
      <c r="G1979" s="37">
        <f t="shared" si="250"/>
        <v>16</v>
      </c>
      <c r="H1979" s="15">
        <f t="shared" si="251"/>
        <v>17</v>
      </c>
      <c r="I1979" s="15">
        <f t="shared" si="252"/>
        <v>17</v>
      </c>
      <c r="J1979" s="15">
        <f t="shared" si="253"/>
        <v>289</v>
      </c>
    </row>
    <row r="1980" spans="1:10">
      <c r="A1980" t="s">
        <v>113</v>
      </c>
      <c r="B1980" s="19">
        <f>FORECAST!A110</f>
        <v>44305</v>
      </c>
      <c r="C1980" s="19">
        <f>OBSERVED!A110</f>
        <v>44305</v>
      </c>
      <c r="D1980" s="32">
        <f>OBSERVED!F110</f>
        <v>25</v>
      </c>
      <c r="E1980" s="32">
        <f>FORECAST!F110</f>
        <v>13</v>
      </c>
      <c r="F1980" s="36">
        <f t="shared" si="249"/>
        <v>25</v>
      </c>
      <c r="G1980" s="37">
        <f t="shared" si="250"/>
        <v>13</v>
      </c>
      <c r="H1980" s="15">
        <f t="shared" si="251"/>
        <v>12</v>
      </c>
      <c r="I1980" s="15">
        <f t="shared" si="252"/>
        <v>12</v>
      </c>
      <c r="J1980" s="15">
        <f t="shared" si="253"/>
        <v>144</v>
      </c>
    </row>
    <row r="1981" spans="1:10">
      <c r="A1981" t="s">
        <v>116</v>
      </c>
      <c r="B1981" s="19">
        <f>FORECAST!A111</f>
        <v>44306</v>
      </c>
      <c r="C1981" s="19">
        <f>OBSERVED!A111</f>
        <v>44306</v>
      </c>
      <c r="D1981" s="32">
        <f>OBSERVED!F111</f>
        <v>38</v>
      </c>
      <c r="E1981" s="32">
        <f>FORECAST!F111</f>
        <v>15</v>
      </c>
      <c r="F1981" s="36">
        <f t="shared" si="249"/>
        <v>38</v>
      </c>
      <c r="G1981" s="37">
        <f t="shared" si="250"/>
        <v>15</v>
      </c>
      <c r="H1981" s="15">
        <f t="shared" si="251"/>
        <v>23</v>
      </c>
      <c r="I1981" s="15">
        <f t="shared" si="252"/>
        <v>23</v>
      </c>
      <c r="J1981" s="15">
        <f t="shared" si="253"/>
        <v>529</v>
      </c>
    </row>
    <row r="1982" spans="1:10">
      <c r="A1982" t="s">
        <v>119</v>
      </c>
      <c r="B1982" s="19">
        <f>FORECAST!A112</f>
        <v>44307</v>
      </c>
      <c r="C1982" s="19">
        <f>OBSERVED!A112</f>
        <v>44307</v>
      </c>
      <c r="D1982" s="32">
        <f>OBSERVED!F112</f>
        <v>40</v>
      </c>
      <c r="E1982" s="32">
        <f>FORECAST!F112</f>
        <v>14</v>
      </c>
      <c r="F1982" s="36">
        <f t="shared" si="249"/>
        <v>40</v>
      </c>
      <c r="G1982" s="37">
        <f t="shared" si="250"/>
        <v>14</v>
      </c>
      <c r="H1982" s="15">
        <f t="shared" si="251"/>
        <v>26</v>
      </c>
      <c r="I1982" s="15">
        <f t="shared" si="252"/>
        <v>26</v>
      </c>
      <c r="J1982" s="15">
        <f t="shared" si="253"/>
        <v>676</v>
      </c>
    </row>
    <row r="1983" spans="1:10">
      <c r="A1983" t="s">
        <v>122</v>
      </c>
      <c r="B1983" s="19">
        <f>FORECAST!A113</f>
        <v>44308</v>
      </c>
      <c r="C1983" s="19">
        <f>OBSERVED!A113</f>
        <v>44308</v>
      </c>
      <c r="D1983" s="32">
        <f>OBSERVED!F113</f>
        <v>25</v>
      </c>
      <c r="E1983" s="32">
        <f>FORECAST!F113</f>
        <v>14</v>
      </c>
      <c r="F1983" s="36">
        <f t="shared" si="249"/>
        <v>25</v>
      </c>
      <c r="G1983" s="37">
        <f t="shared" si="250"/>
        <v>14</v>
      </c>
      <c r="H1983" s="15">
        <f t="shared" si="251"/>
        <v>11</v>
      </c>
      <c r="I1983" s="15">
        <f t="shared" si="252"/>
        <v>11</v>
      </c>
      <c r="J1983" s="15">
        <f t="shared" si="253"/>
        <v>121</v>
      </c>
    </row>
    <row r="1984" spans="1:10">
      <c r="A1984" t="s">
        <v>106</v>
      </c>
      <c r="B1984" s="19">
        <f>FORECAST!A114</f>
        <v>44309</v>
      </c>
      <c r="C1984" s="19">
        <f>OBSERVED!A114</f>
        <v>44309</v>
      </c>
      <c r="D1984" s="32">
        <f>OBSERVED!F114</f>
        <v>24</v>
      </c>
      <c r="E1984" s="32">
        <f>FORECAST!F114</f>
        <v>13</v>
      </c>
      <c r="F1984" s="36">
        <f t="shared" si="249"/>
        <v>24</v>
      </c>
      <c r="G1984" s="37">
        <f t="shared" si="250"/>
        <v>13</v>
      </c>
      <c r="H1984" s="15">
        <f t="shared" si="251"/>
        <v>11</v>
      </c>
      <c r="I1984" s="15">
        <f t="shared" si="252"/>
        <v>11</v>
      </c>
      <c r="J1984" s="15">
        <f t="shared" si="253"/>
        <v>121</v>
      </c>
    </row>
    <row r="1985" spans="1:10">
      <c r="A1985" t="s">
        <v>107</v>
      </c>
      <c r="B1985" s="19">
        <f>FORECAST!A115</f>
        <v>44310</v>
      </c>
      <c r="C1985" s="19">
        <f>OBSERVED!A115</f>
        <v>44310</v>
      </c>
      <c r="D1985" s="32">
        <f>OBSERVED!F115</f>
        <v>51</v>
      </c>
      <c r="E1985" s="32">
        <f>FORECAST!F115</f>
        <v>13</v>
      </c>
      <c r="F1985" s="36">
        <f t="shared" si="249"/>
        <v>51</v>
      </c>
      <c r="G1985" s="37">
        <f t="shared" si="250"/>
        <v>13</v>
      </c>
      <c r="H1985" s="15">
        <f t="shared" si="251"/>
        <v>38</v>
      </c>
      <c r="I1985" s="15">
        <f t="shared" si="252"/>
        <v>38</v>
      </c>
      <c r="J1985" s="15">
        <f t="shared" si="253"/>
        <v>1444</v>
      </c>
    </row>
    <row r="1986" spans="1:10">
      <c r="A1986" t="s">
        <v>110</v>
      </c>
      <c r="B1986" s="19">
        <f>FORECAST!A116</f>
        <v>44311</v>
      </c>
      <c r="C1986" s="19">
        <f>OBSERVED!A116</f>
        <v>44311</v>
      </c>
      <c r="D1986" s="32">
        <f>OBSERVED!F116</f>
        <v>58</v>
      </c>
      <c r="E1986" s="32">
        <f>FORECAST!F116</f>
        <v>17</v>
      </c>
      <c r="F1986" s="36">
        <f t="shared" si="249"/>
        <v>58</v>
      </c>
      <c r="G1986" s="37">
        <f t="shared" si="250"/>
        <v>17</v>
      </c>
      <c r="H1986" s="15">
        <f t="shared" si="251"/>
        <v>41</v>
      </c>
      <c r="I1986" s="15">
        <f t="shared" si="252"/>
        <v>41</v>
      </c>
      <c r="J1986" s="15">
        <f t="shared" si="253"/>
        <v>1681</v>
      </c>
    </row>
    <row r="1987" spans="1:10">
      <c r="A1987" t="s">
        <v>113</v>
      </c>
      <c r="B1987" s="19">
        <f>FORECAST!A117</f>
        <v>44312</v>
      </c>
      <c r="C1987" s="19">
        <f>OBSERVED!A117</f>
        <v>44312</v>
      </c>
      <c r="D1987" s="32">
        <f>OBSERVED!F117</f>
        <v>30</v>
      </c>
      <c r="E1987" s="32">
        <f>FORECAST!F117</f>
        <v>8</v>
      </c>
      <c r="F1987" s="36">
        <f t="shared" si="249"/>
        <v>30</v>
      </c>
      <c r="G1987" s="37">
        <f t="shared" si="250"/>
        <v>8</v>
      </c>
      <c r="H1987" s="15">
        <f t="shared" si="251"/>
        <v>22</v>
      </c>
      <c r="I1987" s="15">
        <f t="shared" si="252"/>
        <v>22</v>
      </c>
      <c r="J1987" s="15">
        <f t="shared" si="253"/>
        <v>484</v>
      </c>
    </row>
    <row r="1988" spans="1:10">
      <c r="A1988" t="s">
        <v>116</v>
      </c>
      <c r="B1988" s="19">
        <f>FORECAST!A118</f>
        <v>44313</v>
      </c>
      <c r="C1988" s="19">
        <f>OBSERVED!A118</f>
        <v>44313</v>
      </c>
      <c r="D1988" s="32">
        <f>OBSERVED!F118</f>
        <v>35</v>
      </c>
      <c r="E1988" s="32">
        <f>FORECAST!F118</f>
        <v>7</v>
      </c>
      <c r="F1988" s="36">
        <f t="shared" si="249"/>
        <v>35</v>
      </c>
      <c r="G1988" s="37">
        <f t="shared" si="250"/>
        <v>7</v>
      </c>
      <c r="H1988" s="15">
        <f t="shared" si="251"/>
        <v>28</v>
      </c>
      <c r="I1988" s="15">
        <f t="shared" si="252"/>
        <v>28</v>
      </c>
      <c r="J1988" s="15">
        <f t="shared" si="253"/>
        <v>784</v>
      </c>
    </row>
    <row r="1989" spans="1:10">
      <c r="A1989" t="s">
        <v>119</v>
      </c>
      <c r="B1989" s="19">
        <f>FORECAST!A119</f>
        <v>44314</v>
      </c>
      <c r="C1989" s="19">
        <f>OBSERVED!A119</f>
        <v>44314</v>
      </c>
      <c r="D1989" s="32">
        <f>OBSERVED!F119</f>
        <v>34</v>
      </c>
      <c r="E1989" s="32">
        <f>FORECAST!F119</f>
        <v>13</v>
      </c>
      <c r="F1989" s="36">
        <f t="shared" si="249"/>
        <v>34</v>
      </c>
      <c r="G1989" s="37">
        <f t="shared" si="250"/>
        <v>13</v>
      </c>
      <c r="H1989" s="15">
        <f t="shared" si="251"/>
        <v>21</v>
      </c>
      <c r="I1989" s="15">
        <f t="shared" si="252"/>
        <v>21</v>
      </c>
      <c r="J1989" s="15">
        <f t="shared" si="253"/>
        <v>441</v>
      </c>
    </row>
    <row r="1990" spans="1:10">
      <c r="A1990" t="s">
        <v>122</v>
      </c>
      <c r="B1990" s="19">
        <f>FORECAST!A120</f>
        <v>44315</v>
      </c>
      <c r="C1990" s="19">
        <f>OBSERVED!A120</f>
        <v>44315</v>
      </c>
      <c r="D1990" s="32">
        <f>OBSERVED!F120</f>
        <v>36</v>
      </c>
      <c r="E1990" s="32">
        <f>FORECAST!F120</f>
        <v>14</v>
      </c>
      <c r="F1990" s="36">
        <f t="shared" si="249"/>
        <v>36</v>
      </c>
      <c r="G1990" s="37">
        <f t="shared" si="250"/>
        <v>14</v>
      </c>
      <c r="H1990" s="15">
        <f t="shared" si="251"/>
        <v>22</v>
      </c>
      <c r="I1990" s="15">
        <f t="shared" si="252"/>
        <v>22</v>
      </c>
      <c r="J1990" s="15">
        <f t="shared" si="253"/>
        <v>484</v>
      </c>
    </row>
    <row r="1991" spans="1:10">
      <c r="A1991" t="s">
        <v>106</v>
      </c>
      <c r="B1991" s="19">
        <f>FORECAST!A121</f>
        <v>44316</v>
      </c>
      <c r="C1991" s="19">
        <f>OBSERVED!A121</f>
        <v>44316</v>
      </c>
      <c r="D1991" s="32">
        <f>OBSERVED!F121</f>
        <v>33</v>
      </c>
      <c r="E1991" s="32">
        <f>FORECAST!F121</f>
        <v>13</v>
      </c>
      <c r="F1991" s="36">
        <f t="shared" si="249"/>
        <v>33</v>
      </c>
      <c r="G1991" s="37">
        <f t="shared" si="250"/>
        <v>13</v>
      </c>
      <c r="H1991" s="15">
        <f t="shared" si="251"/>
        <v>20</v>
      </c>
      <c r="I1991" s="15">
        <f t="shared" si="252"/>
        <v>20</v>
      </c>
      <c r="J1991" s="15">
        <f t="shared" si="253"/>
        <v>400</v>
      </c>
    </row>
    <row r="1992" spans="1:10">
      <c r="A1992" t="s">
        <v>107</v>
      </c>
      <c r="B1992" s="19">
        <f>FORECAST!A122</f>
        <v>44317</v>
      </c>
      <c r="C1992" s="19">
        <f>OBSERVED!A122</f>
        <v>44317</v>
      </c>
      <c r="D1992" s="32">
        <f>OBSERVED!F122</f>
        <v>47</v>
      </c>
      <c r="E1992" s="32">
        <f>FORECAST!F122</f>
        <v>19</v>
      </c>
      <c r="F1992" s="36">
        <f t="shared" si="249"/>
        <v>47</v>
      </c>
      <c r="G1992" s="37">
        <f t="shared" si="250"/>
        <v>19</v>
      </c>
      <c r="H1992" s="15">
        <f t="shared" si="251"/>
        <v>28</v>
      </c>
      <c r="I1992" s="15">
        <f t="shared" si="252"/>
        <v>28</v>
      </c>
      <c r="J1992" s="15">
        <f t="shared" si="253"/>
        <v>784</v>
      </c>
    </row>
    <row r="1993" spans="1:10">
      <c r="A1993" t="s">
        <v>110</v>
      </c>
      <c r="B1993" s="19">
        <f>FORECAST!A123</f>
        <v>44318</v>
      </c>
      <c r="C1993" s="19">
        <f>OBSERVED!A123</f>
        <v>44318</v>
      </c>
      <c r="D1993" s="32">
        <f>OBSERVED!F123</f>
        <v>25</v>
      </c>
      <c r="E1993" s="32">
        <f>FORECAST!F123</f>
        <v>17</v>
      </c>
      <c r="F1993" s="36">
        <f t="shared" si="249"/>
        <v>25</v>
      </c>
      <c r="G1993" s="37">
        <f t="shared" si="250"/>
        <v>17</v>
      </c>
      <c r="H1993" s="15">
        <f t="shared" si="251"/>
        <v>8</v>
      </c>
      <c r="I1993" s="15">
        <f t="shared" si="252"/>
        <v>8</v>
      </c>
      <c r="J1993" s="15">
        <f t="shared" si="253"/>
        <v>64</v>
      </c>
    </row>
    <row r="1994" spans="1:10">
      <c r="A1994" t="s">
        <v>113</v>
      </c>
      <c r="B1994" s="19">
        <f>FORECAST!A124</f>
        <v>44319</v>
      </c>
      <c r="C1994" s="19">
        <f>OBSERVED!A124</f>
        <v>44319</v>
      </c>
      <c r="D1994" s="32">
        <f>OBSERVED!F124</f>
        <v>29</v>
      </c>
      <c r="E1994" s="32">
        <f>FORECAST!F124</f>
        <v>15</v>
      </c>
      <c r="F1994" s="36">
        <f t="shared" si="249"/>
        <v>29</v>
      </c>
      <c r="G1994" s="37">
        <f t="shared" si="250"/>
        <v>15</v>
      </c>
      <c r="H1994" s="15">
        <f t="shared" si="251"/>
        <v>14</v>
      </c>
      <c r="I1994" s="15">
        <f t="shared" si="252"/>
        <v>14</v>
      </c>
      <c r="J1994" s="15">
        <f t="shared" si="253"/>
        <v>196</v>
      </c>
    </row>
    <row r="1995" spans="1:10">
      <c r="A1995" t="s">
        <v>116</v>
      </c>
      <c r="B1995" s="19">
        <f>FORECAST!A125</f>
        <v>44320</v>
      </c>
      <c r="C1995" s="19">
        <f>OBSERVED!A125</f>
        <v>44320</v>
      </c>
      <c r="D1995" s="32">
        <f>OBSERVED!F125</f>
        <v>32</v>
      </c>
      <c r="E1995" s="32">
        <f>FORECAST!F125</f>
        <v>17</v>
      </c>
      <c r="F1995" s="36">
        <f t="shared" si="249"/>
        <v>32</v>
      </c>
      <c r="G1995" s="37">
        <f t="shared" si="250"/>
        <v>17</v>
      </c>
      <c r="H1995" s="15">
        <f t="shared" si="251"/>
        <v>15</v>
      </c>
      <c r="I1995" s="15">
        <f t="shared" si="252"/>
        <v>15</v>
      </c>
      <c r="J1995" s="15">
        <f t="shared" si="253"/>
        <v>225</v>
      </c>
    </row>
    <row r="1996" spans="1:10">
      <c r="A1996" t="s">
        <v>119</v>
      </c>
      <c r="B1996" s="19">
        <f>FORECAST!A126</f>
        <v>44321</v>
      </c>
      <c r="C1996" s="19">
        <f>OBSERVED!A126</f>
        <v>44321</v>
      </c>
      <c r="D1996" s="32">
        <f>OBSERVED!F126</f>
        <v>25</v>
      </c>
      <c r="E1996" s="32">
        <f>FORECAST!F126</f>
        <v>18</v>
      </c>
      <c r="F1996" s="36">
        <f t="shared" si="249"/>
        <v>25</v>
      </c>
      <c r="G1996" s="37">
        <f t="shared" si="250"/>
        <v>18</v>
      </c>
      <c r="H1996" s="15">
        <f t="shared" si="251"/>
        <v>7</v>
      </c>
      <c r="I1996" s="15">
        <f t="shared" si="252"/>
        <v>7</v>
      </c>
      <c r="J1996" s="15">
        <f t="shared" si="253"/>
        <v>49</v>
      </c>
    </row>
    <row r="1997" spans="1:10">
      <c r="A1997" t="s">
        <v>122</v>
      </c>
      <c r="B1997" s="19">
        <f>FORECAST!A127</f>
        <v>44322</v>
      </c>
      <c r="C1997" s="19">
        <f>OBSERVED!A127</f>
        <v>44322</v>
      </c>
      <c r="D1997" s="32">
        <f>OBSERVED!F127</f>
        <v>29</v>
      </c>
      <c r="E1997" s="32">
        <f>FORECAST!F127</f>
        <v>18</v>
      </c>
      <c r="F1997" s="36">
        <f t="shared" si="249"/>
        <v>29</v>
      </c>
      <c r="G1997" s="37">
        <f t="shared" si="250"/>
        <v>18</v>
      </c>
      <c r="H1997" s="15">
        <f t="shared" si="251"/>
        <v>11</v>
      </c>
      <c r="I1997" s="15">
        <f t="shared" si="252"/>
        <v>11</v>
      </c>
      <c r="J1997" s="15">
        <f t="shared" si="253"/>
        <v>121</v>
      </c>
    </row>
    <row r="1998" spans="1:10">
      <c r="A1998" t="s">
        <v>106</v>
      </c>
      <c r="B1998" s="19">
        <f>FORECAST!A128</f>
        <v>44323</v>
      </c>
      <c r="C1998" s="19">
        <f>OBSERVED!A128</f>
        <v>44323</v>
      </c>
      <c r="D1998" s="32">
        <f>OBSERVED!F128</f>
        <v>26</v>
      </c>
      <c r="E1998" s="32">
        <f>FORECAST!F128</f>
        <v>18</v>
      </c>
      <c r="F1998" s="36">
        <f t="shared" si="249"/>
        <v>26</v>
      </c>
      <c r="G1998" s="37">
        <f t="shared" si="250"/>
        <v>18</v>
      </c>
      <c r="H1998" s="15">
        <f t="shared" si="251"/>
        <v>8</v>
      </c>
      <c r="I1998" s="15">
        <f t="shared" si="252"/>
        <v>8</v>
      </c>
      <c r="J1998" s="15">
        <f t="shared" si="253"/>
        <v>64</v>
      </c>
    </row>
    <row r="1999" spans="1:10">
      <c r="A1999" t="s">
        <v>107</v>
      </c>
      <c r="B1999" s="19">
        <f>FORECAST!A129</f>
        <v>44324</v>
      </c>
      <c r="C1999" s="19">
        <f>OBSERVED!A129</f>
        <v>44324</v>
      </c>
      <c r="D1999" s="32">
        <f>OBSERVED!F129</f>
        <v>26</v>
      </c>
      <c r="E1999" s="32">
        <f>FORECAST!F129</f>
        <v>18</v>
      </c>
      <c r="F1999" s="36">
        <f t="shared" si="249"/>
        <v>26</v>
      </c>
      <c r="G1999" s="37">
        <f t="shared" si="250"/>
        <v>18</v>
      </c>
      <c r="H1999" s="15">
        <f t="shared" si="251"/>
        <v>8</v>
      </c>
      <c r="I1999" s="15">
        <f t="shared" si="252"/>
        <v>8</v>
      </c>
      <c r="J1999" s="15">
        <f t="shared" si="253"/>
        <v>64</v>
      </c>
    </row>
    <row r="2000" spans="1:10">
      <c r="A2000" t="s">
        <v>110</v>
      </c>
      <c r="B2000" s="19">
        <f>FORECAST!A130</f>
        <v>44325</v>
      </c>
      <c r="C2000" s="19">
        <f>OBSERVED!A130</f>
        <v>44325</v>
      </c>
      <c r="D2000" s="32">
        <f>OBSERVED!F130</f>
        <v>31</v>
      </c>
      <c r="E2000" s="32">
        <f>FORECAST!F130</f>
        <v>19</v>
      </c>
      <c r="F2000" s="36">
        <f t="shared" ref="F2000:F2063" si="254">IF(OR(D2000=999,E2000=999),"",D2000)</f>
        <v>31</v>
      </c>
      <c r="G2000" s="37">
        <f t="shared" ref="G2000:G2063" si="255">IF(OR(D2000=999,E2000=999),"",E2000)</f>
        <v>19</v>
      </c>
      <c r="H2000" s="15">
        <f t="shared" ref="H2000:H2063" si="256">IF(OR(D2000=999,E2000=999),"",ABS(D2000-E2000))</f>
        <v>12</v>
      </c>
      <c r="I2000" s="15">
        <f t="shared" ref="I2000:I2063" si="257">IF(OR(H2000&lt;=180,H2000=""),H2000,360-H2000)</f>
        <v>12</v>
      </c>
      <c r="J2000" s="15">
        <f t="shared" ref="J2000:J2063" si="258">IF(I2000="","",POWER(I2000,2))</f>
        <v>144</v>
      </c>
    </row>
    <row r="2001" spans="1:10">
      <c r="A2001" t="s">
        <v>113</v>
      </c>
      <c r="B2001" s="19">
        <f>FORECAST!A131</f>
        <v>44326</v>
      </c>
      <c r="C2001" s="19">
        <f>OBSERVED!A131</f>
        <v>44326</v>
      </c>
      <c r="D2001" s="32">
        <f>OBSERVED!F131</f>
        <v>32</v>
      </c>
      <c r="E2001" s="32">
        <f>FORECAST!F131</f>
        <v>19</v>
      </c>
      <c r="F2001" s="36">
        <f t="shared" si="254"/>
        <v>32</v>
      </c>
      <c r="G2001" s="37">
        <f t="shared" si="255"/>
        <v>19</v>
      </c>
      <c r="H2001" s="15">
        <f t="shared" si="256"/>
        <v>13</v>
      </c>
      <c r="I2001" s="15">
        <f t="shared" si="257"/>
        <v>13</v>
      </c>
      <c r="J2001" s="15">
        <f t="shared" si="258"/>
        <v>169</v>
      </c>
    </row>
    <row r="2002" spans="1:10">
      <c r="A2002" t="s">
        <v>116</v>
      </c>
      <c r="B2002" s="19">
        <f>FORECAST!A132</f>
        <v>44327</v>
      </c>
      <c r="C2002" s="19">
        <f>OBSERVED!A132</f>
        <v>44327</v>
      </c>
      <c r="D2002" s="32">
        <f>OBSERVED!F132</f>
        <v>39</v>
      </c>
      <c r="E2002" s="32">
        <f>FORECAST!F132</f>
        <v>19</v>
      </c>
      <c r="F2002" s="36">
        <f t="shared" si="254"/>
        <v>39</v>
      </c>
      <c r="G2002" s="37">
        <f t="shared" si="255"/>
        <v>19</v>
      </c>
      <c r="H2002" s="15">
        <f t="shared" si="256"/>
        <v>20</v>
      </c>
      <c r="I2002" s="15">
        <f t="shared" si="257"/>
        <v>20</v>
      </c>
      <c r="J2002" s="15">
        <f t="shared" si="258"/>
        <v>400</v>
      </c>
    </row>
    <row r="2003" spans="1:10">
      <c r="A2003" t="s">
        <v>119</v>
      </c>
      <c r="B2003" s="19">
        <f>FORECAST!A133</f>
        <v>44328</v>
      </c>
      <c r="C2003" s="19">
        <f>OBSERVED!A133</f>
        <v>44328</v>
      </c>
      <c r="D2003" s="32">
        <f>OBSERVED!F133</f>
        <v>35</v>
      </c>
      <c r="E2003" s="32">
        <f>FORECAST!F133</f>
        <v>19</v>
      </c>
      <c r="F2003" s="36">
        <f t="shared" si="254"/>
        <v>35</v>
      </c>
      <c r="G2003" s="37">
        <f t="shared" si="255"/>
        <v>19</v>
      </c>
      <c r="H2003" s="15">
        <f t="shared" si="256"/>
        <v>16</v>
      </c>
      <c r="I2003" s="15">
        <f t="shared" si="257"/>
        <v>16</v>
      </c>
      <c r="J2003" s="15">
        <f t="shared" si="258"/>
        <v>256</v>
      </c>
    </row>
    <row r="2004" spans="1:10">
      <c r="A2004" t="s">
        <v>122</v>
      </c>
      <c r="B2004" s="19">
        <f>FORECAST!A134</f>
        <v>44329</v>
      </c>
      <c r="C2004" s="19">
        <f>OBSERVED!A134</f>
        <v>44329</v>
      </c>
      <c r="D2004" s="32">
        <f>OBSERVED!F134</f>
        <v>41</v>
      </c>
      <c r="E2004" s="32">
        <f>FORECAST!F134</f>
        <v>21</v>
      </c>
      <c r="F2004" s="36">
        <f t="shared" si="254"/>
        <v>41</v>
      </c>
      <c r="G2004" s="37">
        <f t="shared" si="255"/>
        <v>21</v>
      </c>
      <c r="H2004" s="15">
        <f t="shared" si="256"/>
        <v>20</v>
      </c>
      <c r="I2004" s="15">
        <f t="shared" si="257"/>
        <v>20</v>
      </c>
      <c r="J2004" s="15">
        <f t="shared" si="258"/>
        <v>400</v>
      </c>
    </row>
    <row r="2005" spans="1:10">
      <c r="A2005" t="s">
        <v>106</v>
      </c>
      <c r="B2005" s="19">
        <f>FORECAST!A135</f>
        <v>44330</v>
      </c>
      <c r="C2005" s="19">
        <f>OBSERVED!A135</f>
        <v>44330</v>
      </c>
      <c r="D2005" s="32">
        <f>OBSERVED!F135</f>
        <v>38</v>
      </c>
      <c r="E2005" s="32">
        <f>FORECAST!F135</f>
        <v>18</v>
      </c>
      <c r="F2005" s="36">
        <f t="shared" si="254"/>
        <v>38</v>
      </c>
      <c r="G2005" s="37">
        <f t="shared" si="255"/>
        <v>18</v>
      </c>
      <c r="H2005" s="15">
        <f t="shared" si="256"/>
        <v>20</v>
      </c>
      <c r="I2005" s="15">
        <f t="shared" si="257"/>
        <v>20</v>
      </c>
      <c r="J2005" s="15">
        <f t="shared" si="258"/>
        <v>400</v>
      </c>
    </row>
    <row r="2006" spans="1:10">
      <c r="A2006" t="s">
        <v>107</v>
      </c>
      <c r="B2006" s="19">
        <f>FORECAST!A136</f>
        <v>44331</v>
      </c>
      <c r="C2006" s="19">
        <f>OBSERVED!A136</f>
        <v>44331</v>
      </c>
      <c r="D2006" s="32">
        <f>OBSERVED!F136</f>
        <v>33</v>
      </c>
      <c r="E2006" s="32">
        <f>FORECAST!F136</f>
        <v>18</v>
      </c>
      <c r="F2006" s="36">
        <f t="shared" si="254"/>
        <v>33</v>
      </c>
      <c r="G2006" s="37">
        <f t="shared" si="255"/>
        <v>18</v>
      </c>
      <c r="H2006" s="15">
        <f t="shared" si="256"/>
        <v>15</v>
      </c>
      <c r="I2006" s="15">
        <f t="shared" si="257"/>
        <v>15</v>
      </c>
      <c r="J2006" s="15">
        <f t="shared" si="258"/>
        <v>225</v>
      </c>
    </row>
    <row r="2007" spans="1:10">
      <c r="A2007" t="s">
        <v>110</v>
      </c>
      <c r="B2007" s="19">
        <f>FORECAST!A137</f>
        <v>44332</v>
      </c>
      <c r="C2007" s="19">
        <f>OBSERVED!A137</f>
        <v>44332</v>
      </c>
      <c r="D2007" s="32">
        <f>OBSERVED!F137</f>
        <v>32</v>
      </c>
      <c r="E2007" s="32">
        <f>FORECAST!F137</f>
        <v>14</v>
      </c>
      <c r="F2007" s="36">
        <f t="shared" si="254"/>
        <v>32</v>
      </c>
      <c r="G2007" s="37">
        <f t="shared" si="255"/>
        <v>14</v>
      </c>
      <c r="H2007" s="15">
        <f t="shared" si="256"/>
        <v>18</v>
      </c>
      <c r="I2007" s="15">
        <f t="shared" si="257"/>
        <v>18</v>
      </c>
      <c r="J2007" s="15">
        <f t="shared" si="258"/>
        <v>324</v>
      </c>
    </row>
    <row r="2008" spans="1:10">
      <c r="A2008" t="s">
        <v>113</v>
      </c>
      <c r="B2008" s="19">
        <f>FORECAST!A138</f>
        <v>44333</v>
      </c>
      <c r="C2008" s="19">
        <f>OBSERVED!A138</f>
        <v>44333</v>
      </c>
      <c r="D2008" s="32">
        <f>OBSERVED!F138</f>
        <v>50</v>
      </c>
      <c r="E2008" s="32">
        <f>FORECAST!F138</f>
        <v>15</v>
      </c>
      <c r="F2008" s="36">
        <f t="shared" si="254"/>
        <v>50</v>
      </c>
      <c r="G2008" s="37">
        <f t="shared" si="255"/>
        <v>15</v>
      </c>
      <c r="H2008" s="15">
        <f t="shared" si="256"/>
        <v>35</v>
      </c>
      <c r="I2008" s="15">
        <f t="shared" si="257"/>
        <v>35</v>
      </c>
      <c r="J2008" s="15">
        <f t="shared" si="258"/>
        <v>1225</v>
      </c>
    </row>
    <row r="2009" spans="1:10">
      <c r="A2009" t="s">
        <v>116</v>
      </c>
      <c r="B2009" s="19">
        <f>FORECAST!A139</f>
        <v>44334</v>
      </c>
      <c r="C2009" s="19">
        <f>OBSERVED!A139</f>
        <v>44334</v>
      </c>
      <c r="D2009" s="32">
        <f>OBSERVED!F139</f>
        <v>95.7253806866284</v>
      </c>
      <c r="E2009" s="32">
        <f>FORECAST!F139</f>
        <v>19</v>
      </c>
      <c r="F2009" s="36">
        <f t="shared" si="254"/>
        <v>95.7253806866284</v>
      </c>
      <c r="G2009" s="37">
        <f t="shared" si="255"/>
        <v>19</v>
      </c>
      <c r="H2009" s="15">
        <f t="shared" si="256"/>
        <v>76.7253806866284</v>
      </c>
      <c r="I2009" s="15">
        <f t="shared" si="257"/>
        <v>76.7253806866284</v>
      </c>
      <c r="J2009" s="15">
        <f t="shared" si="258"/>
        <v>5886.78404150805</v>
      </c>
    </row>
    <row r="2010" spans="1:10">
      <c r="A2010" t="s">
        <v>119</v>
      </c>
      <c r="B2010" s="19">
        <f>FORECAST!A140</f>
        <v>44335</v>
      </c>
      <c r="C2010" s="19">
        <f>OBSERVED!A140</f>
        <v>44335</v>
      </c>
      <c r="D2010" s="32">
        <f>OBSERVED!F140</f>
        <v>70.3243474965956</v>
      </c>
      <c r="E2010" s="32">
        <f>FORECAST!F140</f>
        <v>70.3243474965956</v>
      </c>
      <c r="F2010" s="36">
        <f t="shared" si="254"/>
        <v>70.3243474965956</v>
      </c>
      <c r="G2010" s="37">
        <f t="shared" si="255"/>
        <v>70.3243474965956</v>
      </c>
      <c r="H2010" s="15">
        <f t="shared" si="256"/>
        <v>0</v>
      </c>
      <c r="I2010" s="15">
        <f t="shared" si="257"/>
        <v>0</v>
      </c>
      <c r="J2010" s="15">
        <f t="shared" si="258"/>
        <v>0</v>
      </c>
    </row>
    <row r="2011" spans="1:10">
      <c r="A2011" t="s">
        <v>122</v>
      </c>
      <c r="B2011" s="19">
        <f>FORECAST!A141</f>
        <v>44336</v>
      </c>
      <c r="C2011" s="19">
        <f>OBSERVED!A141</f>
        <v>44336</v>
      </c>
      <c r="D2011" s="32">
        <f>OBSERVED!F141</f>
        <v>56</v>
      </c>
      <c r="E2011" s="32">
        <f>FORECAST!F141</f>
        <v>40</v>
      </c>
      <c r="F2011" s="36">
        <f t="shared" si="254"/>
        <v>56</v>
      </c>
      <c r="G2011" s="37">
        <f t="shared" si="255"/>
        <v>40</v>
      </c>
      <c r="H2011" s="15">
        <f t="shared" si="256"/>
        <v>16</v>
      </c>
      <c r="I2011" s="15">
        <f t="shared" si="257"/>
        <v>16</v>
      </c>
      <c r="J2011" s="15">
        <f t="shared" si="258"/>
        <v>256</v>
      </c>
    </row>
    <row r="2012" spans="1:10">
      <c r="A2012" t="s">
        <v>106</v>
      </c>
      <c r="B2012" s="19">
        <f>FORECAST!A142</f>
        <v>44337</v>
      </c>
      <c r="C2012" s="19">
        <f>OBSERVED!A142</f>
        <v>44337</v>
      </c>
      <c r="D2012" s="32">
        <f>OBSERVED!F142</f>
        <v>61</v>
      </c>
      <c r="E2012" s="32">
        <f>FORECAST!F142</f>
        <v>34</v>
      </c>
      <c r="F2012" s="36">
        <f t="shared" si="254"/>
        <v>61</v>
      </c>
      <c r="G2012" s="37">
        <f t="shared" si="255"/>
        <v>34</v>
      </c>
      <c r="H2012" s="15">
        <f t="shared" si="256"/>
        <v>27</v>
      </c>
      <c r="I2012" s="15">
        <f t="shared" si="257"/>
        <v>27</v>
      </c>
      <c r="J2012" s="15">
        <f t="shared" si="258"/>
        <v>729</v>
      </c>
    </row>
    <row r="2013" spans="1:10">
      <c r="A2013" t="s">
        <v>107</v>
      </c>
      <c r="B2013" s="19">
        <f>FORECAST!A143</f>
        <v>44338</v>
      </c>
      <c r="C2013" s="19">
        <f>OBSERVED!A143</f>
        <v>44338</v>
      </c>
      <c r="D2013" s="32">
        <f>OBSERVED!F143</f>
        <v>51</v>
      </c>
      <c r="E2013" s="32">
        <f>FORECAST!F143</f>
        <v>27</v>
      </c>
      <c r="F2013" s="36">
        <f t="shared" si="254"/>
        <v>51</v>
      </c>
      <c r="G2013" s="37">
        <f t="shared" si="255"/>
        <v>27</v>
      </c>
      <c r="H2013" s="15">
        <f t="shared" si="256"/>
        <v>24</v>
      </c>
      <c r="I2013" s="15">
        <f t="shared" si="257"/>
        <v>24</v>
      </c>
      <c r="J2013" s="15">
        <f t="shared" si="258"/>
        <v>576</v>
      </c>
    </row>
    <row r="2014" spans="1:10">
      <c r="A2014" t="s">
        <v>110</v>
      </c>
      <c r="B2014" s="19">
        <f>FORECAST!A144</f>
        <v>44339</v>
      </c>
      <c r="C2014" s="19">
        <f>OBSERVED!A144</f>
        <v>44339</v>
      </c>
      <c r="D2014" s="32">
        <f>OBSERVED!F144</f>
        <v>51</v>
      </c>
      <c r="E2014" s="32">
        <f>FORECAST!F144</f>
        <v>43</v>
      </c>
      <c r="F2014" s="36">
        <f t="shared" si="254"/>
        <v>51</v>
      </c>
      <c r="G2014" s="37">
        <f t="shared" si="255"/>
        <v>43</v>
      </c>
      <c r="H2014" s="15">
        <f t="shared" si="256"/>
        <v>8</v>
      </c>
      <c r="I2014" s="15">
        <f t="shared" si="257"/>
        <v>8</v>
      </c>
      <c r="J2014" s="15">
        <f t="shared" si="258"/>
        <v>64</v>
      </c>
    </row>
    <row r="2015" spans="1:10">
      <c r="A2015" t="s">
        <v>113</v>
      </c>
      <c r="B2015" s="19">
        <f>FORECAST!A145</f>
        <v>44340</v>
      </c>
      <c r="C2015" s="19">
        <f>OBSERVED!A145</f>
        <v>44340</v>
      </c>
      <c r="D2015" s="32">
        <f>OBSERVED!F145</f>
        <v>48</v>
      </c>
      <c r="E2015" s="32">
        <f>FORECAST!F145</f>
        <v>37</v>
      </c>
      <c r="F2015" s="36">
        <f t="shared" si="254"/>
        <v>48</v>
      </c>
      <c r="G2015" s="37">
        <f t="shared" si="255"/>
        <v>37</v>
      </c>
      <c r="H2015" s="15">
        <f t="shared" si="256"/>
        <v>11</v>
      </c>
      <c r="I2015" s="15">
        <f t="shared" si="257"/>
        <v>11</v>
      </c>
      <c r="J2015" s="15">
        <f t="shared" si="258"/>
        <v>121</v>
      </c>
    </row>
    <row r="2016" spans="1:10">
      <c r="A2016" t="s">
        <v>116</v>
      </c>
      <c r="B2016" s="19">
        <f>FORECAST!A146</f>
        <v>44341</v>
      </c>
      <c r="C2016" s="19">
        <f>OBSERVED!A146</f>
        <v>44341</v>
      </c>
      <c r="D2016" s="32">
        <f>OBSERVED!F146</f>
        <v>44</v>
      </c>
      <c r="E2016" s="32">
        <f>FORECAST!F146</f>
        <v>32</v>
      </c>
      <c r="F2016" s="36">
        <f t="shared" si="254"/>
        <v>44</v>
      </c>
      <c r="G2016" s="37">
        <f t="shared" si="255"/>
        <v>32</v>
      </c>
      <c r="H2016" s="15">
        <f t="shared" si="256"/>
        <v>12</v>
      </c>
      <c r="I2016" s="15">
        <f t="shared" si="257"/>
        <v>12</v>
      </c>
      <c r="J2016" s="15">
        <f t="shared" si="258"/>
        <v>144</v>
      </c>
    </row>
    <row r="2017" spans="1:10">
      <c r="A2017" t="s">
        <v>119</v>
      </c>
      <c r="B2017" s="19">
        <f>FORECAST!A147</f>
        <v>44342</v>
      </c>
      <c r="C2017" s="19">
        <f>OBSERVED!A147</f>
        <v>44342</v>
      </c>
      <c r="D2017" s="32">
        <f>OBSERVED!F147</f>
        <v>57</v>
      </c>
      <c r="E2017" s="32">
        <f>FORECAST!F147</f>
        <v>23</v>
      </c>
      <c r="F2017" s="36">
        <f t="shared" si="254"/>
        <v>57</v>
      </c>
      <c r="G2017" s="37">
        <f t="shared" si="255"/>
        <v>23</v>
      </c>
      <c r="H2017" s="15">
        <f t="shared" si="256"/>
        <v>34</v>
      </c>
      <c r="I2017" s="15">
        <f t="shared" si="257"/>
        <v>34</v>
      </c>
      <c r="J2017" s="15">
        <f t="shared" si="258"/>
        <v>1156</v>
      </c>
    </row>
    <row r="2018" spans="1:10">
      <c r="A2018" t="s">
        <v>122</v>
      </c>
      <c r="B2018" s="19">
        <f>FORECAST!A148</f>
        <v>44343</v>
      </c>
      <c r="C2018" s="19">
        <f>OBSERVED!A148</f>
        <v>44343</v>
      </c>
      <c r="D2018" s="32">
        <f>OBSERVED!F148</f>
        <v>52</v>
      </c>
      <c r="E2018" s="32">
        <f>FORECAST!F148</f>
        <v>24</v>
      </c>
      <c r="F2018" s="36">
        <f t="shared" si="254"/>
        <v>52</v>
      </c>
      <c r="G2018" s="37">
        <f t="shared" si="255"/>
        <v>24</v>
      </c>
      <c r="H2018" s="15">
        <f t="shared" si="256"/>
        <v>28</v>
      </c>
      <c r="I2018" s="15">
        <f t="shared" si="257"/>
        <v>28</v>
      </c>
      <c r="J2018" s="15">
        <f t="shared" si="258"/>
        <v>784</v>
      </c>
    </row>
    <row r="2019" spans="1:10">
      <c r="A2019" t="s">
        <v>106</v>
      </c>
      <c r="B2019" s="19">
        <f>FORECAST!A149</f>
        <v>44344</v>
      </c>
      <c r="C2019" s="19">
        <f>OBSERVED!A149</f>
        <v>44344</v>
      </c>
      <c r="D2019" s="32">
        <f>OBSERVED!F149</f>
        <v>57</v>
      </c>
      <c r="E2019" s="32">
        <f>FORECAST!F149</f>
        <v>37</v>
      </c>
      <c r="F2019" s="36">
        <f t="shared" si="254"/>
        <v>57</v>
      </c>
      <c r="G2019" s="37">
        <f t="shared" si="255"/>
        <v>37</v>
      </c>
      <c r="H2019" s="15">
        <f t="shared" si="256"/>
        <v>20</v>
      </c>
      <c r="I2019" s="15">
        <f t="shared" si="257"/>
        <v>20</v>
      </c>
      <c r="J2019" s="15">
        <f t="shared" si="258"/>
        <v>400</v>
      </c>
    </row>
    <row r="2020" spans="1:10">
      <c r="A2020" t="s">
        <v>107</v>
      </c>
      <c r="B2020" s="19">
        <f>FORECAST!A150</f>
        <v>44345</v>
      </c>
      <c r="C2020" s="19">
        <f>OBSERVED!A150</f>
        <v>44345</v>
      </c>
      <c r="D2020" s="32">
        <f>OBSERVED!F150</f>
        <v>54</v>
      </c>
      <c r="E2020" s="32">
        <f>FORECAST!F150</f>
        <v>36</v>
      </c>
      <c r="F2020" s="36">
        <f t="shared" si="254"/>
        <v>54</v>
      </c>
      <c r="G2020" s="37">
        <f t="shared" si="255"/>
        <v>36</v>
      </c>
      <c r="H2020" s="15">
        <f t="shared" si="256"/>
        <v>18</v>
      </c>
      <c r="I2020" s="15">
        <f t="shared" si="257"/>
        <v>18</v>
      </c>
      <c r="J2020" s="15">
        <f t="shared" si="258"/>
        <v>324</v>
      </c>
    </row>
    <row r="2021" spans="1:10">
      <c r="A2021" t="s">
        <v>110</v>
      </c>
      <c r="B2021" s="19">
        <f>FORECAST!A151</f>
        <v>44346</v>
      </c>
      <c r="C2021" s="19">
        <f>OBSERVED!A151</f>
        <v>44346</v>
      </c>
      <c r="D2021" s="32">
        <f>OBSERVED!F151</f>
        <v>48</v>
      </c>
      <c r="E2021" s="32">
        <f>FORECAST!F151</f>
        <v>37</v>
      </c>
      <c r="F2021" s="36">
        <f t="shared" si="254"/>
        <v>48</v>
      </c>
      <c r="G2021" s="37">
        <f t="shared" si="255"/>
        <v>37</v>
      </c>
      <c r="H2021" s="15">
        <f t="shared" si="256"/>
        <v>11</v>
      </c>
      <c r="I2021" s="15">
        <f t="shared" si="257"/>
        <v>11</v>
      </c>
      <c r="J2021" s="15">
        <f t="shared" si="258"/>
        <v>121</v>
      </c>
    </row>
    <row r="2022" spans="1:10">
      <c r="A2022" t="s">
        <v>113</v>
      </c>
      <c r="B2022" s="19">
        <f>FORECAST!A152</f>
        <v>44347</v>
      </c>
      <c r="C2022" s="19">
        <f>OBSERVED!A152</f>
        <v>44347</v>
      </c>
      <c r="D2022" s="32">
        <f>OBSERVED!F152</f>
        <v>51</v>
      </c>
      <c r="E2022" s="32">
        <f>FORECAST!F152</f>
        <v>37</v>
      </c>
      <c r="F2022" s="36">
        <f t="shared" si="254"/>
        <v>51</v>
      </c>
      <c r="G2022" s="37">
        <f t="shared" si="255"/>
        <v>37</v>
      </c>
      <c r="H2022" s="15">
        <f t="shared" si="256"/>
        <v>14</v>
      </c>
      <c r="I2022" s="15">
        <f t="shared" si="257"/>
        <v>14</v>
      </c>
      <c r="J2022" s="15">
        <f t="shared" si="258"/>
        <v>196</v>
      </c>
    </row>
    <row r="2023" spans="1:10">
      <c r="A2023" t="s">
        <v>116</v>
      </c>
      <c r="B2023" s="19">
        <f>FORECAST!A153</f>
        <v>44348</v>
      </c>
      <c r="C2023" s="19">
        <f>OBSERVED!A153</f>
        <v>44348</v>
      </c>
      <c r="D2023" s="32">
        <f>OBSERVED!F153</f>
        <v>45</v>
      </c>
      <c r="E2023" s="32">
        <f>FORECAST!F153</f>
        <v>32</v>
      </c>
      <c r="F2023" s="36">
        <f t="shared" si="254"/>
        <v>45</v>
      </c>
      <c r="G2023" s="37">
        <f t="shared" si="255"/>
        <v>32</v>
      </c>
      <c r="H2023" s="15">
        <f t="shared" si="256"/>
        <v>13</v>
      </c>
      <c r="I2023" s="15">
        <f t="shared" si="257"/>
        <v>13</v>
      </c>
      <c r="J2023" s="15">
        <f t="shared" si="258"/>
        <v>169</v>
      </c>
    </row>
    <row r="2024" spans="1:10">
      <c r="A2024" t="s">
        <v>119</v>
      </c>
      <c r="B2024" s="19">
        <f>FORECAST!A154</f>
        <v>44349</v>
      </c>
      <c r="C2024" s="19">
        <f>OBSERVED!A154</f>
        <v>44349</v>
      </c>
      <c r="D2024" s="32">
        <f>OBSERVED!F154</f>
        <v>52</v>
      </c>
      <c r="E2024" s="32">
        <f>FORECAST!F154</f>
        <v>31</v>
      </c>
      <c r="F2024" s="36">
        <f t="shared" si="254"/>
        <v>52</v>
      </c>
      <c r="G2024" s="37">
        <f t="shared" si="255"/>
        <v>31</v>
      </c>
      <c r="H2024" s="15">
        <f t="shared" si="256"/>
        <v>21</v>
      </c>
      <c r="I2024" s="15">
        <f t="shared" si="257"/>
        <v>21</v>
      </c>
      <c r="J2024" s="15">
        <f t="shared" si="258"/>
        <v>441</v>
      </c>
    </row>
    <row r="2025" spans="1:10">
      <c r="A2025" t="s">
        <v>122</v>
      </c>
      <c r="B2025" s="19">
        <f>FORECAST!A155</f>
        <v>44350</v>
      </c>
      <c r="C2025" s="19">
        <f>OBSERVED!A155</f>
        <v>44350</v>
      </c>
      <c r="D2025" s="32">
        <f>OBSERVED!F155</f>
        <v>50</v>
      </c>
      <c r="E2025" s="32">
        <f>FORECAST!F155</f>
        <v>32</v>
      </c>
      <c r="F2025" s="36">
        <f t="shared" si="254"/>
        <v>50</v>
      </c>
      <c r="G2025" s="37">
        <f t="shared" si="255"/>
        <v>32</v>
      </c>
      <c r="H2025" s="15">
        <f t="shared" si="256"/>
        <v>18</v>
      </c>
      <c r="I2025" s="15">
        <f t="shared" si="257"/>
        <v>18</v>
      </c>
      <c r="J2025" s="15">
        <f t="shared" si="258"/>
        <v>324</v>
      </c>
    </row>
    <row r="2026" spans="1:10">
      <c r="A2026" t="s">
        <v>106</v>
      </c>
      <c r="B2026" s="19">
        <f>FORECAST!A156</f>
        <v>44351</v>
      </c>
      <c r="C2026" s="19">
        <f>OBSERVED!A156</f>
        <v>44351</v>
      </c>
      <c r="D2026" s="32">
        <f>OBSERVED!F156</f>
        <v>52</v>
      </c>
      <c r="E2026" s="32">
        <f>FORECAST!F156</f>
        <v>39</v>
      </c>
      <c r="F2026" s="36">
        <f t="shared" si="254"/>
        <v>52</v>
      </c>
      <c r="G2026" s="37">
        <f t="shared" si="255"/>
        <v>39</v>
      </c>
      <c r="H2026" s="15">
        <f t="shared" si="256"/>
        <v>13</v>
      </c>
      <c r="I2026" s="15">
        <f t="shared" si="257"/>
        <v>13</v>
      </c>
      <c r="J2026" s="15">
        <f t="shared" si="258"/>
        <v>169</v>
      </c>
    </row>
    <row r="2027" spans="1:10">
      <c r="A2027" t="s">
        <v>107</v>
      </c>
      <c r="B2027" s="19">
        <f>FORECAST!A157</f>
        <v>44352</v>
      </c>
      <c r="C2027" s="19">
        <f>OBSERVED!A157</f>
        <v>44352</v>
      </c>
      <c r="D2027" s="32">
        <f>OBSERVED!F157</f>
        <v>57</v>
      </c>
      <c r="E2027" s="32">
        <f>FORECAST!F157</f>
        <v>32</v>
      </c>
      <c r="F2027" s="36">
        <f t="shared" si="254"/>
        <v>57</v>
      </c>
      <c r="G2027" s="37">
        <f t="shared" si="255"/>
        <v>32</v>
      </c>
      <c r="H2027" s="15">
        <f t="shared" si="256"/>
        <v>25</v>
      </c>
      <c r="I2027" s="15">
        <f t="shared" si="257"/>
        <v>25</v>
      </c>
      <c r="J2027" s="15">
        <f t="shared" si="258"/>
        <v>625</v>
      </c>
    </row>
    <row r="2028" spans="1:10">
      <c r="A2028" t="s">
        <v>110</v>
      </c>
      <c r="B2028" s="19">
        <f>FORECAST!A158</f>
        <v>44353</v>
      </c>
      <c r="C2028" s="19">
        <f>OBSERVED!A158</f>
        <v>44353</v>
      </c>
      <c r="D2028" s="32">
        <f>OBSERVED!F158</f>
        <v>47</v>
      </c>
      <c r="E2028" s="32">
        <f>FORECAST!F158</f>
        <v>39</v>
      </c>
      <c r="F2028" s="36">
        <f t="shared" si="254"/>
        <v>47</v>
      </c>
      <c r="G2028" s="37">
        <f t="shared" si="255"/>
        <v>39</v>
      </c>
      <c r="H2028" s="15">
        <f t="shared" si="256"/>
        <v>8</v>
      </c>
      <c r="I2028" s="15">
        <f t="shared" si="257"/>
        <v>8</v>
      </c>
      <c r="J2028" s="15">
        <f t="shared" si="258"/>
        <v>64</v>
      </c>
    </row>
    <row r="2029" spans="1:10">
      <c r="A2029" t="s">
        <v>113</v>
      </c>
      <c r="B2029" s="19">
        <f>FORECAST!A159</f>
        <v>44354</v>
      </c>
      <c r="C2029" s="19">
        <f>OBSERVED!A159</f>
        <v>44354</v>
      </c>
      <c r="D2029" s="32">
        <f>OBSERVED!F159</f>
        <v>52</v>
      </c>
      <c r="E2029" s="32">
        <f>FORECAST!F159</f>
        <v>39</v>
      </c>
      <c r="F2029" s="36">
        <f t="shared" si="254"/>
        <v>52</v>
      </c>
      <c r="G2029" s="37">
        <f t="shared" si="255"/>
        <v>39</v>
      </c>
      <c r="H2029" s="15">
        <f t="shared" si="256"/>
        <v>13</v>
      </c>
      <c r="I2029" s="15">
        <f t="shared" si="257"/>
        <v>13</v>
      </c>
      <c r="J2029" s="15">
        <f t="shared" si="258"/>
        <v>169</v>
      </c>
    </row>
    <row r="2030" spans="1:10">
      <c r="A2030" t="s">
        <v>116</v>
      </c>
      <c r="B2030" s="19">
        <f>FORECAST!A160</f>
        <v>44355</v>
      </c>
      <c r="C2030" s="19">
        <f>OBSERVED!A160</f>
        <v>44355</v>
      </c>
      <c r="D2030" s="32">
        <f>OBSERVED!F160</f>
        <v>57</v>
      </c>
      <c r="E2030" s="32">
        <f>FORECAST!F160</f>
        <v>25</v>
      </c>
      <c r="F2030" s="36">
        <f t="shared" si="254"/>
        <v>57</v>
      </c>
      <c r="G2030" s="37">
        <f t="shared" si="255"/>
        <v>25</v>
      </c>
      <c r="H2030" s="15">
        <f t="shared" si="256"/>
        <v>32</v>
      </c>
      <c r="I2030" s="15">
        <f t="shared" si="257"/>
        <v>32</v>
      </c>
      <c r="J2030" s="15">
        <f t="shared" si="258"/>
        <v>1024</v>
      </c>
    </row>
    <row r="2031" spans="1:10">
      <c r="A2031" t="s">
        <v>119</v>
      </c>
      <c r="B2031" s="19">
        <f>FORECAST!A161</f>
        <v>44356</v>
      </c>
      <c r="C2031" s="19">
        <f>OBSERVED!A161</f>
        <v>44356</v>
      </c>
      <c r="D2031" s="32">
        <f>OBSERVED!F161</f>
        <v>53</v>
      </c>
      <c r="E2031" s="32">
        <f>FORECAST!F161</f>
        <v>39</v>
      </c>
      <c r="F2031" s="36">
        <f t="shared" si="254"/>
        <v>53</v>
      </c>
      <c r="G2031" s="37">
        <f t="shared" si="255"/>
        <v>39</v>
      </c>
      <c r="H2031" s="15">
        <f t="shared" si="256"/>
        <v>14</v>
      </c>
      <c r="I2031" s="15">
        <f t="shared" si="257"/>
        <v>14</v>
      </c>
      <c r="J2031" s="15">
        <f t="shared" si="258"/>
        <v>196</v>
      </c>
    </row>
    <row r="2032" spans="1:10">
      <c r="A2032" t="s">
        <v>122</v>
      </c>
      <c r="B2032" s="19">
        <f>FORECAST!A162</f>
        <v>44357</v>
      </c>
      <c r="C2032" s="19">
        <f>OBSERVED!A162</f>
        <v>44357</v>
      </c>
      <c r="D2032" s="32">
        <f>OBSERVED!F162</f>
        <v>50</v>
      </c>
      <c r="E2032" s="32">
        <f>FORECAST!F162</f>
        <v>40</v>
      </c>
      <c r="F2032" s="36">
        <f t="shared" si="254"/>
        <v>50</v>
      </c>
      <c r="G2032" s="37">
        <f t="shared" si="255"/>
        <v>40</v>
      </c>
      <c r="H2032" s="15">
        <f t="shared" si="256"/>
        <v>10</v>
      </c>
      <c r="I2032" s="15">
        <f t="shared" si="257"/>
        <v>10</v>
      </c>
      <c r="J2032" s="15">
        <f t="shared" si="258"/>
        <v>100</v>
      </c>
    </row>
    <row r="2033" spans="1:10">
      <c r="A2033" t="s">
        <v>106</v>
      </c>
      <c r="B2033" s="19">
        <f>FORECAST!A163</f>
        <v>44358</v>
      </c>
      <c r="C2033" s="19">
        <f>OBSERVED!A163</f>
        <v>44358</v>
      </c>
      <c r="D2033" s="32">
        <f>OBSERVED!F163</f>
        <v>51</v>
      </c>
      <c r="E2033" s="32">
        <f>FORECAST!F163</f>
        <v>47</v>
      </c>
      <c r="F2033" s="36">
        <f t="shared" si="254"/>
        <v>51</v>
      </c>
      <c r="G2033" s="37">
        <f t="shared" si="255"/>
        <v>47</v>
      </c>
      <c r="H2033" s="15">
        <f t="shared" si="256"/>
        <v>4</v>
      </c>
      <c r="I2033" s="15">
        <f t="shared" si="257"/>
        <v>4</v>
      </c>
      <c r="J2033" s="15">
        <f t="shared" si="258"/>
        <v>16</v>
      </c>
    </row>
    <row r="2034" spans="1:10">
      <c r="A2034" t="s">
        <v>107</v>
      </c>
      <c r="B2034" s="19">
        <f>FORECAST!A164</f>
        <v>44359</v>
      </c>
      <c r="C2034" s="19">
        <f>OBSERVED!A164</f>
        <v>44359</v>
      </c>
      <c r="D2034" s="32">
        <f>OBSERVED!F164</f>
        <v>58</v>
      </c>
      <c r="E2034" s="32">
        <f>FORECAST!F164</f>
        <v>40</v>
      </c>
      <c r="F2034" s="36">
        <f t="shared" si="254"/>
        <v>58</v>
      </c>
      <c r="G2034" s="37">
        <f t="shared" si="255"/>
        <v>40</v>
      </c>
      <c r="H2034" s="15">
        <f t="shared" si="256"/>
        <v>18</v>
      </c>
      <c r="I2034" s="15">
        <f t="shared" si="257"/>
        <v>18</v>
      </c>
      <c r="J2034" s="15">
        <f t="shared" si="258"/>
        <v>324</v>
      </c>
    </row>
    <row r="2035" spans="1:10">
      <c r="A2035" t="s">
        <v>110</v>
      </c>
      <c r="B2035" s="19">
        <f>FORECAST!A165</f>
        <v>44360</v>
      </c>
      <c r="C2035" s="19">
        <f>OBSERVED!A165</f>
        <v>44360</v>
      </c>
      <c r="D2035" s="32">
        <f>OBSERVED!F165</f>
        <v>53</v>
      </c>
      <c r="E2035" s="32">
        <f>FORECAST!F165</f>
        <v>37</v>
      </c>
      <c r="F2035" s="36">
        <f t="shared" si="254"/>
        <v>53</v>
      </c>
      <c r="G2035" s="37">
        <f t="shared" si="255"/>
        <v>37</v>
      </c>
      <c r="H2035" s="15">
        <f t="shared" si="256"/>
        <v>16</v>
      </c>
      <c r="I2035" s="15">
        <f t="shared" si="257"/>
        <v>16</v>
      </c>
      <c r="J2035" s="15">
        <f t="shared" si="258"/>
        <v>256</v>
      </c>
    </row>
    <row r="2036" spans="1:10">
      <c r="A2036" t="s">
        <v>113</v>
      </c>
      <c r="B2036" s="19">
        <f>FORECAST!A166</f>
        <v>44361</v>
      </c>
      <c r="C2036" s="19">
        <f>OBSERVED!A166</f>
        <v>44361</v>
      </c>
      <c r="D2036" s="32">
        <f>OBSERVED!F166</f>
        <v>50</v>
      </c>
      <c r="E2036" s="32">
        <f>FORECAST!F166</f>
        <v>39</v>
      </c>
      <c r="F2036" s="36">
        <f t="shared" si="254"/>
        <v>50</v>
      </c>
      <c r="G2036" s="37">
        <f t="shared" si="255"/>
        <v>39</v>
      </c>
      <c r="H2036" s="15">
        <f t="shared" si="256"/>
        <v>11</v>
      </c>
      <c r="I2036" s="15">
        <f t="shared" si="257"/>
        <v>11</v>
      </c>
      <c r="J2036" s="15">
        <f t="shared" si="258"/>
        <v>121</v>
      </c>
    </row>
    <row r="2037" spans="1:10">
      <c r="A2037" t="s">
        <v>116</v>
      </c>
      <c r="B2037" s="19">
        <f>FORECAST!A167</f>
        <v>44362</v>
      </c>
      <c r="C2037" s="19">
        <f>OBSERVED!A167</f>
        <v>44362</v>
      </c>
      <c r="D2037" s="32">
        <f>OBSERVED!F167</f>
        <v>49</v>
      </c>
      <c r="E2037" s="32">
        <f>FORECAST!F167</f>
        <v>41</v>
      </c>
      <c r="F2037" s="36">
        <f t="shared" si="254"/>
        <v>49</v>
      </c>
      <c r="G2037" s="37">
        <f t="shared" si="255"/>
        <v>41</v>
      </c>
      <c r="H2037" s="15">
        <f t="shared" si="256"/>
        <v>8</v>
      </c>
      <c r="I2037" s="15">
        <f t="shared" si="257"/>
        <v>8</v>
      </c>
      <c r="J2037" s="15">
        <f t="shared" si="258"/>
        <v>64</v>
      </c>
    </row>
    <row r="2038" spans="1:10">
      <c r="A2038" t="s">
        <v>119</v>
      </c>
      <c r="B2038" s="19">
        <f>FORECAST!A168</f>
        <v>44363</v>
      </c>
      <c r="C2038" s="19">
        <f>OBSERVED!A168</f>
        <v>44363</v>
      </c>
      <c r="D2038" s="32">
        <f>OBSERVED!F168</f>
        <v>53</v>
      </c>
      <c r="E2038" s="32">
        <f>FORECAST!F168</f>
        <v>39</v>
      </c>
      <c r="F2038" s="36">
        <f t="shared" si="254"/>
        <v>53</v>
      </c>
      <c r="G2038" s="37">
        <f t="shared" si="255"/>
        <v>39</v>
      </c>
      <c r="H2038" s="15">
        <f t="shared" si="256"/>
        <v>14</v>
      </c>
      <c r="I2038" s="15">
        <f t="shared" si="257"/>
        <v>14</v>
      </c>
      <c r="J2038" s="15">
        <f t="shared" si="258"/>
        <v>196</v>
      </c>
    </row>
    <row r="2039" spans="1:10">
      <c r="A2039" t="s">
        <v>122</v>
      </c>
      <c r="B2039" s="19">
        <f>FORECAST!A169</f>
        <v>44364</v>
      </c>
      <c r="C2039" s="19">
        <f>OBSERVED!A169</f>
        <v>44364</v>
      </c>
      <c r="D2039" s="32">
        <f>OBSERVED!F169</f>
        <v>83</v>
      </c>
      <c r="E2039" s="32">
        <f>FORECAST!F169</f>
        <v>44</v>
      </c>
      <c r="F2039" s="36">
        <f t="shared" si="254"/>
        <v>83</v>
      </c>
      <c r="G2039" s="37">
        <f t="shared" si="255"/>
        <v>44</v>
      </c>
      <c r="H2039" s="15">
        <f t="shared" si="256"/>
        <v>39</v>
      </c>
      <c r="I2039" s="15">
        <f t="shared" si="257"/>
        <v>39</v>
      </c>
      <c r="J2039" s="15">
        <f t="shared" si="258"/>
        <v>1521</v>
      </c>
    </row>
    <row r="2040" spans="1:10">
      <c r="A2040" t="s">
        <v>106</v>
      </c>
      <c r="B2040" s="19">
        <f>FORECAST!A170</f>
        <v>44365</v>
      </c>
      <c r="C2040" s="19">
        <f>OBSERVED!A170</f>
        <v>44365</v>
      </c>
      <c r="D2040" s="32">
        <f>OBSERVED!F170</f>
        <v>92</v>
      </c>
      <c r="E2040" s="32">
        <f>FORECAST!F170</f>
        <v>46</v>
      </c>
      <c r="F2040" s="36">
        <f t="shared" si="254"/>
        <v>92</v>
      </c>
      <c r="G2040" s="37">
        <f t="shared" si="255"/>
        <v>46</v>
      </c>
      <c r="H2040" s="15">
        <f t="shared" si="256"/>
        <v>46</v>
      </c>
      <c r="I2040" s="15">
        <f t="shared" si="257"/>
        <v>46</v>
      </c>
      <c r="J2040" s="15">
        <f t="shared" si="258"/>
        <v>2116</v>
      </c>
    </row>
    <row r="2041" spans="1:10">
      <c r="A2041" t="s">
        <v>107</v>
      </c>
      <c r="B2041" s="19">
        <f>FORECAST!A171</f>
        <v>44366</v>
      </c>
      <c r="C2041" s="19">
        <f>OBSERVED!A171</f>
        <v>44366</v>
      </c>
      <c r="D2041" s="32">
        <f>OBSERVED!F171</f>
        <v>86</v>
      </c>
      <c r="E2041" s="32">
        <f>FORECAST!F171</f>
        <v>49</v>
      </c>
      <c r="F2041" s="36">
        <f t="shared" si="254"/>
        <v>86</v>
      </c>
      <c r="G2041" s="37">
        <f t="shared" si="255"/>
        <v>49</v>
      </c>
      <c r="H2041" s="15">
        <f t="shared" si="256"/>
        <v>37</v>
      </c>
      <c r="I2041" s="15">
        <f t="shared" si="257"/>
        <v>37</v>
      </c>
      <c r="J2041" s="15">
        <f t="shared" si="258"/>
        <v>1369</v>
      </c>
    </row>
    <row r="2042" spans="1:10">
      <c r="A2042" t="s">
        <v>110</v>
      </c>
      <c r="B2042" s="19">
        <f>FORECAST!A172</f>
        <v>44367</v>
      </c>
      <c r="C2042" s="19">
        <f>OBSERVED!A172</f>
        <v>44367</v>
      </c>
      <c r="D2042" s="32">
        <f>OBSERVED!F172</f>
        <v>78</v>
      </c>
      <c r="E2042" s="32">
        <f>FORECAST!F172</f>
        <v>41</v>
      </c>
      <c r="F2042" s="36">
        <f t="shared" si="254"/>
        <v>78</v>
      </c>
      <c r="G2042" s="37">
        <f t="shared" si="255"/>
        <v>41</v>
      </c>
      <c r="H2042" s="15">
        <f t="shared" si="256"/>
        <v>37</v>
      </c>
      <c r="I2042" s="15">
        <f t="shared" si="257"/>
        <v>37</v>
      </c>
      <c r="J2042" s="15">
        <f t="shared" si="258"/>
        <v>1369</v>
      </c>
    </row>
    <row r="2043" spans="1:10">
      <c r="A2043" t="s">
        <v>113</v>
      </c>
      <c r="B2043" s="19">
        <f>FORECAST!A173</f>
        <v>44368</v>
      </c>
      <c r="C2043" s="19">
        <f>OBSERVED!A173</f>
        <v>44368</v>
      </c>
      <c r="D2043" s="32">
        <f>OBSERVED!F173</f>
        <v>72</v>
      </c>
      <c r="E2043" s="32">
        <f>FORECAST!F173</f>
        <v>42</v>
      </c>
      <c r="F2043" s="36">
        <f t="shared" si="254"/>
        <v>72</v>
      </c>
      <c r="G2043" s="37">
        <f t="shared" si="255"/>
        <v>42</v>
      </c>
      <c r="H2043" s="15">
        <f t="shared" si="256"/>
        <v>30</v>
      </c>
      <c r="I2043" s="15">
        <f t="shared" si="257"/>
        <v>30</v>
      </c>
      <c r="J2043" s="15">
        <f t="shared" si="258"/>
        <v>900</v>
      </c>
    </row>
    <row r="2044" spans="1:10">
      <c r="A2044" t="s">
        <v>116</v>
      </c>
      <c r="B2044" s="19">
        <f>FORECAST!A174</f>
        <v>44369</v>
      </c>
      <c r="C2044" s="19">
        <f>OBSERVED!A174</f>
        <v>44369</v>
      </c>
      <c r="D2044" s="32">
        <f>OBSERVED!F174</f>
        <v>75</v>
      </c>
      <c r="E2044" s="32">
        <f>FORECAST!F174</f>
        <v>49</v>
      </c>
      <c r="F2044" s="36">
        <f t="shared" si="254"/>
        <v>75</v>
      </c>
      <c r="G2044" s="37">
        <f t="shared" si="255"/>
        <v>49</v>
      </c>
      <c r="H2044" s="15">
        <f t="shared" si="256"/>
        <v>26</v>
      </c>
      <c r="I2044" s="15">
        <f t="shared" si="257"/>
        <v>26</v>
      </c>
      <c r="J2044" s="15">
        <f t="shared" si="258"/>
        <v>676</v>
      </c>
    </row>
    <row r="2045" spans="1:10">
      <c r="A2045" t="s">
        <v>119</v>
      </c>
      <c r="B2045" s="19">
        <f>FORECAST!A175</f>
        <v>44370</v>
      </c>
      <c r="C2045" s="19">
        <f>OBSERVED!A175</f>
        <v>44370</v>
      </c>
      <c r="D2045" s="32">
        <f>OBSERVED!F175</f>
        <v>61</v>
      </c>
      <c r="E2045" s="32">
        <f>FORECAST!F175</f>
        <v>50</v>
      </c>
      <c r="F2045" s="36">
        <f t="shared" si="254"/>
        <v>61</v>
      </c>
      <c r="G2045" s="37">
        <f t="shared" si="255"/>
        <v>50</v>
      </c>
      <c r="H2045" s="15">
        <f t="shared" si="256"/>
        <v>11</v>
      </c>
      <c r="I2045" s="15">
        <f t="shared" si="257"/>
        <v>11</v>
      </c>
      <c r="J2045" s="15">
        <f t="shared" si="258"/>
        <v>121</v>
      </c>
    </row>
    <row r="2046" spans="1:10">
      <c r="A2046" t="s">
        <v>122</v>
      </c>
      <c r="B2046" s="19">
        <f>FORECAST!A176</f>
        <v>44371</v>
      </c>
      <c r="C2046" s="19">
        <f>OBSERVED!A176</f>
        <v>44371</v>
      </c>
      <c r="D2046" s="32">
        <f>OBSERVED!F176</f>
        <v>66</v>
      </c>
      <c r="E2046" s="32">
        <f>FORECAST!F176</f>
        <v>39</v>
      </c>
      <c r="F2046" s="36">
        <f t="shared" si="254"/>
        <v>66</v>
      </c>
      <c r="G2046" s="37">
        <f t="shared" si="255"/>
        <v>39</v>
      </c>
      <c r="H2046" s="15">
        <f t="shared" si="256"/>
        <v>27</v>
      </c>
      <c r="I2046" s="15">
        <f t="shared" si="257"/>
        <v>27</v>
      </c>
      <c r="J2046" s="15">
        <f t="shared" si="258"/>
        <v>729</v>
      </c>
    </row>
    <row r="2047" spans="1:10">
      <c r="A2047" t="s">
        <v>106</v>
      </c>
      <c r="B2047" s="19">
        <f>FORECAST!A177</f>
        <v>44372</v>
      </c>
      <c r="C2047" s="19">
        <f>OBSERVED!A177</f>
        <v>44372</v>
      </c>
      <c r="D2047" s="32">
        <f>OBSERVED!F177</f>
        <v>58</v>
      </c>
      <c r="E2047" s="32">
        <f>FORECAST!F177</f>
        <v>36</v>
      </c>
      <c r="F2047" s="36">
        <f t="shared" si="254"/>
        <v>58</v>
      </c>
      <c r="G2047" s="37">
        <f t="shared" si="255"/>
        <v>36</v>
      </c>
      <c r="H2047" s="15">
        <f t="shared" si="256"/>
        <v>22</v>
      </c>
      <c r="I2047" s="15">
        <f t="shared" si="257"/>
        <v>22</v>
      </c>
      <c r="J2047" s="15">
        <f t="shared" si="258"/>
        <v>484</v>
      </c>
    </row>
    <row r="2048" spans="1:10">
      <c r="A2048" t="s">
        <v>107</v>
      </c>
      <c r="B2048" s="19">
        <f>FORECAST!A178</f>
        <v>44373</v>
      </c>
      <c r="C2048" s="19">
        <f>OBSERVED!A178</f>
        <v>44373</v>
      </c>
      <c r="D2048" s="32">
        <f>OBSERVED!F178</f>
        <v>51</v>
      </c>
      <c r="E2048" s="32">
        <f>FORECAST!F178</f>
        <v>36</v>
      </c>
      <c r="F2048" s="36">
        <f t="shared" si="254"/>
        <v>51</v>
      </c>
      <c r="G2048" s="37">
        <f t="shared" si="255"/>
        <v>36</v>
      </c>
      <c r="H2048" s="15">
        <f t="shared" si="256"/>
        <v>15</v>
      </c>
      <c r="I2048" s="15">
        <f t="shared" si="257"/>
        <v>15</v>
      </c>
      <c r="J2048" s="15">
        <f t="shared" si="258"/>
        <v>225</v>
      </c>
    </row>
    <row r="2049" spans="1:10">
      <c r="A2049" t="s">
        <v>110</v>
      </c>
      <c r="B2049" s="19">
        <f>FORECAST!A179</f>
        <v>44374</v>
      </c>
      <c r="C2049" s="19">
        <f>OBSERVED!A179</f>
        <v>44374</v>
      </c>
      <c r="D2049" s="32">
        <f>OBSERVED!F179</f>
        <v>54</v>
      </c>
      <c r="E2049" s="32">
        <f>FORECAST!F179</f>
        <v>35</v>
      </c>
      <c r="F2049" s="36">
        <f t="shared" si="254"/>
        <v>54</v>
      </c>
      <c r="G2049" s="37">
        <f t="shared" si="255"/>
        <v>35</v>
      </c>
      <c r="H2049" s="15">
        <f t="shared" si="256"/>
        <v>19</v>
      </c>
      <c r="I2049" s="15">
        <f t="shared" si="257"/>
        <v>19</v>
      </c>
      <c r="J2049" s="15">
        <f t="shared" si="258"/>
        <v>361</v>
      </c>
    </row>
    <row r="2050" spans="1:10">
      <c r="A2050" t="s">
        <v>113</v>
      </c>
      <c r="B2050" s="19">
        <f>FORECAST!A180</f>
        <v>44375</v>
      </c>
      <c r="C2050" s="19">
        <f>OBSERVED!A180</f>
        <v>44375</v>
      </c>
      <c r="D2050" s="32">
        <f>OBSERVED!F180</f>
        <v>69</v>
      </c>
      <c r="E2050" s="32">
        <f>FORECAST!F180</f>
        <v>33</v>
      </c>
      <c r="F2050" s="36">
        <f t="shared" si="254"/>
        <v>69</v>
      </c>
      <c r="G2050" s="37">
        <f t="shared" si="255"/>
        <v>33</v>
      </c>
      <c r="H2050" s="15">
        <f t="shared" si="256"/>
        <v>36</v>
      </c>
      <c r="I2050" s="15">
        <f t="shared" si="257"/>
        <v>36</v>
      </c>
      <c r="J2050" s="15">
        <f t="shared" si="258"/>
        <v>1296</v>
      </c>
    </row>
    <row r="2051" spans="1:10">
      <c r="A2051" t="s">
        <v>116</v>
      </c>
      <c r="B2051" s="19">
        <f>FORECAST!A181</f>
        <v>44376</v>
      </c>
      <c r="C2051" s="19">
        <f>OBSERVED!A181</f>
        <v>44376</v>
      </c>
      <c r="D2051" s="32">
        <f>OBSERVED!F181</f>
        <v>67</v>
      </c>
      <c r="E2051" s="32">
        <f>FORECAST!F181</f>
        <v>34</v>
      </c>
      <c r="F2051" s="36">
        <f t="shared" si="254"/>
        <v>67</v>
      </c>
      <c r="G2051" s="37">
        <f t="shared" si="255"/>
        <v>34</v>
      </c>
      <c r="H2051" s="15">
        <f t="shared" si="256"/>
        <v>33</v>
      </c>
      <c r="I2051" s="15">
        <f t="shared" si="257"/>
        <v>33</v>
      </c>
      <c r="J2051" s="15">
        <f t="shared" si="258"/>
        <v>1089</v>
      </c>
    </row>
    <row r="2052" spans="1:10">
      <c r="A2052" t="s">
        <v>119</v>
      </c>
      <c r="B2052" s="19">
        <f>FORECAST!A182</f>
        <v>44377</v>
      </c>
      <c r="C2052" s="19">
        <f>OBSERVED!A182</f>
        <v>44377</v>
      </c>
      <c r="D2052" s="32">
        <f>OBSERVED!F182</f>
        <v>66</v>
      </c>
      <c r="E2052" s="32">
        <f>FORECAST!F182</f>
        <v>40</v>
      </c>
      <c r="F2052" s="36">
        <f t="shared" si="254"/>
        <v>66</v>
      </c>
      <c r="G2052" s="37">
        <f t="shared" si="255"/>
        <v>40</v>
      </c>
      <c r="H2052" s="15">
        <f t="shared" si="256"/>
        <v>26</v>
      </c>
      <c r="I2052" s="15">
        <f t="shared" si="257"/>
        <v>26</v>
      </c>
      <c r="J2052" s="15">
        <f t="shared" si="258"/>
        <v>676</v>
      </c>
    </row>
    <row r="2053" spans="1:10">
      <c r="A2053" t="s">
        <v>122</v>
      </c>
      <c r="B2053" s="19">
        <f>FORECAST!A183</f>
        <v>44378</v>
      </c>
      <c r="C2053" s="19">
        <f>OBSERVED!A183</f>
        <v>44378</v>
      </c>
      <c r="D2053" s="32">
        <f>OBSERVED!F183</f>
        <v>61</v>
      </c>
      <c r="E2053" s="32">
        <f>FORECAST!F183</f>
        <v>35</v>
      </c>
      <c r="F2053" s="36">
        <f t="shared" si="254"/>
        <v>61</v>
      </c>
      <c r="G2053" s="37">
        <f t="shared" si="255"/>
        <v>35</v>
      </c>
      <c r="H2053" s="15">
        <f t="shared" si="256"/>
        <v>26</v>
      </c>
      <c r="I2053" s="15">
        <f t="shared" si="257"/>
        <v>26</v>
      </c>
      <c r="J2053" s="15">
        <f t="shared" si="258"/>
        <v>676</v>
      </c>
    </row>
    <row r="2054" spans="1:10">
      <c r="A2054" t="s">
        <v>106</v>
      </c>
      <c r="B2054" s="19">
        <f>FORECAST!A184</f>
        <v>44379</v>
      </c>
      <c r="C2054" s="19">
        <f>OBSERVED!A184</f>
        <v>44379</v>
      </c>
      <c r="D2054" s="32">
        <f>OBSERVED!F184</f>
        <v>59</v>
      </c>
      <c r="E2054" s="32">
        <f>FORECAST!F184</f>
        <v>39</v>
      </c>
      <c r="F2054" s="36">
        <f t="shared" si="254"/>
        <v>59</v>
      </c>
      <c r="G2054" s="37">
        <f t="shared" si="255"/>
        <v>39</v>
      </c>
      <c r="H2054" s="15">
        <f t="shared" si="256"/>
        <v>20</v>
      </c>
      <c r="I2054" s="15">
        <f t="shared" si="257"/>
        <v>20</v>
      </c>
      <c r="J2054" s="15">
        <f t="shared" si="258"/>
        <v>400</v>
      </c>
    </row>
    <row r="2055" spans="1:10">
      <c r="A2055" t="s">
        <v>107</v>
      </c>
      <c r="B2055" s="19">
        <f>FORECAST!A185</f>
        <v>44380</v>
      </c>
      <c r="C2055" s="19">
        <f>OBSERVED!A185</f>
        <v>44380</v>
      </c>
      <c r="D2055" s="32">
        <f>OBSERVED!F185</f>
        <v>57</v>
      </c>
      <c r="E2055" s="32">
        <f>FORECAST!F185</f>
        <v>44</v>
      </c>
      <c r="F2055" s="36">
        <f t="shared" si="254"/>
        <v>57</v>
      </c>
      <c r="G2055" s="37">
        <f t="shared" si="255"/>
        <v>44</v>
      </c>
      <c r="H2055" s="15">
        <f t="shared" si="256"/>
        <v>13</v>
      </c>
      <c r="I2055" s="15">
        <f t="shared" si="257"/>
        <v>13</v>
      </c>
      <c r="J2055" s="15">
        <f t="shared" si="258"/>
        <v>169</v>
      </c>
    </row>
    <row r="2056" spans="1:10">
      <c r="A2056" t="s">
        <v>110</v>
      </c>
      <c r="B2056" s="19">
        <f>FORECAST!A186</f>
        <v>44381</v>
      </c>
      <c r="C2056" s="19">
        <f>OBSERVED!A186</f>
        <v>44381</v>
      </c>
      <c r="D2056" s="32">
        <f>OBSERVED!F186</f>
        <v>49</v>
      </c>
      <c r="E2056" s="32">
        <f>FORECAST!F186</f>
        <v>41</v>
      </c>
      <c r="F2056" s="36">
        <f t="shared" si="254"/>
        <v>49</v>
      </c>
      <c r="G2056" s="37">
        <f t="shared" si="255"/>
        <v>41</v>
      </c>
      <c r="H2056" s="15">
        <f t="shared" si="256"/>
        <v>8</v>
      </c>
      <c r="I2056" s="15">
        <f t="shared" si="257"/>
        <v>8</v>
      </c>
      <c r="J2056" s="15">
        <f t="shared" si="258"/>
        <v>64</v>
      </c>
    </row>
    <row r="2057" spans="1:10">
      <c r="A2057" t="s">
        <v>113</v>
      </c>
      <c r="B2057" s="19">
        <f>FORECAST!A187</f>
        <v>44382</v>
      </c>
      <c r="C2057" s="19">
        <f>OBSERVED!A187</f>
        <v>44382</v>
      </c>
      <c r="D2057" s="32">
        <f>OBSERVED!F187</f>
        <v>49</v>
      </c>
      <c r="E2057" s="32">
        <f>FORECAST!F187</f>
        <v>37</v>
      </c>
      <c r="F2057" s="36">
        <f t="shared" si="254"/>
        <v>49</v>
      </c>
      <c r="G2057" s="37">
        <f t="shared" si="255"/>
        <v>37</v>
      </c>
      <c r="H2057" s="15">
        <f t="shared" si="256"/>
        <v>12</v>
      </c>
      <c r="I2057" s="15">
        <f t="shared" si="257"/>
        <v>12</v>
      </c>
      <c r="J2057" s="15">
        <f t="shared" si="258"/>
        <v>144</v>
      </c>
    </row>
    <row r="2058" spans="1:10">
      <c r="A2058" t="s">
        <v>116</v>
      </c>
      <c r="B2058" s="19">
        <f>FORECAST!A188</f>
        <v>44383</v>
      </c>
      <c r="C2058" s="19">
        <f>OBSERVED!A188</f>
        <v>44383</v>
      </c>
      <c r="D2058" s="32">
        <f>OBSERVED!F188</f>
        <v>51</v>
      </c>
      <c r="E2058" s="32">
        <f>FORECAST!F188</f>
        <v>37</v>
      </c>
      <c r="F2058" s="36">
        <f t="shared" si="254"/>
        <v>51</v>
      </c>
      <c r="G2058" s="37">
        <f t="shared" si="255"/>
        <v>37</v>
      </c>
      <c r="H2058" s="15">
        <f t="shared" si="256"/>
        <v>14</v>
      </c>
      <c r="I2058" s="15">
        <f t="shared" si="257"/>
        <v>14</v>
      </c>
      <c r="J2058" s="15">
        <f t="shared" si="258"/>
        <v>196</v>
      </c>
    </row>
    <row r="2059" spans="1:10">
      <c r="A2059" t="s">
        <v>119</v>
      </c>
      <c r="B2059" s="19">
        <f>FORECAST!A189</f>
        <v>44384</v>
      </c>
      <c r="C2059" s="19">
        <f>OBSERVED!A189</f>
        <v>44384</v>
      </c>
      <c r="D2059" s="32">
        <f>OBSERVED!F189</f>
        <v>48</v>
      </c>
      <c r="E2059" s="32">
        <f>FORECAST!F189</f>
        <v>37</v>
      </c>
      <c r="F2059" s="36">
        <f t="shared" si="254"/>
        <v>48</v>
      </c>
      <c r="G2059" s="37">
        <f t="shared" si="255"/>
        <v>37</v>
      </c>
      <c r="H2059" s="15">
        <f t="shared" si="256"/>
        <v>11</v>
      </c>
      <c r="I2059" s="15">
        <f t="shared" si="257"/>
        <v>11</v>
      </c>
      <c r="J2059" s="15">
        <f t="shared" si="258"/>
        <v>121</v>
      </c>
    </row>
    <row r="2060" spans="1:10">
      <c r="A2060" t="s">
        <v>122</v>
      </c>
      <c r="B2060" s="19">
        <f>FORECAST!A190</f>
        <v>44385</v>
      </c>
      <c r="C2060" s="19">
        <f>OBSERVED!A190</f>
        <v>44385</v>
      </c>
      <c r="D2060" s="32">
        <f>OBSERVED!F190</f>
        <v>50</v>
      </c>
      <c r="E2060" s="32">
        <f>FORECAST!F190</f>
        <v>36</v>
      </c>
      <c r="F2060" s="36">
        <f t="shared" si="254"/>
        <v>50</v>
      </c>
      <c r="G2060" s="37">
        <f t="shared" si="255"/>
        <v>36</v>
      </c>
      <c r="H2060" s="15">
        <f t="shared" si="256"/>
        <v>14</v>
      </c>
      <c r="I2060" s="15">
        <f t="shared" si="257"/>
        <v>14</v>
      </c>
      <c r="J2060" s="15">
        <f t="shared" si="258"/>
        <v>196</v>
      </c>
    </row>
    <row r="2061" spans="1:10">
      <c r="A2061" t="s">
        <v>106</v>
      </c>
      <c r="B2061" s="19">
        <f>FORECAST!A191</f>
        <v>44386</v>
      </c>
      <c r="C2061" s="19">
        <f>OBSERVED!A191</f>
        <v>44386</v>
      </c>
      <c r="D2061" s="32">
        <f>OBSERVED!F191</f>
        <v>54</v>
      </c>
      <c r="E2061" s="32">
        <f>FORECAST!F191</f>
        <v>34</v>
      </c>
      <c r="F2061" s="36">
        <f t="shared" si="254"/>
        <v>54</v>
      </c>
      <c r="G2061" s="37">
        <f t="shared" si="255"/>
        <v>34</v>
      </c>
      <c r="H2061" s="15">
        <f t="shared" si="256"/>
        <v>20</v>
      </c>
      <c r="I2061" s="15">
        <f t="shared" si="257"/>
        <v>20</v>
      </c>
      <c r="J2061" s="15">
        <f t="shared" si="258"/>
        <v>400</v>
      </c>
    </row>
    <row r="2062" spans="1:10">
      <c r="A2062" t="s">
        <v>107</v>
      </c>
      <c r="B2062" s="19">
        <f>FORECAST!A192</f>
        <v>44387</v>
      </c>
      <c r="C2062" s="19">
        <f>OBSERVED!A192</f>
        <v>44387</v>
      </c>
      <c r="D2062" s="32">
        <f>OBSERVED!F192</f>
        <v>60</v>
      </c>
      <c r="E2062" s="32">
        <f>FORECAST!F192</f>
        <v>32</v>
      </c>
      <c r="F2062" s="36">
        <f t="shared" si="254"/>
        <v>60</v>
      </c>
      <c r="G2062" s="37">
        <f t="shared" si="255"/>
        <v>32</v>
      </c>
      <c r="H2062" s="15">
        <f t="shared" si="256"/>
        <v>28</v>
      </c>
      <c r="I2062" s="15">
        <f t="shared" si="257"/>
        <v>28</v>
      </c>
      <c r="J2062" s="15">
        <f t="shared" si="258"/>
        <v>784</v>
      </c>
    </row>
    <row r="2063" spans="1:10">
      <c r="A2063" t="s">
        <v>110</v>
      </c>
      <c r="B2063" s="19">
        <f>FORECAST!A193</f>
        <v>44388</v>
      </c>
      <c r="C2063" s="19">
        <f>OBSERVED!A193</f>
        <v>44388</v>
      </c>
      <c r="D2063" s="32">
        <f>OBSERVED!F193</f>
        <v>65</v>
      </c>
      <c r="E2063" s="32">
        <f>FORECAST!F193</f>
        <v>50</v>
      </c>
      <c r="F2063" s="36">
        <f t="shared" si="254"/>
        <v>65</v>
      </c>
      <c r="G2063" s="37">
        <f t="shared" si="255"/>
        <v>50</v>
      </c>
      <c r="H2063" s="15">
        <f t="shared" si="256"/>
        <v>15</v>
      </c>
      <c r="I2063" s="15">
        <f t="shared" si="257"/>
        <v>15</v>
      </c>
      <c r="J2063" s="15">
        <f t="shared" si="258"/>
        <v>225</v>
      </c>
    </row>
    <row r="2064" spans="1:10">
      <c r="A2064" t="s">
        <v>113</v>
      </c>
      <c r="B2064" s="19">
        <f>FORECAST!A194</f>
        <v>44389</v>
      </c>
      <c r="C2064" s="19">
        <f>OBSERVED!A194</f>
        <v>44389</v>
      </c>
      <c r="D2064" s="32">
        <f>OBSERVED!F194</f>
        <v>60</v>
      </c>
      <c r="E2064" s="32">
        <f>FORECAST!F194</f>
        <v>56</v>
      </c>
      <c r="F2064" s="36">
        <f t="shared" ref="F2064:F2127" si="259">IF(OR(D2064=999,E2064=999),"",D2064)</f>
        <v>60</v>
      </c>
      <c r="G2064" s="37">
        <f t="shared" ref="G2064:G2127" si="260">IF(OR(D2064=999,E2064=999),"",E2064)</f>
        <v>56</v>
      </c>
      <c r="H2064" s="15">
        <f t="shared" ref="H2064:H2127" si="261">IF(OR(D2064=999,E2064=999),"",ABS(D2064-E2064))</f>
        <v>4</v>
      </c>
      <c r="I2064" s="15">
        <f t="shared" ref="I2064:I2127" si="262">IF(OR(H2064&lt;=180,H2064=""),H2064,360-H2064)</f>
        <v>4</v>
      </c>
      <c r="J2064" s="15">
        <f t="shared" ref="J2064:J2127" si="263">IF(I2064="","",POWER(I2064,2))</f>
        <v>16</v>
      </c>
    </row>
    <row r="2065" spans="1:10">
      <c r="A2065" t="s">
        <v>116</v>
      </c>
      <c r="B2065" s="19">
        <f>FORECAST!A195</f>
        <v>44390</v>
      </c>
      <c r="C2065" s="19">
        <f>OBSERVED!A195</f>
        <v>44390</v>
      </c>
      <c r="D2065" s="32">
        <f>OBSERVED!F195</f>
        <v>62</v>
      </c>
      <c r="E2065" s="32">
        <f>FORECAST!F195</f>
        <v>50</v>
      </c>
      <c r="F2065" s="36">
        <f t="shared" si="259"/>
        <v>62</v>
      </c>
      <c r="G2065" s="37">
        <f t="shared" si="260"/>
        <v>50</v>
      </c>
      <c r="H2065" s="15">
        <f t="shared" si="261"/>
        <v>12</v>
      </c>
      <c r="I2065" s="15">
        <f t="shared" si="262"/>
        <v>12</v>
      </c>
      <c r="J2065" s="15">
        <f t="shared" si="263"/>
        <v>144</v>
      </c>
    </row>
    <row r="2066" spans="1:10">
      <c r="A2066" t="s">
        <v>119</v>
      </c>
      <c r="B2066" s="19">
        <f>FORECAST!A196</f>
        <v>44391</v>
      </c>
      <c r="C2066" s="19">
        <f>OBSERVED!A196</f>
        <v>44391</v>
      </c>
      <c r="D2066" s="32">
        <f>OBSERVED!F196</f>
        <v>59</v>
      </c>
      <c r="E2066" s="32">
        <f>FORECAST!F196</f>
        <v>52</v>
      </c>
      <c r="F2066" s="36">
        <f t="shared" si="259"/>
        <v>59</v>
      </c>
      <c r="G2066" s="37">
        <f t="shared" si="260"/>
        <v>52</v>
      </c>
      <c r="H2066" s="15">
        <f t="shared" si="261"/>
        <v>7</v>
      </c>
      <c r="I2066" s="15">
        <f t="shared" si="262"/>
        <v>7</v>
      </c>
      <c r="J2066" s="15">
        <f t="shared" si="263"/>
        <v>49</v>
      </c>
    </row>
    <row r="2067" spans="1:10">
      <c r="A2067" t="s">
        <v>122</v>
      </c>
      <c r="B2067" s="19">
        <f>FORECAST!A197</f>
        <v>44392</v>
      </c>
      <c r="C2067" s="19">
        <f>OBSERVED!A197</f>
        <v>44392</v>
      </c>
      <c r="D2067" s="32">
        <f>OBSERVED!F197</f>
        <v>62</v>
      </c>
      <c r="E2067" s="32">
        <f>FORECAST!F197</f>
        <v>52</v>
      </c>
      <c r="F2067" s="36">
        <f t="shared" si="259"/>
        <v>62</v>
      </c>
      <c r="G2067" s="37">
        <f t="shared" si="260"/>
        <v>52</v>
      </c>
      <c r="H2067" s="15">
        <f t="shared" si="261"/>
        <v>10</v>
      </c>
      <c r="I2067" s="15">
        <f t="shared" si="262"/>
        <v>10</v>
      </c>
      <c r="J2067" s="15">
        <f t="shared" si="263"/>
        <v>100</v>
      </c>
    </row>
    <row r="2068" spans="1:10">
      <c r="A2068" t="s">
        <v>106</v>
      </c>
      <c r="B2068" s="19">
        <f>FORECAST!A198</f>
        <v>44393</v>
      </c>
      <c r="C2068" s="19">
        <f>OBSERVED!A198</f>
        <v>44393</v>
      </c>
      <c r="D2068" s="32">
        <f>OBSERVED!F198</f>
        <v>62</v>
      </c>
      <c r="E2068" s="32">
        <f>FORECAST!F198</f>
        <v>50</v>
      </c>
      <c r="F2068" s="36">
        <f t="shared" si="259"/>
        <v>62</v>
      </c>
      <c r="G2068" s="37">
        <f t="shared" si="260"/>
        <v>50</v>
      </c>
      <c r="H2068" s="15">
        <f t="shared" si="261"/>
        <v>12</v>
      </c>
      <c r="I2068" s="15">
        <f t="shared" si="262"/>
        <v>12</v>
      </c>
      <c r="J2068" s="15">
        <f t="shared" si="263"/>
        <v>144</v>
      </c>
    </row>
    <row r="2069" spans="1:10">
      <c r="A2069" t="s">
        <v>107</v>
      </c>
      <c r="B2069" s="19">
        <f>FORECAST!A199</f>
        <v>44394</v>
      </c>
      <c r="C2069" s="19">
        <f>OBSERVED!A199</f>
        <v>44394</v>
      </c>
      <c r="D2069" s="32">
        <f>OBSERVED!F199</f>
        <v>62</v>
      </c>
      <c r="E2069" s="32">
        <f>FORECAST!F199</f>
        <v>50</v>
      </c>
      <c r="F2069" s="36">
        <f t="shared" si="259"/>
        <v>62</v>
      </c>
      <c r="G2069" s="37">
        <f t="shared" si="260"/>
        <v>50</v>
      </c>
      <c r="H2069" s="15">
        <f t="shared" si="261"/>
        <v>12</v>
      </c>
      <c r="I2069" s="15">
        <f t="shared" si="262"/>
        <v>12</v>
      </c>
      <c r="J2069" s="15">
        <f t="shared" si="263"/>
        <v>144</v>
      </c>
    </row>
    <row r="2070" spans="1:10">
      <c r="A2070" t="s">
        <v>110</v>
      </c>
      <c r="B2070" s="19">
        <f>FORECAST!A200</f>
        <v>44395</v>
      </c>
      <c r="C2070" s="19">
        <f>OBSERVED!A200</f>
        <v>44395</v>
      </c>
      <c r="D2070" s="32">
        <f>OBSERVED!F200</f>
        <v>84</v>
      </c>
      <c r="E2070" s="32">
        <f>FORECAST!F200</f>
        <v>51</v>
      </c>
      <c r="F2070" s="36">
        <f t="shared" si="259"/>
        <v>84</v>
      </c>
      <c r="G2070" s="37">
        <f t="shared" si="260"/>
        <v>51</v>
      </c>
      <c r="H2070" s="15">
        <f t="shared" si="261"/>
        <v>33</v>
      </c>
      <c r="I2070" s="15">
        <f t="shared" si="262"/>
        <v>33</v>
      </c>
      <c r="J2070" s="15">
        <f t="shared" si="263"/>
        <v>1089</v>
      </c>
    </row>
    <row r="2071" spans="1:10">
      <c r="A2071" t="s">
        <v>113</v>
      </c>
      <c r="B2071" s="19">
        <f>FORECAST!A201</f>
        <v>44396</v>
      </c>
      <c r="C2071" s="19">
        <f>OBSERVED!A201</f>
        <v>44396</v>
      </c>
      <c r="D2071" s="32">
        <f>OBSERVED!F201</f>
        <v>78</v>
      </c>
      <c r="E2071" s="32">
        <f>FORECAST!F201</f>
        <v>51</v>
      </c>
      <c r="F2071" s="36">
        <f t="shared" si="259"/>
        <v>78</v>
      </c>
      <c r="G2071" s="37">
        <f t="shared" si="260"/>
        <v>51</v>
      </c>
      <c r="H2071" s="15">
        <f t="shared" si="261"/>
        <v>27</v>
      </c>
      <c r="I2071" s="15">
        <f t="shared" si="262"/>
        <v>27</v>
      </c>
      <c r="J2071" s="15">
        <f t="shared" si="263"/>
        <v>729</v>
      </c>
    </row>
    <row r="2072" spans="1:10">
      <c r="A2072" t="s">
        <v>116</v>
      </c>
      <c r="B2072" s="19">
        <f>FORECAST!A202</f>
        <v>44397</v>
      </c>
      <c r="C2072" s="19">
        <f>OBSERVED!A202</f>
        <v>44397</v>
      </c>
      <c r="D2072" s="32">
        <f>OBSERVED!F202</f>
        <v>69</v>
      </c>
      <c r="E2072" s="32">
        <f>FORECAST!F202</f>
        <v>52</v>
      </c>
      <c r="F2072" s="36">
        <f t="shared" si="259"/>
        <v>69</v>
      </c>
      <c r="G2072" s="37">
        <f t="shared" si="260"/>
        <v>52</v>
      </c>
      <c r="H2072" s="15">
        <f t="shared" si="261"/>
        <v>17</v>
      </c>
      <c r="I2072" s="15">
        <f t="shared" si="262"/>
        <v>17</v>
      </c>
      <c r="J2072" s="15">
        <f t="shared" si="263"/>
        <v>289</v>
      </c>
    </row>
    <row r="2073" spans="1:10">
      <c r="A2073" t="s">
        <v>119</v>
      </c>
      <c r="B2073" s="19">
        <f>FORECAST!A203</f>
        <v>44398</v>
      </c>
      <c r="C2073" s="19">
        <f>OBSERVED!A203</f>
        <v>44398</v>
      </c>
      <c r="D2073" s="32">
        <f>OBSERVED!F203</f>
        <v>75</v>
      </c>
      <c r="E2073" s="32">
        <f>FORECAST!F203</f>
        <v>53</v>
      </c>
      <c r="F2073" s="36">
        <f t="shared" si="259"/>
        <v>75</v>
      </c>
      <c r="G2073" s="37">
        <f t="shared" si="260"/>
        <v>53</v>
      </c>
      <c r="H2073" s="15">
        <f t="shared" si="261"/>
        <v>22</v>
      </c>
      <c r="I2073" s="15">
        <f t="shared" si="262"/>
        <v>22</v>
      </c>
      <c r="J2073" s="15">
        <f t="shared" si="263"/>
        <v>484</v>
      </c>
    </row>
    <row r="2074" spans="1:10">
      <c r="A2074" t="s">
        <v>122</v>
      </c>
      <c r="B2074" s="19">
        <f>FORECAST!A204</f>
        <v>44399</v>
      </c>
      <c r="C2074" s="19">
        <f>OBSERVED!A204</f>
        <v>44399</v>
      </c>
      <c r="D2074" s="32">
        <f>OBSERVED!F204</f>
        <v>69</v>
      </c>
      <c r="E2074" s="32">
        <f>FORECAST!F204</f>
        <v>65</v>
      </c>
      <c r="F2074" s="36">
        <f t="shared" si="259"/>
        <v>69</v>
      </c>
      <c r="G2074" s="37">
        <f t="shared" si="260"/>
        <v>65</v>
      </c>
      <c r="H2074" s="15">
        <f t="shared" si="261"/>
        <v>4</v>
      </c>
      <c r="I2074" s="15">
        <f t="shared" si="262"/>
        <v>4</v>
      </c>
      <c r="J2074" s="15">
        <f t="shared" si="263"/>
        <v>16</v>
      </c>
    </row>
    <row r="2075" spans="1:10">
      <c r="A2075" t="s">
        <v>106</v>
      </c>
      <c r="B2075" s="19">
        <f>FORECAST!A205</f>
        <v>44400</v>
      </c>
      <c r="C2075" s="19">
        <f>OBSERVED!A205</f>
        <v>44400</v>
      </c>
      <c r="D2075" s="32">
        <f>OBSERVED!F205</f>
        <v>75</v>
      </c>
      <c r="E2075" s="32">
        <f>FORECAST!F205</f>
        <v>54</v>
      </c>
      <c r="F2075" s="36">
        <f t="shared" si="259"/>
        <v>75</v>
      </c>
      <c r="G2075" s="37">
        <f t="shared" si="260"/>
        <v>54</v>
      </c>
      <c r="H2075" s="15">
        <f t="shared" si="261"/>
        <v>21</v>
      </c>
      <c r="I2075" s="15">
        <f t="shared" si="262"/>
        <v>21</v>
      </c>
      <c r="J2075" s="15">
        <f t="shared" si="263"/>
        <v>441</v>
      </c>
    </row>
    <row r="2076" spans="1:10">
      <c r="A2076" t="s">
        <v>107</v>
      </c>
      <c r="B2076" s="19">
        <f>FORECAST!A206</f>
        <v>44401</v>
      </c>
      <c r="C2076" s="19">
        <f>OBSERVED!A206</f>
        <v>44401</v>
      </c>
      <c r="D2076" s="32">
        <f>OBSERVED!F206</f>
        <v>62</v>
      </c>
      <c r="E2076" s="32">
        <f>FORECAST!F206</f>
        <v>57</v>
      </c>
      <c r="F2076" s="36">
        <f t="shared" si="259"/>
        <v>62</v>
      </c>
      <c r="G2076" s="37">
        <f t="shared" si="260"/>
        <v>57</v>
      </c>
      <c r="H2076" s="15">
        <f t="shared" si="261"/>
        <v>5</v>
      </c>
      <c r="I2076" s="15">
        <f t="shared" si="262"/>
        <v>5</v>
      </c>
      <c r="J2076" s="15">
        <f t="shared" si="263"/>
        <v>25</v>
      </c>
    </row>
    <row r="2077" spans="1:10">
      <c r="A2077" t="s">
        <v>110</v>
      </c>
      <c r="B2077" s="19">
        <f>FORECAST!A207</f>
        <v>44402</v>
      </c>
      <c r="C2077" s="19">
        <f>OBSERVED!A207</f>
        <v>44402</v>
      </c>
      <c r="D2077" s="32">
        <f>OBSERVED!F207</f>
        <v>92</v>
      </c>
      <c r="E2077" s="32">
        <f>FORECAST!F207</f>
        <v>61</v>
      </c>
      <c r="F2077" s="36">
        <f t="shared" si="259"/>
        <v>92</v>
      </c>
      <c r="G2077" s="37">
        <f t="shared" si="260"/>
        <v>61</v>
      </c>
      <c r="H2077" s="15">
        <f t="shared" si="261"/>
        <v>31</v>
      </c>
      <c r="I2077" s="15">
        <f t="shared" si="262"/>
        <v>31</v>
      </c>
      <c r="J2077" s="15">
        <f t="shared" si="263"/>
        <v>961</v>
      </c>
    </row>
    <row r="2078" spans="1:10">
      <c r="A2078" t="s">
        <v>113</v>
      </c>
      <c r="B2078" s="19">
        <f>FORECAST!A208</f>
        <v>44403</v>
      </c>
      <c r="C2078" s="19">
        <f>OBSERVED!A208</f>
        <v>44403</v>
      </c>
      <c r="D2078" s="32">
        <f>OBSERVED!F208</f>
        <v>92</v>
      </c>
      <c r="E2078" s="32">
        <f>FORECAST!F208</f>
        <v>56</v>
      </c>
      <c r="F2078" s="36">
        <f t="shared" si="259"/>
        <v>92</v>
      </c>
      <c r="G2078" s="37">
        <f t="shared" si="260"/>
        <v>56</v>
      </c>
      <c r="H2078" s="15">
        <f t="shared" si="261"/>
        <v>36</v>
      </c>
      <c r="I2078" s="15">
        <f t="shared" si="262"/>
        <v>36</v>
      </c>
      <c r="J2078" s="15">
        <f t="shared" si="263"/>
        <v>1296</v>
      </c>
    </row>
    <row r="2079" spans="1:10">
      <c r="A2079" t="s">
        <v>116</v>
      </c>
      <c r="B2079" s="19">
        <f>FORECAST!A209</f>
        <v>44404</v>
      </c>
      <c r="C2079" s="19">
        <f>OBSERVED!A209</f>
        <v>44404</v>
      </c>
      <c r="D2079" s="32">
        <f>OBSERVED!F209</f>
        <v>85</v>
      </c>
      <c r="E2079" s="32">
        <f>FORECAST!F209</f>
        <v>57</v>
      </c>
      <c r="F2079" s="36">
        <f t="shared" si="259"/>
        <v>85</v>
      </c>
      <c r="G2079" s="37">
        <f t="shared" si="260"/>
        <v>57</v>
      </c>
      <c r="H2079" s="15">
        <f t="shared" si="261"/>
        <v>28</v>
      </c>
      <c r="I2079" s="15">
        <f t="shared" si="262"/>
        <v>28</v>
      </c>
      <c r="J2079" s="15">
        <f t="shared" si="263"/>
        <v>784</v>
      </c>
    </row>
    <row r="2080" spans="1:10">
      <c r="A2080" t="s">
        <v>119</v>
      </c>
      <c r="B2080" s="19">
        <f>FORECAST!A210</f>
        <v>44405</v>
      </c>
      <c r="C2080" s="19">
        <f>OBSERVED!A210</f>
        <v>44405</v>
      </c>
      <c r="D2080" s="32">
        <f>OBSERVED!F210</f>
        <v>85</v>
      </c>
      <c r="E2080" s="32">
        <f>FORECAST!F210</f>
        <v>56</v>
      </c>
      <c r="F2080" s="36">
        <f t="shared" si="259"/>
        <v>85</v>
      </c>
      <c r="G2080" s="37">
        <f t="shared" si="260"/>
        <v>56</v>
      </c>
      <c r="H2080" s="15">
        <f t="shared" si="261"/>
        <v>29</v>
      </c>
      <c r="I2080" s="15">
        <f t="shared" si="262"/>
        <v>29</v>
      </c>
      <c r="J2080" s="15">
        <f t="shared" si="263"/>
        <v>841</v>
      </c>
    </row>
    <row r="2081" spans="1:10">
      <c r="A2081" t="s">
        <v>122</v>
      </c>
      <c r="B2081" s="19">
        <f>FORECAST!A211</f>
        <v>44406</v>
      </c>
      <c r="C2081" s="19">
        <f>OBSERVED!A211</f>
        <v>44406</v>
      </c>
      <c r="D2081" s="32">
        <f>OBSERVED!F211</f>
        <v>78</v>
      </c>
      <c r="E2081" s="32">
        <f>FORECAST!F211</f>
        <v>69</v>
      </c>
      <c r="F2081" s="36">
        <f t="shared" si="259"/>
        <v>78</v>
      </c>
      <c r="G2081" s="37">
        <f t="shared" si="260"/>
        <v>69</v>
      </c>
      <c r="H2081" s="15">
        <f t="shared" si="261"/>
        <v>9</v>
      </c>
      <c r="I2081" s="15">
        <f t="shared" si="262"/>
        <v>9</v>
      </c>
      <c r="J2081" s="15">
        <f t="shared" si="263"/>
        <v>81</v>
      </c>
    </row>
    <row r="2082" spans="1:10">
      <c r="A2082" t="s">
        <v>106</v>
      </c>
      <c r="B2082" s="19">
        <f>FORECAST!A212</f>
        <v>44407</v>
      </c>
      <c r="C2082" s="19">
        <f>OBSERVED!A212</f>
        <v>44407</v>
      </c>
      <c r="D2082" s="32">
        <f>OBSERVED!F212</f>
        <v>81</v>
      </c>
      <c r="E2082" s="32">
        <f>FORECAST!F212</f>
        <v>57</v>
      </c>
      <c r="F2082" s="36">
        <f t="shared" si="259"/>
        <v>81</v>
      </c>
      <c r="G2082" s="37">
        <f t="shared" si="260"/>
        <v>57</v>
      </c>
      <c r="H2082" s="15">
        <f t="shared" si="261"/>
        <v>24</v>
      </c>
      <c r="I2082" s="15">
        <f t="shared" si="262"/>
        <v>24</v>
      </c>
      <c r="J2082" s="15">
        <f t="shared" si="263"/>
        <v>576</v>
      </c>
    </row>
    <row r="2083" spans="1:10">
      <c r="A2083" t="s">
        <v>107</v>
      </c>
      <c r="B2083" s="19">
        <f>FORECAST!A213</f>
        <v>44408</v>
      </c>
      <c r="C2083" s="19">
        <f>OBSERVED!A213</f>
        <v>44408</v>
      </c>
      <c r="D2083" s="32">
        <f>OBSERVED!F213</f>
        <v>78</v>
      </c>
      <c r="E2083" s="32">
        <f>FORECAST!F213</f>
        <v>67</v>
      </c>
      <c r="F2083" s="36">
        <f t="shared" si="259"/>
        <v>78</v>
      </c>
      <c r="G2083" s="37">
        <f t="shared" si="260"/>
        <v>67</v>
      </c>
      <c r="H2083" s="15">
        <f t="shared" si="261"/>
        <v>11</v>
      </c>
      <c r="I2083" s="15">
        <f t="shared" si="262"/>
        <v>11</v>
      </c>
      <c r="J2083" s="15">
        <f t="shared" si="263"/>
        <v>121</v>
      </c>
    </row>
    <row r="2084" spans="1:10">
      <c r="A2084" t="s">
        <v>110</v>
      </c>
      <c r="B2084" s="19">
        <f>FORECAST!A214</f>
        <v>44409</v>
      </c>
      <c r="C2084" s="19">
        <f>OBSERVED!A214</f>
        <v>44409</v>
      </c>
      <c r="D2084" s="32">
        <f>OBSERVED!F214</f>
        <v>81</v>
      </c>
      <c r="E2084" s="32">
        <f>FORECAST!F214</f>
        <v>69</v>
      </c>
      <c r="F2084" s="36">
        <f t="shared" si="259"/>
        <v>81</v>
      </c>
      <c r="G2084" s="37">
        <f t="shared" si="260"/>
        <v>69</v>
      </c>
      <c r="H2084" s="15">
        <f t="shared" si="261"/>
        <v>12</v>
      </c>
      <c r="I2084" s="15">
        <f t="shared" si="262"/>
        <v>12</v>
      </c>
      <c r="J2084" s="15">
        <f t="shared" si="263"/>
        <v>144</v>
      </c>
    </row>
    <row r="2085" spans="1:10">
      <c r="A2085" t="s">
        <v>113</v>
      </c>
      <c r="B2085" s="19">
        <f>FORECAST!A215</f>
        <v>44410</v>
      </c>
      <c r="C2085" s="19">
        <f>OBSERVED!A215</f>
        <v>44410</v>
      </c>
      <c r="D2085" s="32">
        <f>OBSERVED!F215</f>
        <v>71</v>
      </c>
      <c r="E2085" s="32">
        <f>FORECAST!F215</f>
        <v>70</v>
      </c>
      <c r="F2085" s="36">
        <f t="shared" si="259"/>
        <v>71</v>
      </c>
      <c r="G2085" s="37">
        <f t="shared" si="260"/>
        <v>70</v>
      </c>
      <c r="H2085" s="15">
        <f t="shared" si="261"/>
        <v>1</v>
      </c>
      <c r="I2085" s="15">
        <f t="shared" si="262"/>
        <v>1</v>
      </c>
      <c r="J2085" s="15">
        <f t="shared" si="263"/>
        <v>1</v>
      </c>
    </row>
    <row r="2086" spans="1:10">
      <c r="A2086" t="s">
        <v>116</v>
      </c>
      <c r="B2086" s="19">
        <f>FORECAST!A216</f>
        <v>44411</v>
      </c>
      <c r="C2086" s="19">
        <f>OBSERVED!A216</f>
        <v>44411</v>
      </c>
      <c r="D2086" s="32">
        <f>OBSERVED!F216</f>
        <v>75</v>
      </c>
      <c r="E2086" s="32">
        <f>FORECAST!F216</f>
        <v>63</v>
      </c>
      <c r="F2086" s="36">
        <f t="shared" si="259"/>
        <v>75</v>
      </c>
      <c r="G2086" s="37">
        <f t="shared" si="260"/>
        <v>63</v>
      </c>
      <c r="H2086" s="15">
        <f t="shared" si="261"/>
        <v>12</v>
      </c>
      <c r="I2086" s="15">
        <f t="shared" si="262"/>
        <v>12</v>
      </c>
      <c r="J2086" s="15">
        <f t="shared" si="263"/>
        <v>144</v>
      </c>
    </row>
    <row r="2087" spans="1:10">
      <c r="A2087" t="s">
        <v>119</v>
      </c>
      <c r="B2087" s="19">
        <f>FORECAST!A217</f>
        <v>44412</v>
      </c>
      <c r="C2087" s="19">
        <f>OBSERVED!A217</f>
        <v>44412</v>
      </c>
      <c r="D2087" s="32">
        <f>OBSERVED!F217</f>
        <v>66</v>
      </c>
      <c r="E2087" s="32">
        <f>FORECAST!F217</f>
        <v>67</v>
      </c>
      <c r="F2087" s="36">
        <f t="shared" si="259"/>
        <v>66</v>
      </c>
      <c r="G2087" s="37">
        <f t="shared" si="260"/>
        <v>67</v>
      </c>
      <c r="H2087" s="15">
        <f t="shared" si="261"/>
        <v>1</v>
      </c>
      <c r="I2087" s="15">
        <f t="shared" si="262"/>
        <v>1</v>
      </c>
      <c r="J2087" s="15">
        <f t="shared" si="263"/>
        <v>1</v>
      </c>
    </row>
    <row r="2088" spans="1:10">
      <c r="A2088" t="s">
        <v>122</v>
      </c>
      <c r="B2088" s="19">
        <f>FORECAST!A218</f>
        <v>44413</v>
      </c>
      <c r="C2088" s="19">
        <f>OBSERVED!A218</f>
        <v>44413</v>
      </c>
      <c r="D2088" s="32">
        <f>OBSERVED!F218</f>
        <v>68</v>
      </c>
      <c r="E2088" s="32">
        <f>FORECAST!F218</f>
        <v>66</v>
      </c>
      <c r="F2088" s="36">
        <f t="shared" si="259"/>
        <v>68</v>
      </c>
      <c r="G2088" s="37">
        <f t="shared" si="260"/>
        <v>66</v>
      </c>
      <c r="H2088" s="15">
        <f t="shared" si="261"/>
        <v>2</v>
      </c>
      <c r="I2088" s="15">
        <f t="shared" si="262"/>
        <v>2</v>
      </c>
      <c r="J2088" s="15">
        <f t="shared" si="263"/>
        <v>4</v>
      </c>
    </row>
    <row r="2089" spans="1:10">
      <c r="A2089" t="s">
        <v>106</v>
      </c>
      <c r="B2089" s="19">
        <f>FORECAST!A219</f>
        <v>44414</v>
      </c>
      <c r="C2089" s="19">
        <f>OBSERVED!A219</f>
        <v>44414</v>
      </c>
      <c r="D2089" s="32">
        <f>OBSERVED!F219</f>
        <v>65</v>
      </c>
      <c r="E2089" s="32">
        <f>FORECAST!F219</f>
        <v>61</v>
      </c>
      <c r="F2089" s="36">
        <f t="shared" si="259"/>
        <v>65</v>
      </c>
      <c r="G2089" s="37">
        <f t="shared" si="260"/>
        <v>61</v>
      </c>
      <c r="H2089" s="15">
        <f t="shared" si="261"/>
        <v>4</v>
      </c>
      <c r="I2089" s="15">
        <f t="shared" si="262"/>
        <v>4</v>
      </c>
      <c r="J2089" s="15">
        <f t="shared" si="263"/>
        <v>16</v>
      </c>
    </row>
    <row r="2090" spans="1:10">
      <c r="A2090" t="s">
        <v>107</v>
      </c>
      <c r="B2090" s="19">
        <f>FORECAST!A220</f>
        <v>44415</v>
      </c>
      <c r="C2090" s="19">
        <f>OBSERVED!A220</f>
        <v>44415</v>
      </c>
      <c r="D2090" s="32">
        <f>OBSERVED!F220</f>
        <v>63</v>
      </c>
      <c r="E2090" s="32">
        <f>FORECAST!F220</f>
        <v>57</v>
      </c>
      <c r="F2090" s="36">
        <f t="shared" si="259"/>
        <v>63</v>
      </c>
      <c r="G2090" s="37">
        <f t="shared" si="260"/>
        <v>57</v>
      </c>
      <c r="H2090" s="15">
        <f t="shared" si="261"/>
        <v>6</v>
      </c>
      <c r="I2090" s="15">
        <f t="shared" si="262"/>
        <v>6</v>
      </c>
      <c r="J2090" s="15">
        <f t="shared" si="263"/>
        <v>36</v>
      </c>
    </row>
    <row r="2091" spans="1:10">
      <c r="A2091" t="s">
        <v>110</v>
      </c>
      <c r="B2091" s="19">
        <f>FORECAST!A221</f>
        <v>44416</v>
      </c>
      <c r="C2091" s="19">
        <f>OBSERVED!A221</f>
        <v>44416</v>
      </c>
      <c r="D2091" s="32">
        <f>OBSERVED!F221</f>
        <v>58</v>
      </c>
      <c r="E2091" s="32">
        <f>FORECAST!F221</f>
        <v>52</v>
      </c>
      <c r="F2091" s="36">
        <f t="shared" si="259"/>
        <v>58</v>
      </c>
      <c r="G2091" s="37">
        <f t="shared" si="260"/>
        <v>52</v>
      </c>
      <c r="H2091" s="15">
        <f t="shared" si="261"/>
        <v>6</v>
      </c>
      <c r="I2091" s="15">
        <f t="shared" si="262"/>
        <v>6</v>
      </c>
      <c r="J2091" s="15">
        <f t="shared" si="263"/>
        <v>36</v>
      </c>
    </row>
    <row r="2092" spans="1:10">
      <c r="A2092" t="s">
        <v>113</v>
      </c>
      <c r="B2092" s="19">
        <f>FORECAST!A222</f>
        <v>44417</v>
      </c>
      <c r="C2092" s="19">
        <f>OBSERVED!A222</f>
        <v>44417</v>
      </c>
      <c r="D2092" s="32">
        <f>OBSERVED!F222</f>
        <v>59</v>
      </c>
      <c r="E2092" s="32">
        <f>FORECAST!F222</f>
        <v>50</v>
      </c>
      <c r="F2092" s="36">
        <f t="shared" si="259"/>
        <v>59</v>
      </c>
      <c r="G2092" s="37">
        <f t="shared" si="260"/>
        <v>50</v>
      </c>
      <c r="H2092" s="15">
        <f t="shared" si="261"/>
        <v>9</v>
      </c>
      <c r="I2092" s="15">
        <f t="shared" si="262"/>
        <v>9</v>
      </c>
      <c r="J2092" s="15">
        <f t="shared" si="263"/>
        <v>81</v>
      </c>
    </row>
    <row r="2093" spans="1:10">
      <c r="A2093" t="s">
        <v>116</v>
      </c>
      <c r="B2093" s="19">
        <f>FORECAST!A223</f>
        <v>44418</v>
      </c>
      <c r="C2093" s="19">
        <f>OBSERVED!A223</f>
        <v>44418</v>
      </c>
      <c r="D2093" s="32">
        <f>OBSERVED!F223</f>
        <v>56</v>
      </c>
      <c r="E2093" s="32">
        <f>FORECAST!F223</f>
        <v>53</v>
      </c>
      <c r="F2093" s="36">
        <f t="shared" si="259"/>
        <v>56</v>
      </c>
      <c r="G2093" s="37">
        <f t="shared" si="260"/>
        <v>53</v>
      </c>
      <c r="H2093" s="15">
        <f t="shared" si="261"/>
        <v>3</v>
      </c>
      <c r="I2093" s="15">
        <f t="shared" si="262"/>
        <v>3</v>
      </c>
      <c r="J2093" s="15">
        <f t="shared" si="263"/>
        <v>9</v>
      </c>
    </row>
    <row r="2094" spans="1:10">
      <c r="A2094" t="s">
        <v>119</v>
      </c>
      <c r="B2094" s="19">
        <f>FORECAST!A224</f>
        <v>44419</v>
      </c>
      <c r="C2094" s="19">
        <f>OBSERVED!A224</f>
        <v>44419</v>
      </c>
      <c r="D2094" s="32">
        <f>OBSERVED!F224</f>
        <v>65</v>
      </c>
      <c r="E2094" s="32">
        <f>FORECAST!F224</f>
        <v>51</v>
      </c>
      <c r="F2094" s="36">
        <f t="shared" si="259"/>
        <v>65</v>
      </c>
      <c r="G2094" s="37">
        <f t="shared" si="260"/>
        <v>51</v>
      </c>
      <c r="H2094" s="15">
        <f t="shared" si="261"/>
        <v>14</v>
      </c>
      <c r="I2094" s="15">
        <f t="shared" si="262"/>
        <v>14</v>
      </c>
      <c r="J2094" s="15">
        <f t="shared" si="263"/>
        <v>196</v>
      </c>
    </row>
    <row r="2095" spans="1:10">
      <c r="A2095" t="s">
        <v>122</v>
      </c>
      <c r="B2095" s="19">
        <f>FORECAST!A225</f>
        <v>44420</v>
      </c>
      <c r="C2095" s="19">
        <f>OBSERVED!A225</f>
        <v>44420</v>
      </c>
      <c r="D2095" s="32">
        <f>OBSERVED!F225</f>
        <v>54</v>
      </c>
      <c r="E2095" s="32">
        <f>FORECAST!F225</f>
        <v>54</v>
      </c>
      <c r="F2095" s="36">
        <f t="shared" si="259"/>
        <v>54</v>
      </c>
      <c r="G2095" s="37">
        <f t="shared" si="260"/>
        <v>54</v>
      </c>
      <c r="H2095" s="15">
        <f t="shared" si="261"/>
        <v>0</v>
      </c>
      <c r="I2095" s="15">
        <f t="shared" si="262"/>
        <v>0</v>
      </c>
      <c r="J2095" s="15">
        <f t="shared" si="263"/>
        <v>0</v>
      </c>
    </row>
    <row r="2096" spans="1:10">
      <c r="A2096" t="s">
        <v>106</v>
      </c>
      <c r="B2096" s="19">
        <f>FORECAST!A226</f>
        <v>44421</v>
      </c>
      <c r="C2096" s="19">
        <f>OBSERVED!A226</f>
        <v>44421</v>
      </c>
      <c r="D2096" s="32">
        <f>OBSERVED!F226</f>
        <v>55</v>
      </c>
      <c r="E2096" s="32">
        <f>FORECAST!F226</f>
        <v>56</v>
      </c>
      <c r="F2096" s="36">
        <f t="shared" si="259"/>
        <v>55</v>
      </c>
      <c r="G2096" s="37">
        <f t="shared" si="260"/>
        <v>56</v>
      </c>
      <c r="H2096" s="15">
        <f t="shared" si="261"/>
        <v>1</v>
      </c>
      <c r="I2096" s="15">
        <f t="shared" si="262"/>
        <v>1</v>
      </c>
      <c r="J2096" s="15">
        <f t="shared" si="263"/>
        <v>1</v>
      </c>
    </row>
    <row r="2097" spans="1:10">
      <c r="A2097" t="s">
        <v>107</v>
      </c>
      <c r="B2097" s="19">
        <f>FORECAST!A227</f>
        <v>44422</v>
      </c>
      <c r="C2097" s="19">
        <f>OBSERVED!A227</f>
        <v>44422</v>
      </c>
      <c r="D2097" s="32">
        <f>OBSERVED!F227</f>
        <v>63</v>
      </c>
      <c r="E2097" s="32">
        <f>FORECAST!F227</f>
        <v>54</v>
      </c>
      <c r="F2097" s="36">
        <f t="shared" si="259"/>
        <v>63</v>
      </c>
      <c r="G2097" s="37">
        <f t="shared" si="260"/>
        <v>54</v>
      </c>
      <c r="H2097" s="15">
        <f t="shared" si="261"/>
        <v>9</v>
      </c>
      <c r="I2097" s="15">
        <f t="shared" si="262"/>
        <v>9</v>
      </c>
      <c r="J2097" s="15">
        <f t="shared" si="263"/>
        <v>81</v>
      </c>
    </row>
    <row r="2098" spans="1:10">
      <c r="A2098" t="s">
        <v>110</v>
      </c>
      <c r="B2098" s="19">
        <f>FORECAST!A228</f>
        <v>44423</v>
      </c>
      <c r="C2098" s="19">
        <f>OBSERVED!A228</f>
        <v>44423</v>
      </c>
      <c r="D2098" s="32">
        <f>OBSERVED!F228</f>
        <v>58</v>
      </c>
      <c r="E2098" s="32">
        <f>FORECAST!F228</f>
        <v>53</v>
      </c>
      <c r="F2098" s="36">
        <f t="shared" si="259"/>
        <v>58</v>
      </c>
      <c r="G2098" s="37">
        <f t="shared" si="260"/>
        <v>53</v>
      </c>
      <c r="H2098" s="15">
        <f t="shared" si="261"/>
        <v>5</v>
      </c>
      <c r="I2098" s="15">
        <f t="shared" si="262"/>
        <v>5</v>
      </c>
      <c r="J2098" s="15">
        <f t="shared" si="263"/>
        <v>25</v>
      </c>
    </row>
    <row r="2099" spans="1:10">
      <c r="A2099" t="s">
        <v>113</v>
      </c>
      <c r="B2099" s="19">
        <f>FORECAST!A229</f>
        <v>44424</v>
      </c>
      <c r="C2099" s="19">
        <f>OBSERVED!A229</f>
        <v>44424</v>
      </c>
      <c r="D2099" s="32">
        <f>OBSERVED!F229</f>
        <v>56</v>
      </c>
      <c r="E2099" s="32">
        <f>FORECAST!F229</f>
        <v>48</v>
      </c>
      <c r="F2099" s="36">
        <f t="shared" si="259"/>
        <v>56</v>
      </c>
      <c r="G2099" s="37">
        <f t="shared" si="260"/>
        <v>48</v>
      </c>
      <c r="H2099" s="15">
        <f t="shared" si="261"/>
        <v>8</v>
      </c>
      <c r="I2099" s="15">
        <f t="shared" si="262"/>
        <v>8</v>
      </c>
      <c r="J2099" s="15">
        <f t="shared" si="263"/>
        <v>64</v>
      </c>
    </row>
    <row r="2100" spans="1:10">
      <c r="A2100" t="s">
        <v>116</v>
      </c>
      <c r="B2100" s="19">
        <f>FORECAST!A230</f>
        <v>44425</v>
      </c>
      <c r="C2100" s="19">
        <f>OBSERVED!A230</f>
        <v>44425</v>
      </c>
      <c r="D2100" s="32">
        <f>OBSERVED!F230</f>
        <v>54</v>
      </c>
      <c r="E2100" s="32">
        <f>FORECAST!F230</f>
        <v>51</v>
      </c>
      <c r="F2100" s="36">
        <f t="shared" si="259"/>
        <v>54</v>
      </c>
      <c r="G2100" s="37">
        <f t="shared" si="260"/>
        <v>51</v>
      </c>
      <c r="H2100" s="15">
        <f t="shared" si="261"/>
        <v>3</v>
      </c>
      <c r="I2100" s="15">
        <f t="shared" si="262"/>
        <v>3</v>
      </c>
      <c r="J2100" s="15">
        <f t="shared" si="263"/>
        <v>9</v>
      </c>
    </row>
    <row r="2101" spans="1:10">
      <c r="A2101" t="s">
        <v>119</v>
      </c>
      <c r="B2101" s="19">
        <f>FORECAST!A231</f>
        <v>44426</v>
      </c>
      <c r="C2101" s="19">
        <f>OBSERVED!A231</f>
        <v>44426</v>
      </c>
      <c r="D2101" s="32">
        <f>OBSERVED!F231</f>
        <v>76</v>
      </c>
      <c r="E2101" s="32">
        <f>FORECAST!F231</f>
        <v>45</v>
      </c>
      <c r="F2101" s="36">
        <f t="shared" si="259"/>
        <v>76</v>
      </c>
      <c r="G2101" s="37">
        <f t="shared" si="260"/>
        <v>45</v>
      </c>
      <c r="H2101" s="15">
        <f t="shared" si="261"/>
        <v>31</v>
      </c>
      <c r="I2101" s="15">
        <f t="shared" si="262"/>
        <v>31</v>
      </c>
      <c r="J2101" s="15">
        <f t="shared" si="263"/>
        <v>961</v>
      </c>
    </row>
    <row r="2102" spans="1:10">
      <c r="A2102" t="s">
        <v>122</v>
      </c>
      <c r="B2102" s="19">
        <f>FORECAST!A232</f>
        <v>44427</v>
      </c>
      <c r="C2102" s="19">
        <f>OBSERVED!A232</f>
        <v>44427</v>
      </c>
      <c r="D2102" s="32">
        <f>OBSERVED!F232</f>
        <v>85</v>
      </c>
      <c r="E2102" s="32">
        <f>FORECAST!F232</f>
        <v>56</v>
      </c>
      <c r="F2102" s="36">
        <f t="shared" si="259"/>
        <v>85</v>
      </c>
      <c r="G2102" s="37">
        <f t="shared" si="260"/>
        <v>56</v>
      </c>
      <c r="H2102" s="15">
        <f t="shared" si="261"/>
        <v>29</v>
      </c>
      <c r="I2102" s="15">
        <f t="shared" si="262"/>
        <v>29</v>
      </c>
      <c r="J2102" s="15">
        <f t="shared" si="263"/>
        <v>841</v>
      </c>
    </row>
    <row r="2103" spans="1:10">
      <c r="A2103" t="s">
        <v>106</v>
      </c>
      <c r="B2103" s="19">
        <f>FORECAST!A233</f>
        <v>44428</v>
      </c>
      <c r="C2103" s="19">
        <f>OBSERVED!A233</f>
        <v>44428</v>
      </c>
      <c r="D2103" s="32">
        <f>OBSERVED!F233</f>
        <v>88</v>
      </c>
      <c r="E2103" s="32">
        <f>FORECAST!F233</f>
        <v>73</v>
      </c>
      <c r="F2103" s="36">
        <f t="shared" si="259"/>
        <v>88</v>
      </c>
      <c r="G2103" s="37">
        <f t="shared" si="260"/>
        <v>73</v>
      </c>
      <c r="H2103" s="15">
        <f t="shared" si="261"/>
        <v>15</v>
      </c>
      <c r="I2103" s="15">
        <f t="shared" si="262"/>
        <v>15</v>
      </c>
      <c r="J2103" s="15">
        <f t="shared" si="263"/>
        <v>225</v>
      </c>
    </row>
    <row r="2104" spans="1:10">
      <c r="A2104" t="s">
        <v>107</v>
      </c>
      <c r="B2104" s="19">
        <f>FORECAST!A234</f>
        <v>44429</v>
      </c>
      <c r="C2104" s="19">
        <f>OBSERVED!A234</f>
        <v>44429</v>
      </c>
      <c r="D2104" s="32">
        <f>OBSERVED!F234</f>
        <v>81</v>
      </c>
      <c r="E2104" s="32">
        <f>FORECAST!F234</f>
        <v>72</v>
      </c>
      <c r="F2104" s="36">
        <f t="shared" si="259"/>
        <v>81</v>
      </c>
      <c r="G2104" s="37">
        <f t="shared" si="260"/>
        <v>72</v>
      </c>
      <c r="H2104" s="15">
        <f t="shared" si="261"/>
        <v>9</v>
      </c>
      <c r="I2104" s="15">
        <f t="shared" si="262"/>
        <v>9</v>
      </c>
      <c r="J2104" s="15">
        <f t="shared" si="263"/>
        <v>81</v>
      </c>
    </row>
    <row r="2105" spans="1:10">
      <c r="A2105" t="s">
        <v>110</v>
      </c>
      <c r="B2105" s="19">
        <f>FORECAST!A235</f>
        <v>44430</v>
      </c>
      <c r="C2105" s="19">
        <f>OBSERVED!A235</f>
        <v>44430</v>
      </c>
      <c r="D2105" s="32">
        <f>OBSERVED!F235</f>
        <v>72</v>
      </c>
      <c r="E2105" s="32">
        <f>FORECAST!F235</f>
        <v>60</v>
      </c>
      <c r="F2105" s="36">
        <f t="shared" si="259"/>
        <v>72</v>
      </c>
      <c r="G2105" s="37">
        <f t="shared" si="260"/>
        <v>60</v>
      </c>
      <c r="H2105" s="15">
        <f t="shared" si="261"/>
        <v>12</v>
      </c>
      <c r="I2105" s="15">
        <f t="shared" si="262"/>
        <v>12</v>
      </c>
      <c r="J2105" s="15">
        <f t="shared" si="263"/>
        <v>144</v>
      </c>
    </row>
    <row r="2106" spans="1:10">
      <c r="A2106" t="s">
        <v>113</v>
      </c>
      <c r="B2106" s="19">
        <f>FORECAST!A236</f>
        <v>44431</v>
      </c>
      <c r="C2106" s="19">
        <f>OBSERVED!A236</f>
        <v>44431</v>
      </c>
      <c r="D2106" s="32">
        <f>OBSERVED!F236</f>
        <v>64</v>
      </c>
      <c r="E2106" s="32">
        <f>FORECAST!F236</f>
        <v>58</v>
      </c>
      <c r="F2106" s="36">
        <f t="shared" si="259"/>
        <v>64</v>
      </c>
      <c r="G2106" s="37">
        <f t="shared" si="260"/>
        <v>58</v>
      </c>
      <c r="H2106" s="15">
        <f t="shared" si="261"/>
        <v>6</v>
      </c>
      <c r="I2106" s="15">
        <f t="shared" si="262"/>
        <v>6</v>
      </c>
      <c r="J2106" s="15">
        <f t="shared" si="263"/>
        <v>36</v>
      </c>
    </row>
    <row r="2107" spans="1:10">
      <c r="A2107" t="s">
        <v>116</v>
      </c>
      <c r="B2107" s="19">
        <f>FORECAST!A237</f>
        <v>44432</v>
      </c>
      <c r="C2107" s="19">
        <f>OBSERVED!A237</f>
        <v>44432</v>
      </c>
      <c r="D2107" s="32">
        <f>OBSERVED!F237</f>
        <v>60</v>
      </c>
      <c r="E2107" s="32">
        <f>FORECAST!F237</f>
        <v>60</v>
      </c>
      <c r="F2107" s="36">
        <f t="shared" si="259"/>
        <v>60</v>
      </c>
      <c r="G2107" s="37">
        <f t="shared" si="260"/>
        <v>60</v>
      </c>
      <c r="H2107" s="15">
        <f t="shared" si="261"/>
        <v>0</v>
      </c>
      <c r="I2107" s="15">
        <f t="shared" si="262"/>
        <v>0</v>
      </c>
      <c r="J2107" s="15">
        <f t="shared" si="263"/>
        <v>0</v>
      </c>
    </row>
    <row r="2108" spans="1:10">
      <c r="A2108" t="s">
        <v>119</v>
      </c>
      <c r="B2108" s="19">
        <f>FORECAST!A238</f>
        <v>44433</v>
      </c>
      <c r="C2108" s="19">
        <f>OBSERVED!A238</f>
        <v>44433</v>
      </c>
      <c r="D2108" s="32">
        <f>OBSERVED!F238</f>
        <v>57</v>
      </c>
      <c r="E2108" s="32">
        <f>FORECAST!F238</f>
        <v>50</v>
      </c>
      <c r="F2108" s="36">
        <f t="shared" si="259"/>
        <v>57</v>
      </c>
      <c r="G2108" s="37">
        <f t="shared" si="260"/>
        <v>50</v>
      </c>
      <c r="H2108" s="15">
        <f t="shared" si="261"/>
        <v>7</v>
      </c>
      <c r="I2108" s="15">
        <f t="shared" si="262"/>
        <v>7</v>
      </c>
      <c r="J2108" s="15">
        <f t="shared" si="263"/>
        <v>49</v>
      </c>
    </row>
    <row r="2109" spans="1:10">
      <c r="A2109" t="s">
        <v>122</v>
      </c>
      <c r="B2109" s="19">
        <f>FORECAST!A239</f>
        <v>44434</v>
      </c>
      <c r="C2109" s="19">
        <f>OBSERVED!A239</f>
        <v>44434</v>
      </c>
      <c r="D2109" s="32">
        <f>OBSERVED!F239</f>
        <v>59</v>
      </c>
      <c r="E2109" s="32">
        <f>FORECAST!F239</f>
        <v>54</v>
      </c>
      <c r="F2109" s="36">
        <f t="shared" si="259"/>
        <v>59</v>
      </c>
      <c r="G2109" s="37">
        <f t="shared" si="260"/>
        <v>54</v>
      </c>
      <c r="H2109" s="15">
        <f t="shared" si="261"/>
        <v>5</v>
      </c>
      <c r="I2109" s="15">
        <f t="shared" si="262"/>
        <v>5</v>
      </c>
      <c r="J2109" s="15">
        <f t="shared" si="263"/>
        <v>25</v>
      </c>
    </row>
    <row r="2110" spans="1:10">
      <c r="A2110" t="s">
        <v>106</v>
      </c>
      <c r="B2110" s="19">
        <f>FORECAST!A240</f>
        <v>44435</v>
      </c>
      <c r="C2110" s="19">
        <f>OBSERVED!A240</f>
        <v>44435</v>
      </c>
      <c r="D2110" s="32">
        <f>OBSERVED!F240</f>
        <v>64</v>
      </c>
      <c r="E2110" s="32">
        <f>FORECAST!F240</f>
        <v>50</v>
      </c>
      <c r="F2110" s="36">
        <f t="shared" si="259"/>
        <v>64</v>
      </c>
      <c r="G2110" s="37">
        <f t="shared" si="260"/>
        <v>50</v>
      </c>
      <c r="H2110" s="15">
        <f t="shared" si="261"/>
        <v>14</v>
      </c>
      <c r="I2110" s="15">
        <f t="shared" si="262"/>
        <v>14</v>
      </c>
      <c r="J2110" s="15">
        <f t="shared" si="263"/>
        <v>196</v>
      </c>
    </row>
    <row r="2111" spans="1:10">
      <c r="A2111" t="s">
        <v>107</v>
      </c>
      <c r="B2111" s="19">
        <f>FORECAST!A241</f>
        <v>44436</v>
      </c>
      <c r="C2111" s="19">
        <f>OBSERVED!A241</f>
        <v>44436</v>
      </c>
      <c r="D2111" s="32">
        <f>OBSERVED!F241</f>
        <v>58.269888635705</v>
      </c>
      <c r="E2111" s="32">
        <f>FORECAST!F241</f>
        <v>52</v>
      </c>
      <c r="F2111" s="36">
        <f t="shared" si="259"/>
        <v>58.269888635705</v>
      </c>
      <c r="G2111" s="37">
        <f t="shared" si="260"/>
        <v>52</v>
      </c>
      <c r="H2111" s="15">
        <f t="shared" si="261"/>
        <v>6.269888635705</v>
      </c>
      <c r="I2111" s="15">
        <f t="shared" si="262"/>
        <v>6.269888635705</v>
      </c>
      <c r="J2111" s="15">
        <f t="shared" si="263"/>
        <v>39.3115035041427</v>
      </c>
    </row>
    <row r="2112" spans="1:10">
      <c r="A2112" t="s">
        <v>110</v>
      </c>
      <c r="B2112" s="19">
        <f>FORECAST!A242</f>
        <v>44437</v>
      </c>
      <c r="C2112" s="19">
        <f>OBSERVED!A242</f>
        <v>44437</v>
      </c>
      <c r="D2112" s="32">
        <f>OBSERVED!F242</f>
        <v>65.3039639742237</v>
      </c>
      <c r="E2112" s="32">
        <f>FORECAST!F242</f>
        <v>47</v>
      </c>
      <c r="F2112" s="36">
        <f t="shared" si="259"/>
        <v>65.3039639742237</v>
      </c>
      <c r="G2112" s="37">
        <f t="shared" si="260"/>
        <v>47</v>
      </c>
      <c r="H2112" s="15">
        <f t="shared" si="261"/>
        <v>18.3039639742237</v>
      </c>
      <c r="I2112" s="15">
        <f t="shared" si="262"/>
        <v>18.3039639742237</v>
      </c>
      <c r="J2112" s="15">
        <f t="shared" si="263"/>
        <v>335.035097169679</v>
      </c>
    </row>
    <row r="2113" spans="1:10">
      <c r="A2113" t="s">
        <v>113</v>
      </c>
      <c r="B2113" s="19">
        <f>FORECAST!A243</f>
        <v>44438</v>
      </c>
      <c r="C2113" s="19">
        <f>OBSERVED!A243</f>
        <v>44438</v>
      </c>
      <c r="D2113" s="32">
        <f>OBSERVED!F243</f>
        <v>96.0020151433137</v>
      </c>
      <c r="E2113" s="32">
        <f>FORECAST!F243</f>
        <v>45</v>
      </c>
      <c r="F2113" s="36">
        <f t="shared" si="259"/>
        <v>96.0020151433137</v>
      </c>
      <c r="G2113" s="37">
        <f t="shared" si="260"/>
        <v>45</v>
      </c>
      <c r="H2113" s="15">
        <f t="shared" si="261"/>
        <v>51.0020151433137</v>
      </c>
      <c r="I2113" s="15">
        <f t="shared" si="262"/>
        <v>51.0020151433137</v>
      </c>
      <c r="J2113" s="15">
        <f t="shared" si="263"/>
        <v>2601.2055486788</v>
      </c>
    </row>
    <row r="2114" spans="1:10">
      <c r="A2114" t="s">
        <v>116</v>
      </c>
      <c r="B2114" s="19">
        <f>FORECAST!A244</f>
        <v>44439</v>
      </c>
      <c r="C2114" s="19">
        <f>OBSERVED!A244</f>
        <v>44439</v>
      </c>
      <c r="D2114" s="32">
        <f>OBSERVED!F244</f>
        <v>75.5844477416488</v>
      </c>
      <c r="E2114" s="32">
        <f>FORECAST!F244</f>
        <v>41</v>
      </c>
      <c r="F2114" s="36">
        <f t="shared" si="259"/>
        <v>75.5844477416488</v>
      </c>
      <c r="G2114" s="37">
        <f t="shared" si="260"/>
        <v>41</v>
      </c>
      <c r="H2114" s="15">
        <f t="shared" si="261"/>
        <v>34.5844477416488</v>
      </c>
      <c r="I2114" s="15">
        <f t="shared" si="262"/>
        <v>34.5844477416488</v>
      </c>
      <c r="J2114" s="15">
        <f t="shared" si="263"/>
        <v>1196.08402559484</v>
      </c>
    </row>
    <row r="2115" spans="1:10">
      <c r="A2115" t="s">
        <v>119</v>
      </c>
      <c r="B2115" s="19">
        <f>FORECAST!A245</f>
        <v>44440</v>
      </c>
      <c r="C2115" s="19">
        <f>OBSERVED!A245</f>
        <v>44440</v>
      </c>
      <c r="D2115" s="32">
        <f>OBSERVED!F245</f>
        <v>96</v>
      </c>
      <c r="E2115" s="32">
        <f>FORECAST!F245</f>
        <v>57</v>
      </c>
      <c r="F2115" s="36">
        <f t="shared" si="259"/>
        <v>96</v>
      </c>
      <c r="G2115" s="37">
        <f t="shared" si="260"/>
        <v>57</v>
      </c>
      <c r="H2115" s="15">
        <f t="shared" si="261"/>
        <v>39</v>
      </c>
      <c r="I2115" s="15">
        <f t="shared" si="262"/>
        <v>39</v>
      </c>
      <c r="J2115" s="15">
        <f t="shared" si="263"/>
        <v>1521</v>
      </c>
    </row>
    <row r="2116" spans="1:10">
      <c r="A2116" t="s">
        <v>122</v>
      </c>
      <c r="B2116" s="19">
        <f>FORECAST!A246</f>
        <v>44441</v>
      </c>
      <c r="C2116" s="19">
        <f>OBSERVED!A246</f>
        <v>44441</v>
      </c>
      <c r="D2116" s="32">
        <f>OBSERVED!F246</f>
        <v>73</v>
      </c>
      <c r="E2116" s="32">
        <f>FORECAST!F246</f>
        <v>67</v>
      </c>
      <c r="F2116" s="36">
        <f t="shared" si="259"/>
        <v>73</v>
      </c>
      <c r="G2116" s="37">
        <f t="shared" si="260"/>
        <v>67</v>
      </c>
      <c r="H2116" s="15">
        <f t="shared" si="261"/>
        <v>6</v>
      </c>
      <c r="I2116" s="15">
        <f t="shared" si="262"/>
        <v>6</v>
      </c>
      <c r="J2116" s="15">
        <f t="shared" si="263"/>
        <v>36</v>
      </c>
    </row>
    <row r="2117" spans="1:10">
      <c r="A2117" t="s">
        <v>106</v>
      </c>
      <c r="B2117" s="19">
        <f>FORECAST!A247</f>
        <v>44442</v>
      </c>
      <c r="C2117" s="19">
        <f>OBSERVED!A247</f>
        <v>44442</v>
      </c>
      <c r="D2117" s="32">
        <f>OBSERVED!F247</f>
        <v>75</v>
      </c>
      <c r="E2117" s="32">
        <f>FORECAST!F247</f>
        <v>73</v>
      </c>
      <c r="F2117" s="36">
        <f t="shared" si="259"/>
        <v>75</v>
      </c>
      <c r="G2117" s="37">
        <f t="shared" si="260"/>
        <v>73</v>
      </c>
      <c r="H2117" s="15">
        <f t="shared" si="261"/>
        <v>2</v>
      </c>
      <c r="I2117" s="15">
        <f t="shared" si="262"/>
        <v>2</v>
      </c>
      <c r="J2117" s="15">
        <f t="shared" si="263"/>
        <v>4</v>
      </c>
    </row>
    <row r="2118" spans="1:10">
      <c r="A2118" t="s">
        <v>107</v>
      </c>
      <c r="B2118" s="19">
        <f>FORECAST!A248</f>
        <v>44443</v>
      </c>
      <c r="C2118" s="19">
        <f>OBSERVED!A248</f>
        <v>44443</v>
      </c>
      <c r="D2118" s="32">
        <f>OBSERVED!F248</f>
        <v>66</v>
      </c>
      <c r="E2118" s="32">
        <f>FORECAST!F248</f>
        <v>60</v>
      </c>
      <c r="F2118" s="36">
        <f t="shared" si="259"/>
        <v>66</v>
      </c>
      <c r="G2118" s="37">
        <f t="shared" si="260"/>
        <v>60</v>
      </c>
      <c r="H2118" s="15">
        <f t="shared" si="261"/>
        <v>6</v>
      </c>
      <c r="I2118" s="15">
        <f t="shared" si="262"/>
        <v>6</v>
      </c>
      <c r="J2118" s="15">
        <f t="shared" si="263"/>
        <v>36</v>
      </c>
    </row>
    <row r="2119" spans="1:10">
      <c r="A2119" t="s">
        <v>110</v>
      </c>
      <c r="B2119" s="19">
        <f>FORECAST!A249</f>
        <v>44444</v>
      </c>
      <c r="C2119" s="19">
        <f>OBSERVED!A249</f>
        <v>44444</v>
      </c>
      <c r="D2119" s="32">
        <f>OBSERVED!F249</f>
        <v>67</v>
      </c>
      <c r="E2119" s="32">
        <f>FORECAST!F249</f>
        <v>53</v>
      </c>
      <c r="F2119" s="36">
        <f t="shared" si="259"/>
        <v>67</v>
      </c>
      <c r="G2119" s="37">
        <f t="shared" si="260"/>
        <v>53</v>
      </c>
      <c r="H2119" s="15">
        <f t="shared" si="261"/>
        <v>14</v>
      </c>
      <c r="I2119" s="15">
        <f t="shared" si="262"/>
        <v>14</v>
      </c>
      <c r="J2119" s="15">
        <f t="shared" si="263"/>
        <v>196</v>
      </c>
    </row>
    <row r="2120" spans="1:10">
      <c r="A2120" t="s">
        <v>113</v>
      </c>
      <c r="B2120" s="19">
        <f>FORECAST!A250</f>
        <v>44445</v>
      </c>
      <c r="C2120" s="19">
        <f>OBSERVED!A250</f>
        <v>44445</v>
      </c>
      <c r="D2120" s="32">
        <f>OBSERVED!F250</f>
        <v>73</v>
      </c>
      <c r="E2120" s="32">
        <f>FORECAST!F250</f>
        <v>56</v>
      </c>
      <c r="F2120" s="36">
        <f t="shared" si="259"/>
        <v>73</v>
      </c>
      <c r="G2120" s="37">
        <f t="shared" si="260"/>
        <v>56</v>
      </c>
      <c r="H2120" s="15">
        <f t="shared" si="261"/>
        <v>17</v>
      </c>
      <c r="I2120" s="15">
        <f t="shared" si="262"/>
        <v>17</v>
      </c>
      <c r="J2120" s="15">
        <f t="shared" si="263"/>
        <v>289</v>
      </c>
    </row>
    <row r="2121" spans="1:10">
      <c r="A2121" t="s">
        <v>116</v>
      </c>
      <c r="B2121" s="19">
        <f>FORECAST!A251</f>
        <v>44446</v>
      </c>
      <c r="C2121" s="19">
        <f>OBSERVED!A251</f>
        <v>44446</v>
      </c>
      <c r="D2121" s="32">
        <f>OBSERVED!F251</f>
        <v>79</v>
      </c>
      <c r="E2121" s="32">
        <f>FORECAST!F251</f>
        <v>53</v>
      </c>
      <c r="F2121" s="36">
        <f t="shared" si="259"/>
        <v>79</v>
      </c>
      <c r="G2121" s="37">
        <f t="shared" si="260"/>
        <v>53</v>
      </c>
      <c r="H2121" s="15">
        <f t="shared" si="261"/>
        <v>26</v>
      </c>
      <c r="I2121" s="15">
        <f t="shared" si="262"/>
        <v>26</v>
      </c>
      <c r="J2121" s="15">
        <f t="shared" si="263"/>
        <v>676</v>
      </c>
    </row>
    <row r="2122" spans="1:10">
      <c r="A2122" t="s">
        <v>119</v>
      </c>
      <c r="B2122" s="19">
        <f>FORECAST!A252</f>
        <v>44447</v>
      </c>
      <c r="C2122" s="19">
        <f>OBSERVED!A252</f>
        <v>44447</v>
      </c>
      <c r="D2122" s="32">
        <f>OBSERVED!F252</f>
        <v>92</v>
      </c>
      <c r="E2122" s="32">
        <f>FORECAST!F252</f>
        <v>71</v>
      </c>
      <c r="F2122" s="36">
        <f t="shared" si="259"/>
        <v>92</v>
      </c>
      <c r="G2122" s="37">
        <f t="shared" si="260"/>
        <v>71</v>
      </c>
      <c r="H2122" s="15">
        <f t="shared" si="261"/>
        <v>21</v>
      </c>
      <c r="I2122" s="15">
        <f t="shared" si="262"/>
        <v>21</v>
      </c>
      <c r="J2122" s="15">
        <f t="shared" si="263"/>
        <v>441</v>
      </c>
    </row>
    <row r="2123" spans="1:10">
      <c r="A2123" t="s">
        <v>122</v>
      </c>
      <c r="B2123" s="19">
        <f>FORECAST!A253</f>
        <v>44448</v>
      </c>
      <c r="C2123" s="19">
        <f>OBSERVED!A253</f>
        <v>44448</v>
      </c>
      <c r="D2123" s="32">
        <f>OBSERVED!F253</f>
        <v>96</v>
      </c>
      <c r="E2123" s="32">
        <f>FORECAST!F253</f>
        <v>76</v>
      </c>
      <c r="F2123" s="36">
        <f t="shared" si="259"/>
        <v>96</v>
      </c>
      <c r="G2123" s="37">
        <f t="shared" si="260"/>
        <v>76</v>
      </c>
      <c r="H2123" s="15">
        <f t="shared" si="261"/>
        <v>20</v>
      </c>
      <c r="I2123" s="15">
        <f t="shared" si="262"/>
        <v>20</v>
      </c>
      <c r="J2123" s="15">
        <f t="shared" si="263"/>
        <v>400</v>
      </c>
    </row>
    <row r="2124" spans="1:10">
      <c r="A2124" t="s">
        <v>106</v>
      </c>
      <c r="B2124" s="19">
        <f>FORECAST!A254</f>
        <v>44449</v>
      </c>
      <c r="C2124" s="19">
        <f>OBSERVED!A254</f>
        <v>44449</v>
      </c>
      <c r="D2124" s="32">
        <f>OBSERVED!F254</f>
        <v>82</v>
      </c>
      <c r="E2124" s="32">
        <f>FORECAST!F254</f>
        <v>84</v>
      </c>
      <c r="F2124" s="36">
        <f t="shared" si="259"/>
        <v>82</v>
      </c>
      <c r="G2124" s="37">
        <f t="shared" si="260"/>
        <v>84</v>
      </c>
      <c r="H2124" s="15">
        <f t="shared" si="261"/>
        <v>2</v>
      </c>
      <c r="I2124" s="15">
        <f t="shared" si="262"/>
        <v>2</v>
      </c>
      <c r="J2124" s="15">
        <f t="shared" si="263"/>
        <v>4</v>
      </c>
    </row>
    <row r="2125" spans="1:10">
      <c r="A2125" t="s">
        <v>107</v>
      </c>
      <c r="B2125" s="19">
        <f>FORECAST!A255</f>
        <v>44450</v>
      </c>
      <c r="C2125" s="19">
        <f>OBSERVED!A255</f>
        <v>44450</v>
      </c>
      <c r="D2125" s="32">
        <f>OBSERVED!F255</f>
        <v>96</v>
      </c>
      <c r="E2125" s="32">
        <f>FORECAST!F255</f>
        <v>74</v>
      </c>
      <c r="F2125" s="36">
        <f t="shared" si="259"/>
        <v>96</v>
      </c>
      <c r="G2125" s="37">
        <f t="shared" si="260"/>
        <v>74</v>
      </c>
      <c r="H2125" s="15">
        <f t="shared" si="261"/>
        <v>22</v>
      </c>
      <c r="I2125" s="15">
        <f t="shared" si="262"/>
        <v>22</v>
      </c>
      <c r="J2125" s="15">
        <f t="shared" si="263"/>
        <v>484</v>
      </c>
    </row>
    <row r="2126" spans="1:10">
      <c r="A2126" t="s">
        <v>110</v>
      </c>
      <c r="B2126" s="19">
        <f>FORECAST!A256</f>
        <v>44451</v>
      </c>
      <c r="C2126" s="19">
        <f>OBSERVED!A256</f>
        <v>44451</v>
      </c>
      <c r="D2126" s="32">
        <f>OBSERVED!F256</f>
        <v>80</v>
      </c>
      <c r="E2126" s="32">
        <f>FORECAST!F256</f>
        <v>84</v>
      </c>
      <c r="F2126" s="36">
        <f t="shared" si="259"/>
        <v>80</v>
      </c>
      <c r="G2126" s="37">
        <f t="shared" si="260"/>
        <v>84</v>
      </c>
      <c r="H2126" s="15">
        <f t="shared" si="261"/>
        <v>4</v>
      </c>
      <c r="I2126" s="15">
        <f t="shared" si="262"/>
        <v>4</v>
      </c>
      <c r="J2126" s="15">
        <f t="shared" si="263"/>
        <v>16</v>
      </c>
    </row>
    <row r="2127" spans="1:10">
      <c r="A2127" t="s">
        <v>113</v>
      </c>
      <c r="B2127" s="19">
        <f>FORECAST!A257</f>
        <v>44452</v>
      </c>
      <c r="C2127" s="19">
        <f>OBSERVED!A257</f>
        <v>44452</v>
      </c>
      <c r="D2127" s="32">
        <f>OBSERVED!F257</f>
        <v>72</v>
      </c>
      <c r="E2127" s="32">
        <f>FORECAST!F257</f>
        <v>72</v>
      </c>
      <c r="F2127" s="36">
        <f t="shared" si="259"/>
        <v>72</v>
      </c>
      <c r="G2127" s="37">
        <f t="shared" si="260"/>
        <v>72</v>
      </c>
      <c r="H2127" s="15">
        <f t="shared" si="261"/>
        <v>0</v>
      </c>
      <c r="I2127" s="15">
        <f t="shared" si="262"/>
        <v>0</v>
      </c>
      <c r="J2127" s="15">
        <f t="shared" si="263"/>
        <v>0</v>
      </c>
    </row>
    <row r="2128" spans="1:10">
      <c r="A2128" t="s">
        <v>116</v>
      </c>
      <c r="B2128" s="19">
        <f>FORECAST!A258</f>
        <v>44453</v>
      </c>
      <c r="C2128" s="19">
        <f>OBSERVED!A258</f>
        <v>44453</v>
      </c>
      <c r="D2128" s="32">
        <f>OBSERVED!F258</f>
        <v>71</v>
      </c>
      <c r="E2128" s="32">
        <f>FORECAST!F258</f>
        <v>69</v>
      </c>
      <c r="F2128" s="36">
        <f t="shared" ref="F2128:F2191" si="264">IF(OR(D2128=999,E2128=999),"",D2128)</f>
        <v>71</v>
      </c>
      <c r="G2128" s="37">
        <f t="shared" ref="G2128:G2191" si="265">IF(OR(D2128=999,E2128=999),"",E2128)</f>
        <v>69</v>
      </c>
      <c r="H2128" s="15">
        <f t="shared" ref="H2128:H2191" si="266">IF(OR(D2128=999,E2128=999),"",ABS(D2128-E2128))</f>
        <v>2</v>
      </c>
      <c r="I2128" s="15">
        <f t="shared" ref="I2128:I2191" si="267">IF(OR(H2128&lt;=180,H2128=""),H2128,360-H2128)</f>
        <v>2</v>
      </c>
      <c r="J2128" s="15">
        <f t="shared" ref="J2128:J2191" si="268">IF(I2128="","",POWER(I2128,2))</f>
        <v>4</v>
      </c>
    </row>
    <row r="2129" spans="1:10">
      <c r="A2129" t="s">
        <v>119</v>
      </c>
      <c r="B2129" s="19">
        <f>FORECAST!A259</f>
        <v>44454</v>
      </c>
      <c r="C2129" s="19">
        <f>OBSERVED!A259</f>
        <v>44454</v>
      </c>
      <c r="D2129" s="32">
        <f>OBSERVED!F259</f>
        <v>94</v>
      </c>
      <c r="E2129" s="32">
        <f>FORECAST!F259</f>
        <v>70</v>
      </c>
      <c r="F2129" s="36">
        <f t="shared" si="264"/>
        <v>94</v>
      </c>
      <c r="G2129" s="37">
        <f t="shared" si="265"/>
        <v>70</v>
      </c>
      <c r="H2129" s="15">
        <f t="shared" si="266"/>
        <v>24</v>
      </c>
      <c r="I2129" s="15">
        <f t="shared" si="267"/>
        <v>24</v>
      </c>
      <c r="J2129" s="15">
        <f t="shared" si="268"/>
        <v>576</v>
      </c>
    </row>
    <row r="2130" spans="1:10">
      <c r="A2130" t="s">
        <v>122</v>
      </c>
      <c r="B2130" s="19">
        <f>FORECAST!A260</f>
        <v>44455</v>
      </c>
      <c r="C2130" s="19">
        <f>OBSERVED!A260</f>
        <v>44455</v>
      </c>
      <c r="D2130" s="32">
        <f>OBSERVED!F260</f>
        <v>96</v>
      </c>
      <c r="E2130" s="32">
        <f>FORECAST!F260</f>
        <v>74</v>
      </c>
      <c r="F2130" s="36">
        <f t="shared" si="264"/>
        <v>96</v>
      </c>
      <c r="G2130" s="37">
        <f t="shared" si="265"/>
        <v>74</v>
      </c>
      <c r="H2130" s="15">
        <f t="shared" si="266"/>
        <v>22</v>
      </c>
      <c r="I2130" s="15">
        <f t="shared" si="267"/>
        <v>22</v>
      </c>
      <c r="J2130" s="15">
        <f t="shared" si="268"/>
        <v>484</v>
      </c>
    </row>
    <row r="2131" spans="1:10">
      <c r="A2131" t="s">
        <v>106</v>
      </c>
      <c r="B2131" s="19">
        <f>FORECAST!A261</f>
        <v>44456</v>
      </c>
      <c r="C2131" s="19">
        <f>OBSERVED!A261</f>
        <v>44456</v>
      </c>
      <c r="D2131" s="32">
        <f>OBSERVED!F261</f>
        <v>98</v>
      </c>
      <c r="E2131" s="32">
        <f>FORECAST!F261</f>
        <v>66</v>
      </c>
      <c r="F2131" s="36">
        <f t="shared" si="264"/>
        <v>98</v>
      </c>
      <c r="G2131" s="37">
        <f t="shared" si="265"/>
        <v>66</v>
      </c>
      <c r="H2131" s="15">
        <f t="shared" si="266"/>
        <v>32</v>
      </c>
      <c r="I2131" s="15">
        <f t="shared" si="267"/>
        <v>32</v>
      </c>
      <c r="J2131" s="15">
        <f t="shared" si="268"/>
        <v>1024</v>
      </c>
    </row>
    <row r="2132" spans="1:10">
      <c r="A2132" t="s">
        <v>107</v>
      </c>
      <c r="B2132" s="19">
        <f>FORECAST!A262</f>
        <v>44457</v>
      </c>
      <c r="C2132" s="19">
        <f>OBSERVED!A262</f>
        <v>44457</v>
      </c>
      <c r="D2132" s="32">
        <f>OBSERVED!F262</f>
        <v>81</v>
      </c>
      <c r="E2132" s="32">
        <f>FORECAST!F262</f>
        <v>66</v>
      </c>
      <c r="F2132" s="36">
        <f t="shared" si="264"/>
        <v>81</v>
      </c>
      <c r="G2132" s="37">
        <f t="shared" si="265"/>
        <v>66</v>
      </c>
      <c r="H2132" s="15">
        <f t="shared" si="266"/>
        <v>15</v>
      </c>
      <c r="I2132" s="15">
        <f t="shared" si="267"/>
        <v>15</v>
      </c>
      <c r="J2132" s="15">
        <f t="shared" si="268"/>
        <v>225</v>
      </c>
    </row>
    <row r="2133" spans="1:10">
      <c r="A2133" t="s">
        <v>110</v>
      </c>
      <c r="B2133" s="19">
        <f>FORECAST!A263</f>
        <v>44458</v>
      </c>
      <c r="C2133" s="19">
        <f>OBSERVED!A263</f>
        <v>44458</v>
      </c>
      <c r="D2133" s="32">
        <f>OBSERVED!F263</f>
        <v>82</v>
      </c>
      <c r="E2133" s="32">
        <f>FORECAST!F263</f>
        <v>61</v>
      </c>
      <c r="F2133" s="36">
        <f t="shared" si="264"/>
        <v>82</v>
      </c>
      <c r="G2133" s="37">
        <f t="shared" si="265"/>
        <v>61</v>
      </c>
      <c r="H2133" s="15">
        <f t="shared" si="266"/>
        <v>21</v>
      </c>
      <c r="I2133" s="15">
        <f t="shared" si="267"/>
        <v>21</v>
      </c>
      <c r="J2133" s="15">
        <f t="shared" si="268"/>
        <v>441</v>
      </c>
    </row>
    <row r="2134" spans="1:10">
      <c r="A2134" t="s">
        <v>113</v>
      </c>
      <c r="B2134" s="19">
        <f>FORECAST!A264</f>
        <v>44459</v>
      </c>
      <c r="C2134" s="19">
        <f>OBSERVED!A264</f>
        <v>44459</v>
      </c>
      <c r="D2134" s="32">
        <f>OBSERVED!F264</f>
        <v>88</v>
      </c>
      <c r="E2134" s="32">
        <f>FORECAST!F264</f>
        <v>58</v>
      </c>
      <c r="F2134" s="36">
        <f t="shared" si="264"/>
        <v>88</v>
      </c>
      <c r="G2134" s="37">
        <f t="shared" si="265"/>
        <v>58</v>
      </c>
      <c r="H2134" s="15">
        <f t="shared" si="266"/>
        <v>30</v>
      </c>
      <c r="I2134" s="15">
        <f t="shared" si="267"/>
        <v>30</v>
      </c>
      <c r="J2134" s="15">
        <f t="shared" si="268"/>
        <v>900</v>
      </c>
    </row>
    <row r="2135" spans="1:10">
      <c r="A2135" t="s">
        <v>116</v>
      </c>
      <c r="B2135" s="19">
        <f>FORECAST!A265</f>
        <v>44460</v>
      </c>
      <c r="C2135" s="19">
        <f>OBSERVED!A265</f>
        <v>44460</v>
      </c>
      <c r="D2135" s="32">
        <f>OBSERVED!F265</f>
        <v>94</v>
      </c>
      <c r="E2135" s="32">
        <f>FORECAST!F265</f>
        <v>81</v>
      </c>
      <c r="F2135" s="36">
        <f t="shared" si="264"/>
        <v>94</v>
      </c>
      <c r="G2135" s="37">
        <f t="shared" si="265"/>
        <v>81</v>
      </c>
      <c r="H2135" s="15">
        <f t="shared" si="266"/>
        <v>13</v>
      </c>
      <c r="I2135" s="15">
        <f t="shared" si="267"/>
        <v>13</v>
      </c>
      <c r="J2135" s="15">
        <f t="shared" si="268"/>
        <v>169</v>
      </c>
    </row>
    <row r="2136" spans="1:10">
      <c r="A2136" t="s">
        <v>119</v>
      </c>
      <c r="B2136" s="19">
        <f>FORECAST!A266</f>
        <v>44461</v>
      </c>
      <c r="C2136" s="19">
        <f>OBSERVED!A266</f>
        <v>44461</v>
      </c>
      <c r="D2136" s="32">
        <f>OBSERVED!F266</f>
        <v>78</v>
      </c>
      <c r="E2136" s="32">
        <f>FORECAST!F266</f>
        <v>60</v>
      </c>
      <c r="F2136" s="36">
        <f t="shared" si="264"/>
        <v>78</v>
      </c>
      <c r="G2136" s="37">
        <f t="shared" si="265"/>
        <v>60</v>
      </c>
      <c r="H2136" s="15">
        <f t="shared" si="266"/>
        <v>18</v>
      </c>
      <c r="I2136" s="15">
        <f t="shared" si="267"/>
        <v>18</v>
      </c>
      <c r="J2136" s="15">
        <f t="shared" si="268"/>
        <v>324</v>
      </c>
    </row>
    <row r="2137" spans="1:10">
      <c r="A2137" t="s">
        <v>122</v>
      </c>
      <c r="B2137" s="19">
        <f>FORECAST!A267</f>
        <v>44462</v>
      </c>
      <c r="C2137" s="19">
        <f>OBSERVED!A267</f>
        <v>44462</v>
      </c>
      <c r="D2137" s="32">
        <f>OBSERVED!F267</f>
        <v>71</v>
      </c>
      <c r="E2137" s="32">
        <f>FORECAST!F267</f>
        <v>58</v>
      </c>
      <c r="F2137" s="36">
        <f t="shared" si="264"/>
        <v>71</v>
      </c>
      <c r="G2137" s="37">
        <f t="shared" si="265"/>
        <v>58</v>
      </c>
      <c r="H2137" s="15">
        <f t="shared" si="266"/>
        <v>13</v>
      </c>
      <c r="I2137" s="15">
        <f t="shared" si="267"/>
        <v>13</v>
      </c>
      <c r="J2137" s="15">
        <f t="shared" si="268"/>
        <v>169</v>
      </c>
    </row>
    <row r="2138" spans="1:10">
      <c r="A2138" t="s">
        <v>106</v>
      </c>
      <c r="B2138" s="19">
        <f>FORECAST!A268</f>
        <v>44463</v>
      </c>
      <c r="C2138" s="19">
        <f>OBSERVED!A268</f>
        <v>44463</v>
      </c>
      <c r="D2138" s="32">
        <f>OBSERVED!F268</f>
        <v>64</v>
      </c>
      <c r="E2138" s="32">
        <f>FORECAST!F268</f>
        <v>53</v>
      </c>
      <c r="F2138" s="36">
        <f t="shared" si="264"/>
        <v>64</v>
      </c>
      <c r="G2138" s="37">
        <f t="shared" si="265"/>
        <v>53</v>
      </c>
      <c r="H2138" s="15">
        <f t="shared" si="266"/>
        <v>11</v>
      </c>
      <c r="I2138" s="15">
        <f t="shared" si="267"/>
        <v>11</v>
      </c>
      <c r="J2138" s="15">
        <f t="shared" si="268"/>
        <v>121</v>
      </c>
    </row>
    <row r="2139" spans="1:10">
      <c r="A2139" t="s">
        <v>107</v>
      </c>
      <c r="B2139" s="19">
        <f>FORECAST!A269</f>
        <v>44464</v>
      </c>
      <c r="C2139" s="19">
        <f>OBSERVED!A269</f>
        <v>44464</v>
      </c>
      <c r="D2139" s="32">
        <f>OBSERVED!F269</f>
        <v>66</v>
      </c>
      <c r="E2139" s="32">
        <f>FORECAST!F269</f>
        <v>57</v>
      </c>
      <c r="F2139" s="36">
        <f t="shared" si="264"/>
        <v>66</v>
      </c>
      <c r="G2139" s="37">
        <f t="shared" si="265"/>
        <v>57</v>
      </c>
      <c r="H2139" s="15">
        <f t="shared" si="266"/>
        <v>9</v>
      </c>
      <c r="I2139" s="15">
        <f t="shared" si="267"/>
        <v>9</v>
      </c>
      <c r="J2139" s="15">
        <f t="shared" si="268"/>
        <v>81</v>
      </c>
    </row>
    <row r="2140" spans="1:10">
      <c r="A2140" t="s">
        <v>110</v>
      </c>
      <c r="B2140" s="19">
        <f>FORECAST!A270</f>
        <v>44465</v>
      </c>
      <c r="C2140" s="19">
        <f>OBSERVED!A270</f>
        <v>44465</v>
      </c>
      <c r="D2140" s="32">
        <f>OBSERVED!F270</f>
        <v>75</v>
      </c>
      <c r="E2140" s="32">
        <f>FORECAST!F270</f>
        <v>64</v>
      </c>
      <c r="F2140" s="36">
        <f t="shared" si="264"/>
        <v>75</v>
      </c>
      <c r="G2140" s="37">
        <f t="shared" si="265"/>
        <v>64</v>
      </c>
      <c r="H2140" s="15">
        <f t="shared" si="266"/>
        <v>11</v>
      </c>
      <c r="I2140" s="15">
        <f t="shared" si="267"/>
        <v>11</v>
      </c>
      <c r="J2140" s="15">
        <f t="shared" si="268"/>
        <v>121</v>
      </c>
    </row>
    <row r="2141" spans="1:10">
      <c r="A2141" t="s">
        <v>113</v>
      </c>
      <c r="B2141" s="19">
        <f>FORECAST!A271</f>
        <v>44466</v>
      </c>
      <c r="C2141" s="19">
        <f>OBSERVED!A271</f>
        <v>44466</v>
      </c>
      <c r="D2141" s="32">
        <f>OBSERVED!F271</f>
        <v>75</v>
      </c>
      <c r="E2141" s="32">
        <f>FORECAST!F271</f>
        <v>68</v>
      </c>
      <c r="F2141" s="36">
        <f t="shared" si="264"/>
        <v>75</v>
      </c>
      <c r="G2141" s="37">
        <f t="shared" si="265"/>
        <v>68</v>
      </c>
      <c r="H2141" s="15">
        <f t="shared" si="266"/>
        <v>7</v>
      </c>
      <c r="I2141" s="15">
        <f t="shared" si="267"/>
        <v>7</v>
      </c>
      <c r="J2141" s="15">
        <f t="shared" si="268"/>
        <v>49</v>
      </c>
    </row>
    <row r="2142" spans="1:10">
      <c r="A2142" t="s">
        <v>116</v>
      </c>
      <c r="B2142" s="19">
        <f>FORECAST!A272</f>
        <v>44467</v>
      </c>
      <c r="C2142" s="19">
        <f>OBSERVED!A272</f>
        <v>44467</v>
      </c>
      <c r="D2142" s="32">
        <f>OBSERVED!F272</f>
        <v>73</v>
      </c>
      <c r="E2142" s="32">
        <f>FORECAST!F272</f>
        <v>64</v>
      </c>
      <c r="F2142" s="36">
        <f t="shared" si="264"/>
        <v>73</v>
      </c>
      <c r="G2142" s="37">
        <f t="shared" si="265"/>
        <v>64</v>
      </c>
      <c r="H2142" s="15">
        <f t="shared" si="266"/>
        <v>9</v>
      </c>
      <c r="I2142" s="15">
        <f t="shared" si="267"/>
        <v>9</v>
      </c>
      <c r="J2142" s="15">
        <f t="shared" si="268"/>
        <v>81</v>
      </c>
    </row>
    <row r="2143" spans="1:10">
      <c r="A2143" t="s">
        <v>119</v>
      </c>
      <c r="B2143" s="19">
        <f>FORECAST!A273</f>
        <v>44468</v>
      </c>
      <c r="C2143" s="19">
        <f>OBSERVED!A273</f>
        <v>44468</v>
      </c>
      <c r="D2143" s="32">
        <f>OBSERVED!F273</f>
        <v>88</v>
      </c>
      <c r="E2143" s="32">
        <f>FORECAST!F273</f>
        <v>49</v>
      </c>
      <c r="F2143" s="36">
        <f t="shared" si="264"/>
        <v>88</v>
      </c>
      <c r="G2143" s="37">
        <f t="shared" si="265"/>
        <v>49</v>
      </c>
      <c r="H2143" s="15">
        <f t="shared" si="266"/>
        <v>39</v>
      </c>
      <c r="I2143" s="15">
        <f t="shared" si="267"/>
        <v>39</v>
      </c>
      <c r="J2143" s="15">
        <f t="shared" si="268"/>
        <v>1521</v>
      </c>
    </row>
    <row r="2144" spans="1:10">
      <c r="A2144" t="s">
        <v>122</v>
      </c>
      <c r="B2144" s="19">
        <f>FORECAST!A274</f>
        <v>44469</v>
      </c>
      <c r="C2144" s="19">
        <f>OBSERVED!A274</f>
        <v>44469</v>
      </c>
      <c r="D2144" s="32">
        <f>OBSERVED!F274</f>
        <v>66</v>
      </c>
      <c r="E2144" s="32">
        <f>FORECAST!F274</f>
        <v>62</v>
      </c>
      <c r="F2144" s="36">
        <f t="shared" si="264"/>
        <v>66</v>
      </c>
      <c r="G2144" s="37">
        <f t="shared" si="265"/>
        <v>62</v>
      </c>
      <c r="H2144" s="15">
        <f t="shared" si="266"/>
        <v>4</v>
      </c>
      <c r="I2144" s="15">
        <f t="shared" si="267"/>
        <v>4</v>
      </c>
      <c r="J2144" s="15">
        <f t="shared" si="268"/>
        <v>16</v>
      </c>
    </row>
    <row r="2145" spans="1:10">
      <c r="A2145" t="s">
        <v>106</v>
      </c>
      <c r="B2145" s="19">
        <f>FORECAST!A275</f>
        <v>44470</v>
      </c>
      <c r="C2145" s="19">
        <f>OBSERVED!A275</f>
        <v>44470</v>
      </c>
      <c r="D2145" s="32">
        <f>OBSERVED!F275</f>
        <v>72</v>
      </c>
      <c r="E2145" s="32">
        <f>FORECAST!F275</f>
        <v>63</v>
      </c>
      <c r="F2145" s="36">
        <f t="shared" si="264"/>
        <v>72</v>
      </c>
      <c r="G2145" s="37">
        <f t="shared" si="265"/>
        <v>63</v>
      </c>
      <c r="H2145" s="15">
        <f t="shared" si="266"/>
        <v>9</v>
      </c>
      <c r="I2145" s="15">
        <f t="shared" si="267"/>
        <v>9</v>
      </c>
      <c r="J2145" s="15">
        <f t="shared" si="268"/>
        <v>81</v>
      </c>
    </row>
    <row r="2146" spans="1:10">
      <c r="A2146" t="s">
        <v>107</v>
      </c>
      <c r="B2146" s="19">
        <f>FORECAST!A276</f>
        <v>44471</v>
      </c>
      <c r="C2146" s="19">
        <f>OBSERVED!A276</f>
        <v>44471</v>
      </c>
      <c r="D2146" s="32">
        <f>OBSERVED!F276</f>
        <v>69</v>
      </c>
      <c r="E2146" s="32">
        <f>FORECAST!F276</f>
        <v>63</v>
      </c>
      <c r="F2146" s="36">
        <f t="shared" si="264"/>
        <v>69</v>
      </c>
      <c r="G2146" s="37">
        <f t="shared" si="265"/>
        <v>63</v>
      </c>
      <c r="H2146" s="15">
        <f t="shared" si="266"/>
        <v>6</v>
      </c>
      <c r="I2146" s="15">
        <f t="shared" si="267"/>
        <v>6</v>
      </c>
      <c r="J2146" s="15">
        <f t="shared" si="268"/>
        <v>36</v>
      </c>
    </row>
    <row r="2147" spans="1:10">
      <c r="A2147" t="s">
        <v>110</v>
      </c>
      <c r="B2147" s="19">
        <f>FORECAST!A277</f>
        <v>44472</v>
      </c>
      <c r="C2147" s="19">
        <f>OBSERVED!A277</f>
        <v>44472</v>
      </c>
      <c r="D2147" s="32">
        <f>OBSERVED!F277</f>
        <v>67</v>
      </c>
      <c r="E2147" s="32">
        <f>FORECAST!F277</f>
        <v>53</v>
      </c>
      <c r="F2147" s="36">
        <f t="shared" si="264"/>
        <v>67</v>
      </c>
      <c r="G2147" s="37">
        <f t="shared" si="265"/>
        <v>53</v>
      </c>
      <c r="H2147" s="15">
        <f t="shared" si="266"/>
        <v>14</v>
      </c>
      <c r="I2147" s="15">
        <f t="shared" si="267"/>
        <v>14</v>
      </c>
      <c r="J2147" s="15">
        <f t="shared" si="268"/>
        <v>196</v>
      </c>
    </row>
    <row r="2148" spans="1:10">
      <c r="A2148" t="s">
        <v>113</v>
      </c>
      <c r="B2148" s="19">
        <f>FORECAST!A278</f>
        <v>44473</v>
      </c>
      <c r="C2148" s="19">
        <f>OBSERVED!A278</f>
        <v>44473</v>
      </c>
      <c r="D2148" s="32">
        <f>OBSERVED!F278</f>
        <v>62</v>
      </c>
      <c r="E2148" s="32">
        <f>FORECAST!F278</f>
        <v>57</v>
      </c>
      <c r="F2148" s="36">
        <f t="shared" si="264"/>
        <v>62</v>
      </c>
      <c r="G2148" s="37">
        <f t="shared" si="265"/>
        <v>57</v>
      </c>
      <c r="H2148" s="15">
        <f t="shared" si="266"/>
        <v>5</v>
      </c>
      <c r="I2148" s="15">
        <f t="shared" si="267"/>
        <v>5</v>
      </c>
      <c r="J2148" s="15">
        <f t="shared" si="268"/>
        <v>25</v>
      </c>
    </row>
    <row r="2149" spans="1:10">
      <c r="A2149" t="s">
        <v>116</v>
      </c>
      <c r="B2149" s="19">
        <f>FORECAST!A279</f>
        <v>44474</v>
      </c>
      <c r="C2149" s="19">
        <f>OBSERVED!A279</f>
        <v>44474</v>
      </c>
      <c r="D2149" s="32">
        <f>OBSERVED!F279</f>
        <v>67</v>
      </c>
      <c r="E2149" s="32">
        <f>FORECAST!F279</f>
        <v>54</v>
      </c>
      <c r="F2149" s="36">
        <f t="shared" si="264"/>
        <v>67</v>
      </c>
      <c r="G2149" s="37">
        <f t="shared" si="265"/>
        <v>54</v>
      </c>
      <c r="H2149" s="15">
        <f t="shared" si="266"/>
        <v>13</v>
      </c>
      <c r="I2149" s="15">
        <f t="shared" si="267"/>
        <v>13</v>
      </c>
      <c r="J2149" s="15">
        <f t="shared" si="268"/>
        <v>169</v>
      </c>
    </row>
    <row r="2150" spans="1:10">
      <c r="A2150" t="s">
        <v>119</v>
      </c>
      <c r="B2150" s="19">
        <f>FORECAST!A280</f>
        <v>44475</v>
      </c>
      <c r="C2150" s="19">
        <f>OBSERVED!A280</f>
        <v>44475</v>
      </c>
      <c r="D2150" s="32">
        <f>OBSERVED!F280</f>
        <v>54</v>
      </c>
      <c r="E2150" s="32">
        <f>FORECAST!F280</f>
        <v>54</v>
      </c>
      <c r="F2150" s="36">
        <f t="shared" si="264"/>
        <v>54</v>
      </c>
      <c r="G2150" s="37">
        <f t="shared" si="265"/>
        <v>54</v>
      </c>
      <c r="H2150" s="15">
        <f t="shared" si="266"/>
        <v>0</v>
      </c>
      <c r="I2150" s="15">
        <f t="shared" si="267"/>
        <v>0</v>
      </c>
      <c r="J2150" s="15">
        <f t="shared" si="268"/>
        <v>0</v>
      </c>
    </row>
    <row r="2151" spans="1:10">
      <c r="A2151" t="s">
        <v>122</v>
      </c>
      <c r="B2151" s="19">
        <f>FORECAST!A281</f>
        <v>44476</v>
      </c>
      <c r="C2151" s="19">
        <f>OBSERVED!A281</f>
        <v>44476</v>
      </c>
      <c r="D2151" s="32">
        <f>OBSERVED!F281</f>
        <v>52</v>
      </c>
      <c r="E2151" s="32">
        <f>FORECAST!F281</f>
        <v>52</v>
      </c>
      <c r="F2151" s="36">
        <f t="shared" si="264"/>
        <v>52</v>
      </c>
      <c r="G2151" s="37">
        <f t="shared" si="265"/>
        <v>52</v>
      </c>
      <c r="H2151" s="15">
        <f t="shared" si="266"/>
        <v>0</v>
      </c>
      <c r="I2151" s="15">
        <f t="shared" si="267"/>
        <v>0</v>
      </c>
      <c r="J2151" s="15">
        <f t="shared" si="268"/>
        <v>0</v>
      </c>
    </row>
    <row r="2152" spans="1:10">
      <c r="A2152" t="s">
        <v>106</v>
      </c>
      <c r="B2152" s="19">
        <f>FORECAST!A282</f>
        <v>44477</v>
      </c>
      <c r="C2152" s="19">
        <f>OBSERVED!A282</f>
        <v>44477</v>
      </c>
      <c r="D2152" s="32">
        <f>OBSERVED!F282</f>
        <v>66</v>
      </c>
      <c r="E2152" s="32">
        <f>FORECAST!F282</f>
        <v>66</v>
      </c>
      <c r="F2152" s="36">
        <f t="shared" si="264"/>
        <v>66</v>
      </c>
      <c r="G2152" s="37">
        <f t="shared" si="265"/>
        <v>66</v>
      </c>
      <c r="H2152" s="15">
        <f t="shared" si="266"/>
        <v>0</v>
      </c>
      <c r="I2152" s="15">
        <f t="shared" si="267"/>
        <v>0</v>
      </c>
      <c r="J2152" s="15">
        <f t="shared" si="268"/>
        <v>0</v>
      </c>
    </row>
    <row r="2153" spans="1:10">
      <c r="A2153" t="s">
        <v>107</v>
      </c>
      <c r="B2153" s="19">
        <f>FORECAST!A283</f>
        <v>44478</v>
      </c>
      <c r="C2153" s="19">
        <f>OBSERVED!A283</f>
        <v>44478</v>
      </c>
      <c r="D2153" s="32">
        <f>OBSERVED!F283</f>
        <v>67</v>
      </c>
      <c r="E2153" s="32">
        <f>FORECAST!F283</f>
        <v>47</v>
      </c>
      <c r="F2153" s="36">
        <f t="shared" si="264"/>
        <v>67</v>
      </c>
      <c r="G2153" s="37">
        <f t="shared" si="265"/>
        <v>47</v>
      </c>
      <c r="H2153" s="15">
        <f t="shared" si="266"/>
        <v>20</v>
      </c>
      <c r="I2153" s="15">
        <f t="shared" si="267"/>
        <v>20</v>
      </c>
      <c r="J2153" s="15">
        <f t="shared" si="268"/>
        <v>400</v>
      </c>
    </row>
    <row r="2154" spans="1:10">
      <c r="A2154" t="s">
        <v>110</v>
      </c>
      <c r="B2154" s="19">
        <f>FORECAST!A284</f>
        <v>44479</v>
      </c>
      <c r="C2154" s="19">
        <f>OBSERVED!A284</f>
        <v>44479</v>
      </c>
      <c r="D2154" s="32">
        <f>OBSERVED!F284</f>
        <v>59</v>
      </c>
      <c r="E2154" s="32">
        <f>FORECAST!F284</f>
        <v>49</v>
      </c>
      <c r="F2154" s="36">
        <f t="shared" si="264"/>
        <v>59</v>
      </c>
      <c r="G2154" s="37">
        <f t="shared" si="265"/>
        <v>49</v>
      </c>
      <c r="H2154" s="15">
        <f t="shared" si="266"/>
        <v>10</v>
      </c>
      <c r="I2154" s="15">
        <f t="shared" si="267"/>
        <v>10</v>
      </c>
      <c r="J2154" s="15">
        <f t="shared" si="268"/>
        <v>100</v>
      </c>
    </row>
    <row r="2155" spans="1:10">
      <c r="A2155" t="s">
        <v>113</v>
      </c>
      <c r="B2155" s="19">
        <f>FORECAST!A285</f>
        <v>44480</v>
      </c>
      <c r="C2155" s="19">
        <f>OBSERVED!A285</f>
        <v>44480</v>
      </c>
      <c r="D2155" s="32">
        <f>OBSERVED!F285</f>
        <v>62</v>
      </c>
      <c r="E2155" s="32">
        <f>FORECAST!F285</f>
        <v>46</v>
      </c>
      <c r="F2155" s="36">
        <f t="shared" si="264"/>
        <v>62</v>
      </c>
      <c r="G2155" s="37">
        <f t="shared" si="265"/>
        <v>46</v>
      </c>
      <c r="H2155" s="15">
        <f t="shared" si="266"/>
        <v>16</v>
      </c>
      <c r="I2155" s="15">
        <f t="shared" si="267"/>
        <v>16</v>
      </c>
      <c r="J2155" s="15">
        <f t="shared" si="268"/>
        <v>256</v>
      </c>
    </row>
    <row r="2156" spans="1:10">
      <c r="A2156" t="s">
        <v>116</v>
      </c>
      <c r="B2156" s="19">
        <f>FORECAST!A286</f>
        <v>44481</v>
      </c>
      <c r="C2156" s="19">
        <f>OBSERVED!A286</f>
        <v>44481</v>
      </c>
      <c r="D2156" s="32">
        <f>OBSERVED!F286</f>
        <v>55</v>
      </c>
      <c r="E2156" s="32">
        <f>FORECAST!F286</f>
        <v>42</v>
      </c>
      <c r="F2156" s="36">
        <f t="shared" si="264"/>
        <v>55</v>
      </c>
      <c r="G2156" s="37">
        <f t="shared" si="265"/>
        <v>42</v>
      </c>
      <c r="H2156" s="15">
        <f t="shared" si="266"/>
        <v>13</v>
      </c>
      <c r="I2156" s="15">
        <f t="shared" si="267"/>
        <v>13</v>
      </c>
      <c r="J2156" s="15">
        <f t="shared" si="268"/>
        <v>169</v>
      </c>
    </row>
    <row r="2157" spans="1:10">
      <c r="A2157" t="s">
        <v>119</v>
      </c>
      <c r="B2157" s="19">
        <f>FORECAST!A287</f>
        <v>44482</v>
      </c>
      <c r="C2157" s="19">
        <f>OBSERVED!A287</f>
        <v>44482</v>
      </c>
      <c r="D2157" s="32">
        <f>OBSERVED!F287</f>
        <v>52</v>
      </c>
      <c r="E2157" s="32">
        <f>FORECAST!F287</f>
        <v>41</v>
      </c>
      <c r="F2157" s="36">
        <f t="shared" si="264"/>
        <v>52</v>
      </c>
      <c r="G2157" s="37">
        <f t="shared" si="265"/>
        <v>41</v>
      </c>
      <c r="H2157" s="15">
        <f t="shared" si="266"/>
        <v>11</v>
      </c>
      <c r="I2157" s="15">
        <f t="shared" si="267"/>
        <v>11</v>
      </c>
      <c r="J2157" s="15">
        <f t="shared" si="268"/>
        <v>121</v>
      </c>
    </row>
    <row r="2158" spans="1:10">
      <c r="A2158" t="s">
        <v>122</v>
      </c>
      <c r="B2158" s="19">
        <f>FORECAST!A288</f>
        <v>44483</v>
      </c>
      <c r="C2158" s="19">
        <f>OBSERVED!A288</f>
        <v>44483</v>
      </c>
      <c r="D2158" s="32">
        <f>OBSERVED!F288</f>
        <v>46</v>
      </c>
      <c r="E2158" s="32">
        <f>FORECAST!F288</f>
        <v>29</v>
      </c>
      <c r="F2158" s="36">
        <f t="shared" si="264"/>
        <v>46</v>
      </c>
      <c r="G2158" s="37">
        <f t="shared" si="265"/>
        <v>29</v>
      </c>
      <c r="H2158" s="15">
        <f t="shared" si="266"/>
        <v>17</v>
      </c>
      <c r="I2158" s="15">
        <f t="shared" si="267"/>
        <v>17</v>
      </c>
      <c r="J2158" s="15">
        <f t="shared" si="268"/>
        <v>289</v>
      </c>
    </row>
    <row r="2159" spans="1:10">
      <c r="A2159" t="s">
        <v>106</v>
      </c>
      <c r="B2159" s="19">
        <f>FORECAST!A289</f>
        <v>44484</v>
      </c>
      <c r="C2159" s="19">
        <f>OBSERVED!A289</f>
        <v>44484</v>
      </c>
      <c r="D2159" s="32">
        <f>OBSERVED!F289</f>
        <v>33</v>
      </c>
      <c r="E2159" s="32">
        <f>FORECAST!F289</f>
        <v>27</v>
      </c>
      <c r="F2159" s="36">
        <f t="shared" si="264"/>
        <v>33</v>
      </c>
      <c r="G2159" s="37">
        <f t="shared" si="265"/>
        <v>27</v>
      </c>
      <c r="H2159" s="15">
        <f t="shared" si="266"/>
        <v>6</v>
      </c>
      <c r="I2159" s="15">
        <f t="shared" si="267"/>
        <v>6</v>
      </c>
      <c r="J2159" s="15">
        <f t="shared" si="268"/>
        <v>36</v>
      </c>
    </row>
    <row r="2160" spans="1:10">
      <c r="A2160" t="s">
        <v>107</v>
      </c>
      <c r="B2160" s="19">
        <f>FORECAST!A290</f>
        <v>44485</v>
      </c>
      <c r="C2160" s="19">
        <f>OBSERVED!A290</f>
        <v>44485</v>
      </c>
      <c r="D2160" s="32">
        <f>OBSERVED!F290</f>
        <v>25</v>
      </c>
      <c r="E2160" s="32">
        <f>FORECAST!F290</f>
        <v>20</v>
      </c>
      <c r="F2160" s="36">
        <f t="shared" si="264"/>
        <v>25</v>
      </c>
      <c r="G2160" s="37">
        <f t="shared" si="265"/>
        <v>20</v>
      </c>
      <c r="H2160" s="15">
        <f t="shared" si="266"/>
        <v>5</v>
      </c>
      <c r="I2160" s="15">
        <f t="shared" si="267"/>
        <v>5</v>
      </c>
      <c r="J2160" s="15">
        <f t="shared" si="268"/>
        <v>25</v>
      </c>
    </row>
    <row r="2161" spans="1:10">
      <c r="A2161" t="s">
        <v>110</v>
      </c>
      <c r="B2161" s="19">
        <f>FORECAST!A291</f>
        <v>44486</v>
      </c>
      <c r="C2161" s="19">
        <f>OBSERVED!A291</f>
        <v>44486</v>
      </c>
      <c r="D2161" s="32">
        <f>OBSERVED!F291</f>
        <v>58</v>
      </c>
      <c r="E2161" s="32">
        <f>FORECAST!F291</f>
        <v>20</v>
      </c>
      <c r="F2161" s="36">
        <f t="shared" si="264"/>
        <v>58</v>
      </c>
      <c r="G2161" s="37">
        <f t="shared" si="265"/>
        <v>20</v>
      </c>
      <c r="H2161" s="15">
        <f t="shared" si="266"/>
        <v>38</v>
      </c>
      <c r="I2161" s="15">
        <f t="shared" si="267"/>
        <v>38</v>
      </c>
      <c r="J2161" s="15">
        <f t="shared" si="268"/>
        <v>1444</v>
      </c>
    </row>
    <row r="2162" spans="1:10">
      <c r="A2162" t="s">
        <v>113</v>
      </c>
      <c r="B2162" s="19">
        <f>FORECAST!A292</f>
        <v>44487</v>
      </c>
      <c r="C2162" s="19">
        <f>OBSERVED!A292</f>
        <v>44487</v>
      </c>
      <c r="D2162" s="32">
        <f>OBSERVED!F292</f>
        <v>43</v>
      </c>
      <c r="E2162" s="32">
        <f>FORECAST!F292</f>
        <v>21</v>
      </c>
      <c r="F2162" s="36">
        <f t="shared" si="264"/>
        <v>43</v>
      </c>
      <c r="G2162" s="37">
        <f t="shared" si="265"/>
        <v>21</v>
      </c>
      <c r="H2162" s="15">
        <f t="shared" si="266"/>
        <v>22</v>
      </c>
      <c r="I2162" s="15">
        <f t="shared" si="267"/>
        <v>22</v>
      </c>
      <c r="J2162" s="15">
        <f t="shared" si="268"/>
        <v>484</v>
      </c>
    </row>
    <row r="2163" spans="1:10">
      <c r="A2163" t="s">
        <v>116</v>
      </c>
      <c r="B2163" s="19">
        <f>FORECAST!A293</f>
        <v>44488</v>
      </c>
      <c r="C2163" s="19">
        <f>OBSERVED!A293</f>
        <v>44488</v>
      </c>
      <c r="D2163" s="32">
        <f>OBSERVED!F293</f>
        <v>30</v>
      </c>
      <c r="E2163" s="32">
        <f>FORECAST!F293</f>
        <v>30</v>
      </c>
      <c r="F2163" s="36">
        <f t="shared" si="264"/>
        <v>30</v>
      </c>
      <c r="G2163" s="37">
        <f t="shared" si="265"/>
        <v>30</v>
      </c>
      <c r="H2163" s="15">
        <f t="shared" si="266"/>
        <v>0</v>
      </c>
      <c r="I2163" s="15">
        <f t="shared" si="267"/>
        <v>0</v>
      </c>
      <c r="J2163" s="15">
        <f t="shared" si="268"/>
        <v>0</v>
      </c>
    </row>
    <row r="2164" spans="1:10">
      <c r="A2164" t="s">
        <v>119</v>
      </c>
      <c r="B2164" s="19">
        <f>FORECAST!A294</f>
        <v>44489</v>
      </c>
      <c r="C2164" s="19">
        <f>OBSERVED!A294</f>
        <v>44489</v>
      </c>
      <c r="D2164" s="32">
        <f>OBSERVED!F294</f>
        <v>40</v>
      </c>
      <c r="E2164" s="32">
        <f>FORECAST!F294</f>
        <v>40</v>
      </c>
      <c r="F2164" s="36">
        <f t="shared" si="264"/>
        <v>40</v>
      </c>
      <c r="G2164" s="37">
        <f t="shared" si="265"/>
        <v>40</v>
      </c>
      <c r="H2164" s="15">
        <f t="shared" si="266"/>
        <v>0</v>
      </c>
      <c r="I2164" s="15">
        <f t="shared" si="267"/>
        <v>0</v>
      </c>
      <c r="J2164" s="15">
        <f t="shared" si="268"/>
        <v>0</v>
      </c>
    </row>
    <row r="2165" spans="1:10">
      <c r="A2165" t="s">
        <v>122</v>
      </c>
      <c r="B2165" s="19">
        <f>FORECAST!A295</f>
        <v>44490</v>
      </c>
      <c r="C2165" s="19">
        <f>OBSERVED!A295</f>
        <v>44490</v>
      </c>
      <c r="D2165" s="32">
        <f>OBSERVED!F295</f>
        <v>40</v>
      </c>
      <c r="E2165" s="32">
        <f>FORECAST!F295</f>
        <v>40</v>
      </c>
      <c r="F2165" s="36">
        <f t="shared" si="264"/>
        <v>40</v>
      </c>
      <c r="G2165" s="37">
        <f t="shared" si="265"/>
        <v>40</v>
      </c>
      <c r="H2165" s="15">
        <f t="shared" si="266"/>
        <v>0</v>
      </c>
      <c r="I2165" s="15">
        <f t="shared" si="267"/>
        <v>0</v>
      </c>
      <c r="J2165" s="15">
        <f t="shared" si="268"/>
        <v>0</v>
      </c>
    </row>
    <row r="2166" spans="1:10">
      <c r="A2166" t="s">
        <v>106</v>
      </c>
      <c r="B2166" s="19">
        <f>FORECAST!A296</f>
        <v>44491</v>
      </c>
      <c r="C2166" s="19">
        <f>OBSERVED!A296</f>
        <v>44491</v>
      </c>
      <c r="D2166" s="32">
        <f>OBSERVED!F296</f>
        <v>39</v>
      </c>
      <c r="E2166" s="32">
        <f>FORECAST!F296</f>
        <v>39</v>
      </c>
      <c r="F2166" s="36">
        <f t="shared" si="264"/>
        <v>39</v>
      </c>
      <c r="G2166" s="37">
        <f t="shared" si="265"/>
        <v>39</v>
      </c>
      <c r="H2166" s="15">
        <f t="shared" si="266"/>
        <v>0</v>
      </c>
      <c r="I2166" s="15">
        <f t="shared" si="267"/>
        <v>0</v>
      </c>
      <c r="J2166" s="15">
        <f t="shared" si="268"/>
        <v>0</v>
      </c>
    </row>
    <row r="2167" spans="1:10">
      <c r="A2167" t="s">
        <v>107</v>
      </c>
      <c r="B2167" s="19">
        <f>FORECAST!A297</f>
        <v>44492</v>
      </c>
      <c r="C2167" s="19">
        <f>OBSERVED!A297</f>
        <v>44492</v>
      </c>
      <c r="D2167" s="32">
        <f>OBSERVED!F297</f>
        <v>46</v>
      </c>
      <c r="E2167" s="32">
        <f>FORECAST!F297</f>
        <v>33</v>
      </c>
      <c r="F2167" s="36">
        <f t="shared" si="264"/>
        <v>46</v>
      </c>
      <c r="G2167" s="37">
        <f t="shared" si="265"/>
        <v>33</v>
      </c>
      <c r="H2167" s="15">
        <f t="shared" si="266"/>
        <v>13</v>
      </c>
      <c r="I2167" s="15">
        <f t="shared" si="267"/>
        <v>13</v>
      </c>
      <c r="J2167" s="15">
        <f t="shared" si="268"/>
        <v>169</v>
      </c>
    </row>
    <row r="2168" spans="1:10">
      <c r="A2168" t="s">
        <v>110</v>
      </c>
      <c r="B2168" s="19">
        <f>FORECAST!A298</f>
        <v>44493</v>
      </c>
      <c r="C2168" s="19">
        <f>OBSERVED!A298</f>
        <v>44493</v>
      </c>
      <c r="D2168" s="32">
        <f>OBSERVED!F298</f>
        <v>47</v>
      </c>
      <c r="E2168" s="32">
        <f>FORECAST!F298</f>
        <v>38</v>
      </c>
      <c r="F2168" s="36">
        <f t="shared" si="264"/>
        <v>47</v>
      </c>
      <c r="G2168" s="37">
        <f t="shared" si="265"/>
        <v>38</v>
      </c>
      <c r="H2168" s="15">
        <f t="shared" si="266"/>
        <v>9</v>
      </c>
      <c r="I2168" s="15">
        <f t="shared" si="267"/>
        <v>9</v>
      </c>
      <c r="J2168" s="15">
        <f t="shared" si="268"/>
        <v>81</v>
      </c>
    </row>
    <row r="2169" spans="1:10">
      <c r="A2169" t="s">
        <v>113</v>
      </c>
      <c r="B2169" s="19">
        <f>FORECAST!A299</f>
        <v>44494</v>
      </c>
      <c r="C2169" s="19">
        <f>OBSERVED!A299</f>
        <v>44494</v>
      </c>
      <c r="D2169" s="32">
        <f>OBSERVED!F299</f>
        <v>45</v>
      </c>
      <c r="E2169" s="32">
        <f>FORECAST!F299</f>
        <v>38</v>
      </c>
      <c r="F2169" s="36">
        <f t="shared" si="264"/>
        <v>45</v>
      </c>
      <c r="G2169" s="37">
        <f t="shared" si="265"/>
        <v>38</v>
      </c>
      <c r="H2169" s="15">
        <f t="shared" si="266"/>
        <v>7</v>
      </c>
      <c r="I2169" s="15">
        <f t="shared" si="267"/>
        <v>7</v>
      </c>
      <c r="J2169" s="15">
        <f t="shared" si="268"/>
        <v>49</v>
      </c>
    </row>
    <row r="2170" spans="1:10">
      <c r="A2170" t="s">
        <v>116</v>
      </c>
      <c r="B2170" s="19">
        <f>FORECAST!A300</f>
        <v>44495</v>
      </c>
      <c r="C2170" s="19">
        <f>OBSERVED!A300</f>
        <v>44495</v>
      </c>
      <c r="D2170" s="32">
        <f>OBSERVED!F300</f>
        <v>40</v>
      </c>
      <c r="E2170" s="32">
        <f>FORECAST!F300</f>
        <v>38</v>
      </c>
      <c r="F2170" s="36">
        <f t="shared" si="264"/>
        <v>40</v>
      </c>
      <c r="G2170" s="37">
        <f t="shared" si="265"/>
        <v>38</v>
      </c>
      <c r="H2170" s="15">
        <f t="shared" si="266"/>
        <v>2</v>
      </c>
      <c r="I2170" s="15">
        <f t="shared" si="267"/>
        <v>2</v>
      </c>
      <c r="J2170" s="15">
        <f t="shared" si="268"/>
        <v>4</v>
      </c>
    </row>
    <row r="2171" spans="1:10">
      <c r="A2171" t="s">
        <v>119</v>
      </c>
      <c r="B2171" s="19">
        <f>FORECAST!A301</f>
        <v>44496</v>
      </c>
      <c r="C2171" s="19">
        <f>OBSERVED!A301</f>
        <v>44496</v>
      </c>
      <c r="D2171" s="32">
        <f>OBSERVED!F301</f>
        <v>35</v>
      </c>
      <c r="E2171" s="32">
        <f>FORECAST!F301</f>
        <v>34</v>
      </c>
      <c r="F2171" s="36">
        <f t="shared" si="264"/>
        <v>35</v>
      </c>
      <c r="G2171" s="37">
        <f t="shared" si="265"/>
        <v>34</v>
      </c>
      <c r="H2171" s="15">
        <f t="shared" si="266"/>
        <v>1</v>
      </c>
      <c r="I2171" s="15">
        <f t="shared" si="267"/>
        <v>1</v>
      </c>
      <c r="J2171" s="15">
        <f t="shared" si="268"/>
        <v>1</v>
      </c>
    </row>
    <row r="2172" spans="1:10">
      <c r="A2172" t="s">
        <v>122</v>
      </c>
      <c r="B2172" s="19">
        <f>FORECAST!A302</f>
        <v>44497</v>
      </c>
      <c r="C2172" s="19">
        <f>OBSERVED!A302</f>
        <v>44497</v>
      </c>
      <c r="D2172" s="32">
        <f>OBSERVED!F302</f>
        <v>32</v>
      </c>
      <c r="E2172" s="32">
        <f>FORECAST!F302</f>
        <v>31</v>
      </c>
      <c r="F2172" s="36">
        <f t="shared" si="264"/>
        <v>32</v>
      </c>
      <c r="G2172" s="37">
        <f t="shared" si="265"/>
        <v>31</v>
      </c>
      <c r="H2172" s="15">
        <f t="shared" si="266"/>
        <v>1</v>
      </c>
      <c r="I2172" s="15">
        <f t="shared" si="267"/>
        <v>1</v>
      </c>
      <c r="J2172" s="15">
        <f t="shared" si="268"/>
        <v>1</v>
      </c>
    </row>
    <row r="2173" spans="1:10">
      <c r="A2173" t="s">
        <v>106</v>
      </c>
      <c r="B2173" s="19">
        <f>FORECAST!A303</f>
        <v>44498</v>
      </c>
      <c r="C2173" s="19">
        <f>OBSERVED!A303</f>
        <v>44498</v>
      </c>
      <c r="D2173" s="32">
        <f>OBSERVED!F303</f>
        <v>24</v>
      </c>
      <c r="E2173" s="32">
        <f>FORECAST!F303</f>
        <v>23</v>
      </c>
      <c r="F2173" s="36">
        <f t="shared" si="264"/>
        <v>24</v>
      </c>
      <c r="G2173" s="37">
        <f t="shared" si="265"/>
        <v>23</v>
      </c>
      <c r="H2173" s="15">
        <f t="shared" si="266"/>
        <v>1</v>
      </c>
      <c r="I2173" s="15">
        <f t="shared" si="267"/>
        <v>1</v>
      </c>
      <c r="J2173" s="15">
        <f t="shared" si="268"/>
        <v>1</v>
      </c>
    </row>
    <row r="2174" spans="1:10">
      <c r="A2174" t="s">
        <v>107</v>
      </c>
      <c r="B2174" s="19">
        <f>FORECAST!A304</f>
        <v>44499</v>
      </c>
      <c r="C2174" s="19">
        <f>OBSERVED!A304</f>
        <v>44499</v>
      </c>
      <c r="D2174" s="32">
        <f>OBSERVED!F304</f>
        <v>24</v>
      </c>
      <c r="E2174" s="32">
        <f>FORECAST!F304</f>
        <v>23</v>
      </c>
      <c r="F2174" s="36">
        <f t="shared" si="264"/>
        <v>24</v>
      </c>
      <c r="G2174" s="37">
        <f t="shared" si="265"/>
        <v>23</v>
      </c>
      <c r="H2174" s="15">
        <f t="shared" si="266"/>
        <v>1</v>
      </c>
      <c r="I2174" s="15">
        <f t="shared" si="267"/>
        <v>1</v>
      </c>
      <c r="J2174" s="15">
        <f t="shared" si="268"/>
        <v>1</v>
      </c>
    </row>
    <row r="2175" spans="1:10">
      <c r="A2175" t="s">
        <v>110</v>
      </c>
      <c r="B2175" s="19">
        <f>FORECAST!A305</f>
        <v>44500</v>
      </c>
      <c r="C2175" s="19">
        <f>OBSERVED!A305</f>
        <v>44500</v>
      </c>
      <c r="D2175" s="32">
        <f>OBSERVED!F305</f>
        <v>24</v>
      </c>
      <c r="E2175" s="32">
        <f>FORECAST!F305</f>
        <v>21</v>
      </c>
      <c r="F2175" s="36">
        <f t="shared" si="264"/>
        <v>24</v>
      </c>
      <c r="G2175" s="37">
        <f t="shared" si="265"/>
        <v>21</v>
      </c>
      <c r="H2175" s="15">
        <f t="shared" si="266"/>
        <v>3</v>
      </c>
      <c r="I2175" s="15">
        <f t="shared" si="267"/>
        <v>3</v>
      </c>
      <c r="J2175" s="15">
        <f t="shared" si="268"/>
        <v>9</v>
      </c>
    </row>
    <row r="2176" spans="1:10">
      <c r="A2176" t="s">
        <v>113</v>
      </c>
      <c r="B2176" s="19">
        <f>FORECAST!A306</f>
        <v>44501</v>
      </c>
      <c r="C2176" s="19">
        <f>OBSERVED!A306</f>
        <v>44501</v>
      </c>
      <c r="D2176" s="32">
        <f>OBSERVED!F306</f>
        <v>26</v>
      </c>
      <c r="E2176" s="32">
        <f>FORECAST!F306</f>
        <v>20</v>
      </c>
      <c r="F2176" s="36">
        <f t="shared" si="264"/>
        <v>26</v>
      </c>
      <c r="G2176" s="37">
        <f t="shared" si="265"/>
        <v>20</v>
      </c>
      <c r="H2176" s="15">
        <f t="shared" si="266"/>
        <v>6</v>
      </c>
      <c r="I2176" s="15">
        <f t="shared" si="267"/>
        <v>6</v>
      </c>
      <c r="J2176" s="15">
        <f t="shared" si="268"/>
        <v>36</v>
      </c>
    </row>
    <row r="2177" spans="1:10">
      <c r="A2177" t="s">
        <v>116</v>
      </c>
      <c r="B2177" s="19">
        <f>FORECAST!A307</f>
        <v>44502</v>
      </c>
      <c r="C2177" s="19">
        <f>OBSERVED!A307</f>
        <v>44502</v>
      </c>
      <c r="D2177" s="32">
        <f>OBSERVED!F307</f>
        <v>32</v>
      </c>
      <c r="E2177" s="32">
        <f>FORECAST!F307</f>
        <v>22</v>
      </c>
      <c r="F2177" s="36">
        <f t="shared" si="264"/>
        <v>32</v>
      </c>
      <c r="G2177" s="37">
        <f t="shared" si="265"/>
        <v>22</v>
      </c>
      <c r="H2177" s="15">
        <f t="shared" si="266"/>
        <v>10</v>
      </c>
      <c r="I2177" s="15">
        <f t="shared" si="267"/>
        <v>10</v>
      </c>
      <c r="J2177" s="15">
        <f t="shared" si="268"/>
        <v>100</v>
      </c>
    </row>
    <row r="2178" spans="1:10">
      <c r="A2178" t="s">
        <v>119</v>
      </c>
      <c r="B2178" s="19">
        <f>FORECAST!A308</f>
        <v>44503</v>
      </c>
      <c r="C2178" s="19">
        <f>OBSERVED!A308</f>
        <v>44503</v>
      </c>
      <c r="D2178" s="32">
        <f>OBSERVED!F308</f>
        <v>25</v>
      </c>
      <c r="E2178" s="32">
        <f>FORECAST!F308</f>
        <v>26</v>
      </c>
      <c r="F2178" s="36">
        <f t="shared" si="264"/>
        <v>25</v>
      </c>
      <c r="G2178" s="37">
        <f t="shared" si="265"/>
        <v>26</v>
      </c>
      <c r="H2178" s="15">
        <f t="shared" si="266"/>
        <v>1</v>
      </c>
      <c r="I2178" s="15">
        <f t="shared" si="267"/>
        <v>1</v>
      </c>
      <c r="J2178" s="15">
        <f t="shared" si="268"/>
        <v>1</v>
      </c>
    </row>
    <row r="2179" spans="1:10">
      <c r="A2179" t="s">
        <v>122</v>
      </c>
      <c r="B2179" s="19">
        <f>FORECAST!A309</f>
        <v>44504</v>
      </c>
      <c r="C2179" s="19">
        <f>OBSERVED!A309</f>
        <v>44504</v>
      </c>
      <c r="D2179" s="32">
        <f>OBSERVED!F309</f>
        <v>23.4599357814665</v>
      </c>
      <c r="E2179" s="32">
        <f>FORECAST!F309</f>
        <v>24</v>
      </c>
      <c r="F2179" s="36">
        <f t="shared" si="264"/>
        <v>23.4599357814665</v>
      </c>
      <c r="G2179" s="37">
        <f t="shared" si="265"/>
        <v>24</v>
      </c>
      <c r="H2179" s="15">
        <f t="shared" si="266"/>
        <v>0.540064218533502</v>
      </c>
      <c r="I2179" s="15">
        <f t="shared" si="267"/>
        <v>0.540064218533502</v>
      </c>
      <c r="J2179" s="15">
        <f t="shared" si="268"/>
        <v>0.291669360140202</v>
      </c>
    </row>
    <row r="2180" spans="1:10">
      <c r="A2180" t="s">
        <v>106</v>
      </c>
      <c r="B2180" s="19">
        <f>FORECAST!A310</f>
        <v>44505</v>
      </c>
      <c r="C2180" s="19">
        <f>OBSERVED!A310</f>
        <v>44505</v>
      </c>
      <c r="D2180" s="32">
        <f>OBSERVED!F310</f>
        <v>29.4010220569762</v>
      </c>
      <c r="E2180" s="32">
        <f>FORECAST!F310</f>
        <v>27</v>
      </c>
      <c r="F2180" s="36">
        <f t="shared" si="264"/>
        <v>29.4010220569762</v>
      </c>
      <c r="G2180" s="37">
        <f t="shared" si="265"/>
        <v>27</v>
      </c>
      <c r="H2180" s="15">
        <f t="shared" si="266"/>
        <v>2.4010220569762</v>
      </c>
      <c r="I2180" s="15">
        <f t="shared" si="267"/>
        <v>2.4010220569762</v>
      </c>
      <c r="J2180" s="15">
        <f t="shared" si="268"/>
        <v>5.76490691808622</v>
      </c>
    </row>
    <row r="2181" spans="1:10">
      <c r="A2181" t="s">
        <v>107</v>
      </c>
      <c r="B2181" s="19">
        <f>FORECAST!A311</f>
        <v>44506</v>
      </c>
      <c r="C2181" s="19">
        <f>OBSERVED!A311</f>
        <v>44506</v>
      </c>
      <c r="D2181" s="32">
        <f>OBSERVED!F311</f>
        <v>38.6743583200092</v>
      </c>
      <c r="E2181" s="32">
        <f>FORECAST!F311</f>
        <v>25</v>
      </c>
      <c r="F2181" s="36">
        <f t="shared" si="264"/>
        <v>38.6743583200092</v>
      </c>
      <c r="G2181" s="37">
        <f t="shared" si="265"/>
        <v>25</v>
      </c>
      <c r="H2181" s="15">
        <f t="shared" si="266"/>
        <v>13.6743583200092</v>
      </c>
      <c r="I2181" s="15">
        <f t="shared" si="267"/>
        <v>13.6743583200092</v>
      </c>
      <c r="J2181" s="15">
        <f t="shared" si="268"/>
        <v>186.988075464005</v>
      </c>
    </row>
    <row r="2182" spans="1:10">
      <c r="A2182" t="s">
        <v>110</v>
      </c>
      <c r="B2182" s="19">
        <f>FORECAST!A312</f>
        <v>44507</v>
      </c>
      <c r="C2182" s="19">
        <f>OBSERVED!A312</f>
        <v>44507</v>
      </c>
      <c r="D2182" s="32">
        <f>OBSERVED!F312</f>
        <v>28.7117472424916</v>
      </c>
      <c r="E2182" s="32">
        <f>FORECAST!F312</f>
        <v>23</v>
      </c>
      <c r="F2182" s="36">
        <f t="shared" si="264"/>
        <v>28.7117472424916</v>
      </c>
      <c r="G2182" s="37">
        <f t="shared" si="265"/>
        <v>23</v>
      </c>
      <c r="H2182" s="15">
        <f t="shared" si="266"/>
        <v>5.7117472424916</v>
      </c>
      <c r="I2182" s="15">
        <f t="shared" si="267"/>
        <v>5.7117472424916</v>
      </c>
      <c r="J2182" s="15">
        <f t="shared" si="268"/>
        <v>32.6240565621104</v>
      </c>
    </row>
    <row r="2183" spans="1:10">
      <c r="A2183" t="s">
        <v>113</v>
      </c>
      <c r="B2183" s="19">
        <f>FORECAST!A313</f>
        <v>44508</v>
      </c>
      <c r="C2183" s="19">
        <f>OBSERVED!A313</f>
        <v>44508</v>
      </c>
      <c r="D2183" s="32">
        <f>OBSERVED!F313</f>
        <v>27.7698343199369</v>
      </c>
      <c r="E2183" s="32">
        <f>FORECAST!F313</f>
        <v>26</v>
      </c>
      <c r="F2183" s="36">
        <f t="shared" si="264"/>
        <v>27.7698343199369</v>
      </c>
      <c r="G2183" s="37">
        <f t="shared" si="265"/>
        <v>26</v>
      </c>
      <c r="H2183" s="15">
        <f t="shared" si="266"/>
        <v>1.7698343199369</v>
      </c>
      <c r="I2183" s="15">
        <f t="shared" si="267"/>
        <v>1.7698343199369</v>
      </c>
      <c r="J2183" s="15">
        <f t="shared" si="268"/>
        <v>3.13231352002651</v>
      </c>
    </row>
    <row r="2184" spans="1:10">
      <c r="A2184" t="s">
        <v>116</v>
      </c>
      <c r="B2184" s="19">
        <f>FORECAST!A314</f>
        <v>44509</v>
      </c>
      <c r="C2184" s="19">
        <f>OBSERVED!A314</f>
        <v>44509</v>
      </c>
      <c r="D2184" s="32">
        <f>OBSERVED!F314</f>
        <v>23.9021918414782</v>
      </c>
      <c r="E2184" s="32">
        <f>FORECAST!F314</f>
        <v>26</v>
      </c>
      <c r="F2184" s="36">
        <f t="shared" si="264"/>
        <v>23.9021918414782</v>
      </c>
      <c r="G2184" s="37">
        <f t="shared" si="265"/>
        <v>26</v>
      </c>
      <c r="H2184" s="15">
        <f t="shared" si="266"/>
        <v>2.0978081585218</v>
      </c>
      <c r="I2184" s="15">
        <f t="shared" si="267"/>
        <v>2.0978081585218</v>
      </c>
      <c r="J2184" s="15">
        <f t="shared" si="268"/>
        <v>4.40079906996063</v>
      </c>
    </row>
    <row r="2185" spans="1:10">
      <c r="A2185" t="s">
        <v>119</v>
      </c>
      <c r="B2185" s="19">
        <f>FORECAST!A315</f>
        <v>44510</v>
      </c>
      <c r="C2185" s="19">
        <f>OBSERVED!A315</f>
        <v>44510</v>
      </c>
      <c r="D2185" s="32">
        <f>OBSERVED!F315</f>
        <v>25</v>
      </c>
      <c r="E2185" s="32">
        <f>FORECAST!F315</f>
        <v>21</v>
      </c>
      <c r="F2185" s="36">
        <f t="shared" si="264"/>
        <v>25</v>
      </c>
      <c r="G2185" s="37">
        <f t="shared" si="265"/>
        <v>21</v>
      </c>
      <c r="H2185" s="15">
        <f t="shared" si="266"/>
        <v>4</v>
      </c>
      <c r="I2185" s="15">
        <f t="shared" si="267"/>
        <v>4</v>
      </c>
      <c r="J2185" s="15">
        <f t="shared" si="268"/>
        <v>16</v>
      </c>
    </row>
    <row r="2186" spans="1:10">
      <c r="A2186" t="s">
        <v>122</v>
      </c>
      <c r="B2186" s="19">
        <f>FORECAST!A316</f>
        <v>44511</v>
      </c>
      <c r="C2186" s="19">
        <f>OBSERVED!A316</f>
        <v>44511</v>
      </c>
      <c r="D2186" s="32">
        <f>OBSERVED!F316</f>
        <v>24</v>
      </c>
      <c r="E2186" s="32">
        <f>FORECAST!F316</f>
        <v>21</v>
      </c>
      <c r="F2186" s="36">
        <f t="shared" si="264"/>
        <v>24</v>
      </c>
      <c r="G2186" s="37">
        <f t="shared" si="265"/>
        <v>21</v>
      </c>
      <c r="H2186" s="15">
        <f t="shared" si="266"/>
        <v>3</v>
      </c>
      <c r="I2186" s="15">
        <f t="shared" si="267"/>
        <v>3</v>
      </c>
      <c r="J2186" s="15">
        <f t="shared" si="268"/>
        <v>9</v>
      </c>
    </row>
    <row r="2187" spans="1:10">
      <c r="A2187" t="s">
        <v>106</v>
      </c>
      <c r="B2187" s="19">
        <f>FORECAST!A317</f>
        <v>44512</v>
      </c>
      <c r="C2187" s="19">
        <f>OBSERVED!A317</f>
        <v>44512</v>
      </c>
      <c r="D2187" s="32">
        <f>OBSERVED!F317</f>
        <v>23.7902425916523</v>
      </c>
      <c r="E2187" s="32">
        <f>FORECAST!F317</f>
        <v>20</v>
      </c>
      <c r="F2187" s="36">
        <f t="shared" si="264"/>
        <v>23.7902425916523</v>
      </c>
      <c r="G2187" s="37">
        <f t="shared" si="265"/>
        <v>20</v>
      </c>
      <c r="H2187" s="15">
        <f t="shared" si="266"/>
        <v>3.7902425916523</v>
      </c>
      <c r="I2187" s="15">
        <f t="shared" si="267"/>
        <v>3.7902425916523</v>
      </c>
      <c r="J2187" s="15">
        <f t="shared" si="268"/>
        <v>14.3659389035752</v>
      </c>
    </row>
    <row r="2188" spans="1:10">
      <c r="A2188" t="s">
        <v>107</v>
      </c>
      <c r="B2188" s="19">
        <f>FORECAST!A318</f>
        <v>44513</v>
      </c>
      <c r="C2188" s="19">
        <f>OBSERVED!A318</f>
        <v>44513</v>
      </c>
      <c r="D2188" s="32">
        <f>OBSERVED!F318</f>
        <v>27.2780747470174</v>
      </c>
      <c r="E2188" s="32">
        <f>FORECAST!F318</f>
        <v>21</v>
      </c>
      <c r="F2188" s="36">
        <f t="shared" si="264"/>
        <v>27.2780747470174</v>
      </c>
      <c r="G2188" s="37">
        <f t="shared" si="265"/>
        <v>21</v>
      </c>
      <c r="H2188" s="15">
        <f t="shared" si="266"/>
        <v>6.2780747470174</v>
      </c>
      <c r="I2188" s="15">
        <f t="shared" si="267"/>
        <v>6.2780747470174</v>
      </c>
      <c r="J2188" s="15">
        <f t="shared" si="268"/>
        <v>39.4142225291376</v>
      </c>
    </row>
    <row r="2189" spans="1:10">
      <c r="A2189" t="s">
        <v>110</v>
      </c>
      <c r="B2189" s="19">
        <f>FORECAST!A319</f>
        <v>44514</v>
      </c>
      <c r="C2189" s="19">
        <f>OBSERVED!A319</f>
        <v>44514</v>
      </c>
      <c r="D2189" s="32">
        <f>OBSERVED!F319</f>
        <v>36.5094770245503</v>
      </c>
      <c r="E2189" s="32">
        <f>FORECAST!F319</f>
        <v>22</v>
      </c>
      <c r="F2189" s="36">
        <f t="shared" si="264"/>
        <v>36.5094770245503</v>
      </c>
      <c r="G2189" s="37">
        <f t="shared" si="265"/>
        <v>22</v>
      </c>
      <c r="H2189" s="15">
        <f t="shared" si="266"/>
        <v>14.5094770245503</v>
      </c>
      <c r="I2189" s="15">
        <f t="shared" si="267"/>
        <v>14.5094770245503</v>
      </c>
      <c r="J2189" s="15">
        <f t="shared" si="268"/>
        <v>210.524923525953</v>
      </c>
    </row>
    <row r="2190" spans="1:10">
      <c r="A2190" t="s">
        <v>113</v>
      </c>
      <c r="B2190" s="19">
        <f>FORECAST!A320</f>
        <v>44515</v>
      </c>
      <c r="C2190" s="19">
        <f>OBSERVED!A320</f>
        <v>44515</v>
      </c>
      <c r="D2190" s="32">
        <f>OBSERVED!F320</f>
        <v>35</v>
      </c>
      <c r="E2190" s="32">
        <f>FORECAST!F320</f>
        <v>20</v>
      </c>
      <c r="F2190" s="36">
        <f t="shared" si="264"/>
        <v>35</v>
      </c>
      <c r="G2190" s="37">
        <f t="shared" si="265"/>
        <v>20</v>
      </c>
      <c r="H2190" s="15">
        <f t="shared" si="266"/>
        <v>15</v>
      </c>
      <c r="I2190" s="15">
        <f t="shared" si="267"/>
        <v>15</v>
      </c>
      <c r="J2190" s="15">
        <f t="shared" si="268"/>
        <v>225</v>
      </c>
    </row>
    <row r="2191" spans="1:10">
      <c r="A2191" t="s">
        <v>116</v>
      </c>
      <c r="B2191" s="19">
        <f>FORECAST!A321</f>
        <v>44516</v>
      </c>
      <c r="C2191" s="19">
        <f>OBSERVED!A321</f>
        <v>44516</v>
      </c>
      <c r="D2191" s="32">
        <f>OBSERVED!F321</f>
        <v>32</v>
      </c>
      <c r="E2191" s="32">
        <f>FORECAST!F321</f>
        <v>19</v>
      </c>
      <c r="F2191" s="36">
        <f t="shared" si="264"/>
        <v>32</v>
      </c>
      <c r="G2191" s="37">
        <f t="shared" si="265"/>
        <v>19</v>
      </c>
      <c r="H2191" s="15">
        <f t="shared" si="266"/>
        <v>13</v>
      </c>
      <c r="I2191" s="15">
        <f t="shared" si="267"/>
        <v>13</v>
      </c>
      <c r="J2191" s="15">
        <f t="shared" si="268"/>
        <v>169</v>
      </c>
    </row>
    <row r="2192" spans="1:10">
      <c r="A2192" t="s">
        <v>119</v>
      </c>
      <c r="B2192" s="19">
        <f>FORECAST!A322</f>
        <v>44517</v>
      </c>
      <c r="C2192" s="19">
        <f>OBSERVED!A322</f>
        <v>44517</v>
      </c>
      <c r="D2192" s="32">
        <f>OBSERVED!F322</f>
        <v>47</v>
      </c>
      <c r="E2192" s="32">
        <f>FORECAST!F322</f>
        <v>18</v>
      </c>
      <c r="F2192" s="36">
        <f t="shared" ref="F2192:F2236" si="269">IF(OR(D2192=999,E2192=999),"",D2192)</f>
        <v>47</v>
      </c>
      <c r="G2192" s="37">
        <f t="shared" ref="G2192:G2236" si="270">IF(OR(D2192=999,E2192=999),"",E2192)</f>
        <v>18</v>
      </c>
      <c r="H2192" s="15">
        <f t="shared" ref="H2192:H2236" si="271">IF(OR(D2192=999,E2192=999),"",ABS(D2192-E2192))</f>
        <v>29</v>
      </c>
      <c r="I2192" s="15">
        <f t="shared" ref="I2192:I2236" si="272">IF(OR(H2192&lt;=180,H2192=""),H2192,360-H2192)</f>
        <v>29</v>
      </c>
      <c r="J2192" s="15">
        <f t="shared" ref="J2192:J2236" si="273">IF(I2192="","",POWER(I2192,2))</f>
        <v>841</v>
      </c>
    </row>
    <row r="2193" spans="1:10">
      <c r="A2193" t="s">
        <v>122</v>
      </c>
      <c r="B2193" s="19">
        <f>FORECAST!A323</f>
        <v>44518</v>
      </c>
      <c r="C2193" s="19">
        <f>OBSERVED!A323</f>
        <v>44518</v>
      </c>
      <c r="D2193" s="32">
        <f>OBSERVED!F323</f>
        <v>50</v>
      </c>
      <c r="E2193" s="32">
        <f>FORECAST!F323</f>
        <v>41</v>
      </c>
      <c r="F2193" s="36">
        <f t="shared" si="269"/>
        <v>50</v>
      </c>
      <c r="G2193" s="37">
        <f t="shared" si="270"/>
        <v>41</v>
      </c>
      <c r="H2193" s="15">
        <f t="shared" si="271"/>
        <v>9</v>
      </c>
      <c r="I2193" s="15">
        <f t="shared" si="272"/>
        <v>9</v>
      </c>
      <c r="J2193" s="15">
        <f t="shared" si="273"/>
        <v>81</v>
      </c>
    </row>
    <row r="2194" spans="1:10">
      <c r="A2194" t="s">
        <v>106</v>
      </c>
      <c r="B2194" s="19">
        <f>FORECAST!A324</f>
        <v>44519</v>
      </c>
      <c r="C2194" s="19">
        <f>OBSERVED!A324</f>
        <v>44519</v>
      </c>
      <c r="D2194" s="32">
        <f>OBSERVED!F324</f>
        <v>56</v>
      </c>
      <c r="E2194" s="32">
        <f>FORECAST!F324</f>
        <v>70</v>
      </c>
      <c r="F2194" s="36">
        <f t="shared" si="269"/>
        <v>56</v>
      </c>
      <c r="G2194" s="37">
        <f t="shared" si="270"/>
        <v>70</v>
      </c>
      <c r="H2194" s="15">
        <f t="shared" si="271"/>
        <v>14</v>
      </c>
      <c r="I2194" s="15">
        <f t="shared" si="272"/>
        <v>14</v>
      </c>
      <c r="J2194" s="15">
        <f t="shared" si="273"/>
        <v>196</v>
      </c>
    </row>
    <row r="2195" spans="1:10">
      <c r="A2195" t="s">
        <v>107</v>
      </c>
      <c r="B2195" s="19">
        <f>FORECAST!A325</f>
        <v>44520</v>
      </c>
      <c r="C2195" s="19">
        <f>OBSERVED!A325</f>
        <v>44520</v>
      </c>
      <c r="D2195" s="32">
        <f>OBSERVED!F325</f>
        <v>52</v>
      </c>
      <c r="E2195" s="32">
        <f>FORECAST!F325</f>
        <v>56</v>
      </c>
      <c r="F2195" s="36">
        <f t="shared" si="269"/>
        <v>52</v>
      </c>
      <c r="G2195" s="37">
        <f t="shared" si="270"/>
        <v>56</v>
      </c>
      <c r="H2195" s="15">
        <f t="shared" si="271"/>
        <v>4</v>
      </c>
      <c r="I2195" s="15">
        <f t="shared" si="272"/>
        <v>4</v>
      </c>
      <c r="J2195" s="15">
        <f t="shared" si="273"/>
        <v>16</v>
      </c>
    </row>
    <row r="2196" spans="1:10">
      <c r="A2196" t="s">
        <v>110</v>
      </c>
      <c r="B2196" s="19">
        <f>FORECAST!A326</f>
        <v>44521</v>
      </c>
      <c r="C2196" s="19">
        <f>OBSERVED!A326</f>
        <v>44521</v>
      </c>
      <c r="D2196" s="32">
        <f>OBSERVED!F326</f>
        <v>69</v>
      </c>
      <c r="E2196" s="32">
        <f>FORECAST!F326</f>
        <v>52</v>
      </c>
      <c r="F2196" s="36">
        <f t="shared" si="269"/>
        <v>69</v>
      </c>
      <c r="G2196" s="37">
        <f t="shared" si="270"/>
        <v>52</v>
      </c>
      <c r="H2196" s="15">
        <f t="shared" si="271"/>
        <v>17</v>
      </c>
      <c r="I2196" s="15">
        <f t="shared" si="272"/>
        <v>17</v>
      </c>
      <c r="J2196" s="15">
        <f t="shared" si="273"/>
        <v>289</v>
      </c>
    </row>
    <row r="2197" spans="1:10">
      <c r="A2197" t="s">
        <v>113</v>
      </c>
      <c r="B2197" s="19">
        <f>FORECAST!A327</f>
        <v>44522</v>
      </c>
      <c r="C2197" s="19">
        <f>OBSERVED!A327</f>
        <v>44522</v>
      </c>
      <c r="D2197" s="32">
        <f>OBSERVED!F327</f>
        <v>55</v>
      </c>
      <c r="E2197" s="32">
        <f>FORECAST!F327</f>
        <v>51</v>
      </c>
      <c r="F2197" s="36">
        <f t="shared" si="269"/>
        <v>55</v>
      </c>
      <c r="G2197" s="37">
        <f t="shared" si="270"/>
        <v>51</v>
      </c>
      <c r="H2197" s="15">
        <f t="shared" si="271"/>
        <v>4</v>
      </c>
      <c r="I2197" s="15">
        <f t="shared" si="272"/>
        <v>4</v>
      </c>
      <c r="J2197" s="15">
        <f t="shared" si="273"/>
        <v>16</v>
      </c>
    </row>
    <row r="2198" spans="1:10">
      <c r="A2198" t="s">
        <v>116</v>
      </c>
      <c r="B2198" s="19">
        <f>FORECAST!A328</f>
        <v>44523</v>
      </c>
      <c r="C2198" s="19">
        <f>OBSERVED!A328</f>
        <v>44523</v>
      </c>
      <c r="D2198" s="32">
        <f>OBSERVED!F328</f>
        <v>50</v>
      </c>
      <c r="E2198" s="32">
        <f>FORECAST!F328</f>
        <v>44</v>
      </c>
      <c r="F2198" s="36">
        <f t="shared" si="269"/>
        <v>50</v>
      </c>
      <c r="G2198" s="37">
        <f t="shared" si="270"/>
        <v>44</v>
      </c>
      <c r="H2198" s="15">
        <f t="shared" si="271"/>
        <v>6</v>
      </c>
      <c r="I2198" s="15">
        <f t="shared" si="272"/>
        <v>6</v>
      </c>
      <c r="J2198" s="15">
        <f t="shared" si="273"/>
        <v>36</v>
      </c>
    </row>
    <row r="2199" spans="1:10">
      <c r="A2199" t="s">
        <v>119</v>
      </c>
      <c r="B2199" s="19">
        <f>FORECAST!A329</f>
        <v>44524</v>
      </c>
      <c r="C2199" s="19">
        <f>OBSERVED!A329</f>
        <v>44524</v>
      </c>
      <c r="D2199" s="32">
        <f>OBSERVED!F329</f>
        <v>37</v>
      </c>
      <c r="E2199" s="32">
        <f>FORECAST!F329</f>
        <v>33</v>
      </c>
      <c r="F2199" s="36">
        <f t="shared" si="269"/>
        <v>37</v>
      </c>
      <c r="G2199" s="37">
        <f t="shared" si="270"/>
        <v>33</v>
      </c>
      <c r="H2199" s="15">
        <f t="shared" si="271"/>
        <v>4</v>
      </c>
      <c r="I2199" s="15">
        <f t="shared" si="272"/>
        <v>4</v>
      </c>
      <c r="J2199" s="15">
        <f t="shared" si="273"/>
        <v>16</v>
      </c>
    </row>
    <row r="2200" spans="1:10">
      <c r="A2200" t="s">
        <v>122</v>
      </c>
      <c r="B2200" s="19">
        <f>FORECAST!A330</f>
        <v>44525</v>
      </c>
      <c r="C2200" s="19">
        <f>OBSERVED!A330</f>
        <v>44525</v>
      </c>
      <c r="D2200" s="32">
        <f>OBSERVED!F330</f>
        <v>31</v>
      </c>
      <c r="E2200" s="32">
        <f>FORECAST!F330</f>
        <v>30</v>
      </c>
      <c r="F2200" s="36">
        <f t="shared" si="269"/>
        <v>31</v>
      </c>
      <c r="G2200" s="37">
        <f t="shared" si="270"/>
        <v>30</v>
      </c>
      <c r="H2200" s="15">
        <f t="shared" si="271"/>
        <v>1</v>
      </c>
      <c r="I2200" s="15">
        <f t="shared" si="272"/>
        <v>1</v>
      </c>
      <c r="J2200" s="15">
        <f t="shared" si="273"/>
        <v>1</v>
      </c>
    </row>
    <row r="2201" spans="1:10">
      <c r="A2201" t="s">
        <v>106</v>
      </c>
      <c r="B2201" s="19">
        <f>FORECAST!A331</f>
        <v>44526</v>
      </c>
      <c r="C2201" s="19">
        <f>OBSERVED!A331</f>
        <v>44526</v>
      </c>
      <c r="D2201" s="32">
        <f>OBSERVED!F331</f>
        <v>42</v>
      </c>
      <c r="E2201" s="32">
        <f>FORECAST!F331</f>
        <v>31</v>
      </c>
      <c r="F2201" s="36">
        <f t="shared" si="269"/>
        <v>42</v>
      </c>
      <c r="G2201" s="37">
        <f t="shared" si="270"/>
        <v>31</v>
      </c>
      <c r="H2201" s="15">
        <f t="shared" si="271"/>
        <v>11</v>
      </c>
      <c r="I2201" s="15">
        <f t="shared" si="272"/>
        <v>11</v>
      </c>
      <c r="J2201" s="15">
        <f t="shared" si="273"/>
        <v>121</v>
      </c>
    </row>
    <row r="2202" spans="1:10">
      <c r="A2202" t="s">
        <v>107</v>
      </c>
      <c r="B2202" s="19">
        <f>FORECAST!A332</f>
        <v>44527</v>
      </c>
      <c r="C2202" s="19">
        <f>OBSERVED!A332</f>
        <v>44527</v>
      </c>
      <c r="D2202" s="32">
        <f>OBSERVED!F332</f>
        <v>35</v>
      </c>
      <c r="E2202" s="32">
        <f>FORECAST!F332</f>
        <v>23</v>
      </c>
      <c r="F2202" s="36">
        <f t="shared" si="269"/>
        <v>35</v>
      </c>
      <c r="G2202" s="37">
        <f t="shared" si="270"/>
        <v>23</v>
      </c>
      <c r="H2202" s="15">
        <f t="shared" si="271"/>
        <v>12</v>
      </c>
      <c r="I2202" s="15">
        <f t="shared" si="272"/>
        <v>12</v>
      </c>
      <c r="J2202" s="15">
        <f t="shared" si="273"/>
        <v>144</v>
      </c>
    </row>
    <row r="2203" spans="1:10">
      <c r="A2203" t="s">
        <v>110</v>
      </c>
      <c r="B2203" s="19">
        <f>FORECAST!A333</f>
        <v>44528</v>
      </c>
      <c r="C2203" s="19">
        <f>OBSERVED!A333</f>
        <v>44528</v>
      </c>
      <c r="D2203" s="32">
        <f>OBSERVED!F333</f>
        <v>31</v>
      </c>
      <c r="E2203" s="32">
        <f>FORECAST!F333</f>
        <v>24</v>
      </c>
      <c r="F2203" s="36">
        <f t="shared" si="269"/>
        <v>31</v>
      </c>
      <c r="G2203" s="37">
        <f t="shared" si="270"/>
        <v>24</v>
      </c>
      <c r="H2203" s="15">
        <f t="shared" si="271"/>
        <v>7</v>
      </c>
      <c r="I2203" s="15">
        <f t="shared" si="272"/>
        <v>7</v>
      </c>
      <c r="J2203" s="15">
        <f t="shared" si="273"/>
        <v>49</v>
      </c>
    </row>
    <row r="2204" spans="1:10">
      <c r="A2204" t="s">
        <v>113</v>
      </c>
      <c r="B2204" s="19">
        <f>FORECAST!A334</f>
        <v>44529</v>
      </c>
      <c r="C2204" s="19">
        <f>OBSERVED!A334</f>
        <v>44529</v>
      </c>
      <c r="D2204" s="32">
        <f>OBSERVED!F334</f>
        <v>39</v>
      </c>
      <c r="E2204" s="32">
        <f>FORECAST!F334</f>
        <v>25</v>
      </c>
      <c r="F2204" s="36">
        <f t="shared" si="269"/>
        <v>39</v>
      </c>
      <c r="G2204" s="37">
        <f t="shared" si="270"/>
        <v>25</v>
      </c>
      <c r="H2204" s="15">
        <f t="shared" si="271"/>
        <v>14</v>
      </c>
      <c r="I2204" s="15">
        <f t="shared" si="272"/>
        <v>14</v>
      </c>
      <c r="J2204" s="15">
        <f t="shared" si="273"/>
        <v>196</v>
      </c>
    </row>
    <row r="2205" spans="1:10">
      <c r="A2205" t="s">
        <v>116</v>
      </c>
      <c r="B2205" s="19">
        <f>FORECAST!A335</f>
        <v>44530</v>
      </c>
      <c r="C2205" s="19">
        <f>OBSERVED!A335</f>
        <v>44530</v>
      </c>
      <c r="D2205" s="32">
        <f>OBSERVED!F335</f>
        <v>38</v>
      </c>
      <c r="E2205" s="32">
        <f>FORECAST!F335</f>
        <v>25</v>
      </c>
      <c r="F2205" s="36">
        <f t="shared" si="269"/>
        <v>38</v>
      </c>
      <c r="G2205" s="37">
        <f t="shared" si="270"/>
        <v>25</v>
      </c>
      <c r="H2205" s="15">
        <f t="shared" si="271"/>
        <v>13</v>
      </c>
      <c r="I2205" s="15">
        <f t="shared" si="272"/>
        <v>13</v>
      </c>
      <c r="J2205" s="15">
        <f t="shared" si="273"/>
        <v>169</v>
      </c>
    </row>
    <row r="2206" spans="1:10">
      <c r="A2206" t="s">
        <v>119</v>
      </c>
      <c r="B2206" s="19">
        <f>FORECAST!A336</f>
        <v>44531</v>
      </c>
      <c r="C2206" s="19">
        <f>OBSERVED!A336</f>
        <v>44531</v>
      </c>
      <c r="D2206" s="32">
        <f>OBSERVED!F336</f>
        <v>91</v>
      </c>
      <c r="E2206" s="32">
        <f>FORECAST!F336</f>
        <v>26</v>
      </c>
      <c r="F2206" s="36">
        <f t="shared" si="269"/>
        <v>91</v>
      </c>
      <c r="G2206" s="37">
        <f t="shared" si="270"/>
        <v>26</v>
      </c>
      <c r="H2206" s="15">
        <f t="shared" si="271"/>
        <v>65</v>
      </c>
      <c r="I2206" s="15">
        <f t="shared" si="272"/>
        <v>65</v>
      </c>
      <c r="J2206" s="15">
        <f t="shared" si="273"/>
        <v>4225</v>
      </c>
    </row>
    <row r="2207" spans="1:10">
      <c r="A2207" t="s">
        <v>122</v>
      </c>
      <c r="B2207" s="19">
        <f>FORECAST!A337</f>
        <v>44532</v>
      </c>
      <c r="C2207" s="19">
        <f>OBSERVED!A337</f>
        <v>44532</v>
      </c>
      <c r="D2207" s="32">
        <f>OBSERVED!F337</f>
        <v>95</v>
      </c>
      <c r="E2207" s="32">
        <f>FORECAST!F337</f>
        <v>70</v>
      </c>
      <c r="F2207" s="36">
        <f t="shared" si="269"/>
        <v>95</v>
      </c>
      <c r="G2207" s="37">
        <f t="shared" si="270"/>
        <v>70</v>
      </c>
      <c r="H2207" s="15">
        <f t="shared" si="271"/>
        <v>25</v>
      </c>
      <c r="I2207" s="15">
        <f t="shared" si="272"/>
        <v>25</v>
      </c>
      <c r="J2207" s="15">
        <f t="shared" si="273"/>
        <v>625</v>
      </c>
    </row>
    <row r="2208" spans="1:10">
      <c r="A2208" t="s">
        <v>106</v>
      </c>
      <c r="B2208" s="19">
        <f>FORECAST!A338</f>
        <v>44533</v>
      </c>
      <c r="C2208" s="19">
        <f>OBSERVED!A338</f>
        <v>44533</v>
      </c>
      <c r="D2208" s="32">
        <f>OBSERVED!F338</f>
        <v>61</v>
      </c>
      <c r="E2208" s="32">
        <f>FORECAST!F338</f>
        <v>59</v>
      </c>
      <c r="F2208" s="36">
        <f t="shared" si="269"/>
        <v>61</v>
      </c>
      <c r="G2208" s="37">
        <f t="shared" si="270"/>
        <v>59</v>
      </c>
      <c r="H2208" s="15">
        <f t="shared" si="271"/>
        <v>2</v>
      </c>
      <c r="I2208" s="15">
        <f t="shared" si="272"/>
        <v>2</v>
      </c>
      <c r="J2208" s="15">
        <f t="shared" si="273"/>
        <v>4</v>
      </c>
    </row>
    <row r="2209" spans="1:10">
      <c r="A2209" t="s">
        <v>107</v>
      </c>
      <c r="B2209" s="19">
        <f>FORECAST!A339</f>
        <v>44534</v>
      </c>
      <c r="C2209" s="19">
        <f>OBSERVED!A339</f>
        <v>44534</v>
      </c>
      <c r="D2209" s="32">
        <f>OBSERVED!F339</f>
        <v>75</v>
      </c>
      <c r="E2209" s="32">
        <f>FORECAST!F339</f>
        <v>45</v>
      </c>
      <c r="F2209" s="36">
        <f t="shared" si="269"/>
        <v>75</v>
      </c>
      <c r="G2209" s="37">
        <f t="shared" si="270"/>
        <v>45</v>
      </c>
      <c r="H2209" s="15">
        <f t="shared" si="271"/>
        <v>30</v>
      </c>
      <c r="I2209" s="15">
        <f t="shared" si="272"/>
        <v>30</v>
      </c>
      <c r="J2209" s="15">
        <f t="shared" si="273"/>
        <v>900</v>
      </c>
    </row>
    <row r="2210" spans="1:10">
      <c r="A2210" t="s">
        <v>110</v>
      </c>
      <c r="B2210" s="19">
        <f>FORECAST!A340</f>
        <v>44535</v>
      </c>
      <c r="C2210" s="19">
        <f>OBSERVED!A340</f>
        <v>44535</v>
      </c>
      <c r="D2210" s="32">
        <f>OBSERVED!F340</f>
        <v>64</v>
      </c>
      <c r="E2210" s="32">
        <f>FORECAST!F340</f>
        <v>37</v>
      </c>
      <c r="F2210" s="36">
        <f t="shared" si="269"/>
        <v>64</v>
      </c>
      <c r="G2210" s="37">
        <f t="shared" si="270"/>
        <v>37</v>
      </c>
      <c r="H2210" s="15">
        <f t="shared" si="271"/>
        <v>27</v>
      </c>
      <c r="I2210" s="15">
        <f t="shared" si="272"/>
        <v>27</v>
      </c>
      <c r="J2210" s="15">
        <f t="shared" si="273"/>
        <v>729</v>
      </c>
    </row>
    <row r="2211" spans="1:10">
      <c r="A2211" t="s">
        <v>113</v>
      </c>
      <c r="B2211" s="19">
        <f>FORECAST!A341</f>
        <v>44536</v>
      </c>
      <c r="C2211" s="19">
        <f>OBSERVED!A341</f>
        <v>44536</v>
      </c>
      <c r="D2211" s="32">
        <f>OBSERVED!F341</f>
        <v>65</v>
      </c>
      <c r="E2211" s="32">
        <f>FORECAST!F341</f>
        <v>33</v>
      </c>
      <c r="F2211" s="36">
        <f t="shared" si="269"/>
        <v>65</v>
      </c>
      <c r="G2211" s="37">
        <f t="shared" si="270"/>
        <v>33</v>
      </c>
      <c r="H2211" s="15">
        <f t="shared" si="271"/>
        <v>32</v>
      </c>
      <c r="I2211" s="15">
        <f t="shared" si="272"/>
        <v>32</v>
      </c>
      <c r="J2211" s="15">
        <f t="shared" si="273"/>
        <v>1024</v>
      </c>
    </row>
    <row r="2212" spans="1:10">
      <c r="A2212" t="s">
        <v>116</v>
      </c>
      <c r="B2212" s="19">
        <f>FORECAST!A342</f>
        <v>44537</v>
      </c>
      <c r="C2212" s="19">
        <f>OBSERVED!A342</f>
        <v>44537</v>
      </c>
      <c r="D2212" s="32">
        <f>OBSERVED!F342</f>
        <v>60</v>
      </c>
      <c r="E2212" s="32">
        <f>FORECAST!F342</f>
        <v>29</v>
      </c>
      <c r="F2212" s="36">
        <f t="shared" si="269"/>
        <v>60</v>
      </c>
      <c r="G2212" s="37">
        <f t="shared" si="270"/>
        <v>29</v>
      </c>
      <c r="H2212" s="15">
        <f t="shared" si="271"/>
        <v>31</v>
      </c>
      <c r="I2212" s="15">
        <f t="shared" si="272"/>
        <v>31</v>
      </c>
      <c r="J2212" s="15">
        <f t="shared" si="273"/>
        <v>961</v>
      </c>
    </row>
    <row r="2213" spans="1:10">
      <c r="A2213" t="s">
        <v>119</v>
      </c>
      <c r="B2213" s="19">
        <f>FORECAST!A343</f>
        <v>44538</v>
      </c>
      <c r="C2213" s="19">
        <f>OBSERVED!A343</f>
        <v>44538</v>
      </c>
      <c r="D2213" s="32">
        <f>OBSERVED!F343</f>
        <v>53</v>
      </c>
      <c r="E2213" s="32">
        <f>FORECAST!F343</f>
        <v>36</v>
      </c>
      <c r="F2213" s="36">
        <f t="shared" si="269"/>
        <v>53</v>
      </c>
      <c r="G2213" s="37">
        <f t="shared" si="270"/>
        <v>36</v>
      </c>
      <c r="H2213" s="15">
        <f t="shared" si="271"/>
        <v>17</v>
      </c>
      <c r="I2213" s="15">
        <f t="shared" si="272"/>
        <v>17</v>
      </c>
      <c r="J2213" s="15">
        <f t="shared" si="273"/>
        <v>289</v>
      </c>
    </row>
    <row r="2214" spans="1:10">
      <c r="A2214" t="s">
        <v>122</v>
      </c>
      <c r="B2214" s="19">
        <f>FORECAST!A344</f>
        <v>44539</v>
      </c>
      <c r="C2214" s="19">
        <f>OBSERVED!A344</f>
        <v>44539</v>
      </c>
      <c r="D2214" s="32">
        <f>OBSERVED!F344</f>
        <v>56</v>
      </c>
      <c r="E2214" s="32">
        <f>FORECAST!F344</f>
        <v>34</v>
      </c>
      <c r="F2214" s="36">
        <f t="shared" si="269"/>
        <v>56</v>
      </c>
      <c r="G2214" s="37">
        <f t="shared" si="270"/>
        <v>34</v>
      </c>
      <c r="H2214" s="15">
        <f t="shared" si="271"/>
        <v>22</v>
      </c>
      <c r="I2214" s="15">
        <f t="shared" si="272"/>
        <v>22</v>
      </c>
      <c r="J2214" s="15">
        <f t="shared" si="273"/>
        <v>484</v>
      </c>
    </row>
    <row r="2215" spans="1:10">
      <c r="A2215" t="s">
        <v>106</v>
      </c>
      <c r="B2215" s="19">
        <f>FORECAST!A345</f>
        <v>44540</v>
      </c>
      <c r="C2215" s="19">
        <f>OBSERVED!A345</f>
        <v>44540</v>
      </c>
      <c r="D2215" s="32">
        <f>OBSERVED!F345</f>
        <v>53</v>
      </c>
      <c r="E2215" s="32">
        <f>FORECAST!F345</f>
        <v>32</v>
      </c>
      <c r="F2215" s="36">
        <f t="shared" si="269"/>
        <v>53</v>
      </c>
      <c r="G2215" s="37">
        <f t="shared" si="270"/>
        <v>32</v>
      </c>
      <c r="H2215" s="15">
        <f t="shared" si="271"/>
        <v>21</v>
      </c>
      <c r="I2215" s="15">
        <f t="shared" si="272"/>
        <v>21</v>
      </c>
      <c r="J2215" s="15">
        <f t="shared" si="273"/>
        <v>441</v>
      </c>
    </row>
    <row r="2216" spans="1:10">
      <c r="A2216" t="s">
        <v>107</v>
      </c>
      <c r="B2216" s="19">
        <f>FORECAST!A346</f>
        <v>44541</v>
      </c>
      <c r="C2216" s="19">
        <f>OBSERVED!A346</f>
        <v>44541</v>
      </c>
      <c r="D2216" s="32">
        <f>OBSERVED!F346</f>
        <v>50</v>
      </c>
      <c r="E2216" s="32">
        <f>FORECAST!F346</f>
        <v>33</v>
      </c>
      <c r="F2216" s="36">
        <f t="shared" si="269"/>
        <v>50</v>
      </c>
      <c r="G2216" s="37">
        <f t="shared" si="270"/>
        <v>33</v>
      </c>
      <c r="H2216" s="15">
        <f t="shared" si="271"/>
        <v>17</v>
      </c>
      <c r="I2216" s="15">
        <f t="shared" si="272"/>
        <v>17</v>
      </c>
      <c r="J2216" s="15">
        <f t="shared" si="273"/>
        <v>289</v>
      </c>
    </row>
    <row r="2217" spans="1:10">
      <c r="A2217" t="s">
        <v>110</v>
      </c>
      <c r="B2217" s="19">
        <f>FORECAST!A347</f>
        <v>44542</v>
      </c>
      <c r="C2217" s="19">
        <f>OBSERVED!A347</f>
        <v>44542</v>
      </c>
      <c r="D2217" s="32">
        <f>OBSERVED!F347</f>
        <v>51</v>
      </c>
      <c r="E2217" s="32">
        <f>FORECAST!F347</f>
        <v>33</v>
      </c>
      <c r="F2217" s="36">
        <f t="shared" si="269"/>
        <v>51</v>
      </c>
      <c r="G2217" s="37">
        <f t="shared" si="270"/>
        <v>33</v>
      </c>
      <c r="H2217" s="15">
        <f t="shared" si="271"/>
        <v>18</v>
      </c>
      <c r="I2217" s="15">
        <f t="shared" si="272"/>
        <v>18</v>
      </c>
      <c r="J2217" s="15">
        <f t="shared" si="273"/>
        <v>324</v>
      </c>
    </row>
    <row r="2218" spans="1:10">
      <c r="A2218" t="s">
        <v>113</v>
      </c>
      <c r="B2218" s="19">
        <f>FORECAST!A348</f>
        <v>44543</v>
      </c>
      <c r="C2218" s="19">
        <f>OBSERVED!A348</f>
        <v>44543</v>
      </c>
      <c r="D2218" s="32">
        <f>OBSERVED!F348</f>
        <v>44</v>
      </c>
      <c r="E2218" s="32">
        <f>FORECAST!F348</f>
        <v>36</v>
      </c>
      <c r="F2218" s="36">
        <f t="shared" si="269"/>
        <v>44</v>
      </c>
      <c r="G2218" s="37">
        <f t="shared" si="270"/>
        <v>36</v>
      </c>
      <c r="H2218" s="15">
        <f t="shared" si="271"/>
        <v>8</v>
      </c>
      <c r="I2218" s="15">
        <f t="shared" si="272"/>
        <v>8</v>
      </c>
      <c r="J2218" s="15">
        <f t="shared" si="273"/>
        <v>64</v>
      </c>
    </row>
    <row r="2219" spans="1:10">
      <c r="A2219" t="s">
        <v>116</v>
      </c>
      <c r="B2219" s="19">
        <f>FORECAST!A349</f>
        <v>44544</v>
      </c>
      <c r="C2219" s="19">
        <f>OBSERVED!A349</f>
        <v>44544</v>
      </c>
      <c r="D2219" s="32">
        <f>OBSERVED!F349</f>
        <v>42</v>
      </c>
      <c r="E2219" s="32">
        <f>FORECAST!F349</f>
        <v>34</v>
      </c>
      <c r="F2219" s="36">
        <f t="shared" si="269"/>
        <v>42</v>
      </c>
      <c r="G2219" s="37">
        <f t="shared" si="270"/>
        <v>34</v>
      </c>
      <c r="H2219" s="15">
        <f t="shared" si="271"/>
        <v>8</v>
      </c>
      <c r="I2219" s="15">
        <f t="shared" si="272"/>
        <v>8</v>
      </c>
      <c r="J2219" s="15">
        <f t="shared" si="273"/>
        <v>64</v>
      </c>
    </row>
    <row r="2220" spans="1:10">
      <c r="A2220" t="s">
        <v>119</v>
      </c>
      <c r="B2220" s="19">
        <f>FORECAST!A350</f>
        <v>44545</v>
      </c>
      <c r="C2220" s="19">
        <f>OBSERVED!A350</f>
        <v>44545</v>
      </c>
      <c r="D2220" s="32">
        <f>OBSERVED!F350</f>
        <v>56</v>
      </c>
      <c r="E2220" s="32">
        <f>FORECAST!F350</f>
        <v>24</v>
      </c>
      <c r="F2220" s="36">
        <f t="shared" si="269"/>
        <v>56</v>
      </c>
      <c r="G2220" s="37">
        <f t="shared" si="270"/>
        <v>24</v>
      </c>
      <c r="H2220" s="15">
        <f t="shared" si="271"/>
        <v>32</v>
      </c>
      <c r="I2220" s="15">
        <f t="shared" si="272"/>
        <v>32</v>
      </c>
      <c r="J2220" s="15">
        <f t="shared" si="273"/>
        <v>1024</v>
      </c>
    </row>
    <row r="2221" spans="1:10">
      <c r="A2221" t="s">
        <v>122</v>
      </c>
      <c r="B2221" s="19">
        <f>FORECAST!A351</f>
        <v>44546</v>
      </c>
      <c r="C2221" s="19">
        <f>OBSERVED!A351</f>
        <v>44546</v>
      </c>
      <c r="D2221" s="32">
        <f>OBSERVED!F351</f>
        <v>48</v>
      </c>
      <c r="E2221" s="32">
        <f>FORECAST!F351</f>
        <v>33</v>
      </c>
      <c r="F2221" s="36">
        <f t="shared" si="269"/>
        <v>48</v>
      </c>
      <c r="G2221" s="37">
        <f t="shared" si="270"/>
        <v>33</v>
      </c>
      <c r="H2221" s="15">
        <f t="shared" si="271"/>
        <v>15</v>
      </c>
      <c r="I2221" s="15">
        <f t="shared" si="272"/>
        <v>15</v>
      </c>
      <c r="J2221" s="15">
        <f t="shared" si="273"/>
        <v>225</v>
      </c>
    </row>
    <row r="2222" spans="1:10">
      <c r="A2222" t="s">
        <v>106</v>
      </c>
      <c r="B2222" s="19">
        <f>FORECAST!A352</f>
        <v>44547</v>
      </c>
      <c r="C2222" s="19">
        <f>OBSERVED!A352</f>
        <v>44547</v>
      </c>
      <c r="D2222" s="32">
        <f>OBSERVED!F352</f>
        <v>52</v>
      </c>
      <c r="E2222" s="32">
        <f>FORECAST!F352</f>
        <v>33</v>
      </c>
      <c r="F2222" s="36">
        <f t="shared" si="269"/>
        <v>52</v>
      </c>
      <c r="G2222" s="37">
        <f t="shared" si="270"/>
        <v>33</v>
      </c>
      <c r="H2222" s="15">
        <f t="shared" si="271"/>
        <v>19</v>
      </c>
      <c r="I2222" s="15">
        <f t="shared" si="272"/>
        <v>19</v>
      </c>
      <c r="J2222" s="15">
        <f t="shared" si="273"/>
        <v>361</v>
      </c>
    </row>
    <row r="2223" spans="1:10">
      <c r="A2223" t="s">
        <v>107</v>
      </c>
      <c r="B2223" s="19">
        <f>FORECAST!A353</f>
        <v>44548</v>
      </c>
      <c r="C2223" s="19">
        <f>OBSERVED!A353</f>
        <v>44548</v>
      </c>
      <c r="D2223" s="32">
        <f>OBSERVED!F353</f>
        <v>39</v>
      </c>
      <c r="E2223" s="32">
        <f>FORECAST!F353</f>
        <v>28</v>
      </c>
      <c r="F2223" s="36">
        <f t="shared" si="269"/>
        <v>39</v>
      </c>
      <c r="G2223" s="37">
        <f t="shared" si="270"/>
        <v>28</v>
      </c>
      <c r="H2223" s="15">
        <f t="shared" si="271"/>
        <v>11</v>
      </c>
      <c r="I2223" s="15">
        <f t="shared" si="272"/>
        <v>11</v>
      </c>
      <c r="J2223" s="15">
        <f t="shared" si="273"/>
        <v>121</v>
      </c>
    </row>
    <row r="2224" spans="1:10">
      <c r="A2224" t="s">
        <v>110</v>
      </c>
      <c r="B2224" s="19">
        <f>FORECAST!A354</f>
        <v>44549</v>
      </c>
      <c r="C2224" s="19">
        <f>OBSERVED!A354</f>
        <v>44549</v>
      </c>
      <c r="D2224" s="32">
        <f>OBSERVED!F354</f>
        <v>39</v>
      </c>
      <c r="E2224" s="32">
        <f>FORECAST!F354</f>
        <v>23</v>
      </c>
      <c r="F2224" s="36">
        <f t="shared" si="269"/>
        <v>39</v>
      </c>
      <c r="G2224" s="37">
        <f t="shared" si="270"/>
        <v>23</v>
      </c>
      <c r="H2224" s="15">
        <f t="shared" si="271"/>
        <v>16</v>
      </c>
      <c r="I2224" s="15">
        <f t="shared" si="272"/>
        <v>16</v>
      </c>
      <c r="J2224" s="15">
        <f t="shared" si="273"/>
        <v>256</v>
      </c>
    </row>
    <row r="2225" spans="1:10">
      <c r="A2225" t="s">
        <v>113</v>
      </c>
      <c r="B2225" s="19">
        <f>FORECAST!A355</f>
        <v>44550</v>
      </c>
      <c r="C2225" s="19">
        <f>OBSERVED!A355</f>
        <v>44550</v>
      </c>
      <c r="D2225" s="32">
        <f>OBSERVED!F355</f>
        <v>37</v>
      </c>
      <c r="E2225" s="32">
        <f>FORECAST!F355</f>
        <v>19</v>
      </c>
      <c r="F2225" s="36">
        <f t="shared" si="269"/>
        <v>37</v>
      </c>
      <c r="G2225" s="37">
        <f t="shared" si="270"/>
        <v>19</v>
      </c>
      <c r="H2225" s="15">
        <f t="shared" si="271"/>
        <v>18</v>
      </c>
      <c r="I2225" s="15">
        <f t="shared" si="272"/>
        <v>18</v>
      </c>
      <c r="J2225" s="15">
        <f t="shared" si="273"/>
        <v>324</v>
      </c>
    </row>
    <row r="2226" spans="1:10">
      <c r="A2226" t="s">
        <v>116</v>
      </c>
      <c r="B2226" s="19">
        <f>FORECAST!A356</f>
        <v>44551</v>
      </c>
      <c r="C2226" s="19">
        <f>OBSERVED!A356</f>
        <v>44551</v>
      </c>
      <c r="D2226" s="32">
        <f>OBSERVED!F356</f>
        <v>33</v>
      </c>
      <c r="E2226" s="32">
        <f>FORECAST!F356</f>
        <v>18</v>
      </c>
      <c r="F2226" s="36">
        <f t="shared" si="269"/>
        <v>33</v>
      </c>
      <c r="G2226" s="37">
        <f t="shared" si="270"/>
        <v>18</v>
      </c>
      <c r="H2226" s="15">
        <f t="shared" si="271"/>
        <v>15</v>
      </c>
      <c r="I2226" s="15">
        <f t="shared" si="272"/>
        <v>15</v>
      </c>
      <c r="J2226" s="15">
        <f t="shared" si="273"/>
        <v>225</v>
      </c>
    </row>
    <row r="2227" spans="1:10">
      <c r="A2227" t="s">
        <v>119</v>
      </c>
      <c r="B2227" s="19">
        <f>FORECAST!A357</f>
        <v>44552</v>
      </c>
      <c r="C2227" s="19">
        <f>OBSERVED!A357</f>
        <v>44552</v>
      </c>
      <c r="D2227" s="32">
        <f>OBSERVED!F357</f>
        <v>30</v>
      </c>
      <c r="E2227" s="32">
        <f>FORECAST!F357</f>
        <v>18</v>
      </c>
      <c r="F2227" s="36">
        <f t="shared" si="269"/>
        <v>30</v>
      </c>
      <c r="G2227" s="37">
        <f t="shared" si="270"/>
        <v>18</v>
      </c>
      <c r="H2227" s="15">
        <f t="shared" si="271"/>
        <v>12</v>
      </c>
      <c r="I2227" s="15">
        <f t="shared" si="272"/>
        <v>12</v>
      </c>
      <c r="J2227" s="15">
        <f t="shared" si="273"/>
        <v>144</v>
      </c>
    </row>
    <row r="2228" spans="1:10">
      <c r="A2228" t="s">
        <v>122</v>
      </c>
      <c r="B2228" s="19">
        <f>FORECAST!A358</f>
        <v>44553</v>
      </c>
      <c r="C2228" s="19">
        <f>OBSERVED!A358</f>
        <v>44553</v>
      </c>
      <c r="D2228" s="32">
        <f>OBSERVED!F358</f>
        <v>39</v>
      </c>
      <c r="E2228" s="32">
        <f>FORECAST!F358</f>
        <v>19</v>
      </c>
      <c r="F2228" s="36">
        <f t="shared" si="269"/>
        <v>39</v>
      </c>
      <c r="G2228" s="37">
        <f t="shared" si="270"/>
        <v>19</v>
      </c>
      <c r="H2228" s="15">
        <f t="shared" si="271"/>
        <v>20</v>
      </c>
      <c r="I2228" s="15">
        <f t="shared" si="272"/>
        <v>20</v>
      </c>
      <c r="J2228" s="15">
        <f t="shared" si="273"/>
        <v>400</v>
      </c>
    </row>
    <row r="2229" spans="1:10">
      <c r="A2229" t="s">
        <v>106</v>
      </c>
      <c r="B2229" s="19">
        <f>FORECAST!A359</f>
        <v>44554</v>
      </c>
      <c r="C2229" s="19">
        <f>OBSERVED!A359</f>
        <v>44554</v>
      </c>
      <c r="D2229" s="32">
        <f>OBSERVED!F359</f>
        <v>53</v>
      </c>
      <c r="E2229" s="32">
        <f>FORECAST!F359</f>
        <v>22</v>
      </c>
      <c r="F2229" s="36">
        <f t="shared" si="269"/>
        <v>53</v>
      </c>
      <c r="G2229" s="37">
        <f t="shared" si="270"/>
        <v>22</v>
      </c>
      <c r="H2229" s="15">
        <f t="shared" si="271"/>
        <v>31</v>
      </c>
      <c r="I2229" s="15">
        <f t="shared" si="272"/>
        <v>31</v>
      </c>
      <c r="J2229" s="15">
        <f t="shared" si="273"/>
        <v>961</v>
      </c>
    </row>
    <row r="2230" spans="1:10">
      <c r="A2230" t="s">
        <v>107</v>
      </c>
      <c r="B2230" s="19">
        <f>FORECAST!A360</f>
        <v>44555</v>
      </c>
      <c r="C2230" s="19">
        <f>OBSERVED!A360</f>
        <v>44555</v>
      </c>
      <c r="D2230" s="32">
        <f>OBSERVED!F360</f>
        <v>57</v>
      </c>
      <c r="E2230" s="32">
        <f>FORECAST!F360</f>
        <v>33</v>
      </c>
      <c r="F2230" s="36">
        <f t="shared" si="269"/>
        <v>57</v>
      </c>
      <c r="G2230" s="37">
        <f t="shared" si="270"/>
        <v>33</v>
      </c>
      <c r="H2230" s="15">
        <f t="shared" si="271"/>
        <v>24</v>
      </c>
      <c r="I2230" s="15">
        <f t="shared" si="272"/>
        <v>24</v>
      </c>
      <c r="J2230" s="15">
        <f t="shared" si="273"/>
        <v>576</v>
      </c>
    </row>
    <row r="2231" spans="1:10">
      <c r="A2231" t="s">
        <v>110</v>
      </c>
      <c r="B2231" s="19">
        <f>FORECAST!A361</f>
        <v>44556</v>
      </c>
      <c r="C2231" s="19">
        <f>OBSERVED!A361</f>
        <v>44556</v>
      </c>
      <c r="D2231" s="32">
        <f>OBSERVED!F361</f>
        <v>50</v>
      </c>
      <c r="E2231" s="32">
        <f>FORECAST!F361</f>
        <v>41</v>
      </c>
      <c r="F2231" s="36">
        <f t="shared" si="269"/>
        <v>50</v>
      </c>
      <c r="G2231" s="37">
        <f t="shared" si="270"/>
        <v>41</v>
      </c>
      <c r="H2231" s="15">
        <f t="shared" si="271"/>
        <v>9</v>
      </c>
      <c r="I2231" s="15">
        <f t="shared" si="272"/>
        <v>9</v>
      </c>
      <c r="J2231" s="15">
        <f t="shared" si="273"/>
        <v>81</v>
      </c>
    </row>
    <row r="2232" spans="1:10">
      <c r="A2232" t="s">
        <v>113</v>
      </c>
      <c r="B2232" s="19">
        <f>FORECAST!A362</f>
        <v>44557</v>
      </c>
      <c r="C2232" s="19">
        <f>OBSERVED!A362</f>
        <v>44557</v>
      </c>
      <c r="D2232" s="32">
        <f>OBSERVED!F362</f>
        <v>43</v>
      </c>
      <c r="E2232" s="32">
        <f>FORECAST!F362</f>
        <v>33</v>
      </c>
      <c r="F2232" s="36">
        <f t="shared" si="269"/>
        <v>43</v>
      </c>
      <c r="G2232" s="37">
        <f t="shared" si="270"/>
        <v>33</v>
      </c>
      <c r="H2232" s="15">
        <f t="shared" si="271"/>
        <v>10</v>
      </c>
      <c r="I2232" s="15">
        <f t="shared" si="272"/>
        <v>10</v>
      </c>
      <c r="J2232" s="15">
        <f t="shared" si="273"/>
        <v>100</v>
      </c>
    </row>
    <row r="2233" spans="1:10">
      <c r="A2233" t="s">
        <v>116</v>
      </c>
      <c r="B2233" s="19">
        <f>FORECAST!A363</f>
        <v>44558</v>
      </c>
      <c r="C2233" s="19">
        <f>OBSERVED!A363</f>
        <v>44558</v>
      </c>
      <c r="D2233" s="32">
        <f>OBSERVED!F363</f>
        <v>91</v>
      </c>
      <c r="E2233" s="32">
        <f>FORECAST!F363</f>
        <v>29</v>
      </c>
      <c r="F2233" s="36">
        <f t="shared" si="269"/>
        <v>91</v>
      </c>
      <c r="G2233" s="37">
        <f t="shared" si="270"/>
        <v>29</v>
      </c>
      <c r="H2233" s="15">
        <f t="shared" si="271"/>
        <v>62</v>
      </c>
      <c r="I2233" s="15">
        <f t="shared" si="272"/>
        <v>62</v>
      </c>
      <c r="J2233" s="15">
        <f t="shared" si="273"/>
        <v>3844</v>
      </c>
    </row>
    <row r="2234" spans="1:10">
      <c r="A2234" t="s">
        <v>119</v>
      </c>
      <c r="B2234" s="19">
        <f>FORECAST!A364</f>
        <v>44559</v>
      </c>
      <c r="C2234" s="19">
        <f>OBSERVED!A364</f>
        <v>44559</v>
      </c>
      <c r="D2234" s="32">
        <f>OBSERVED!F364</f>
        <v>53</v>
      </c>
      <c r="E2234" s="32">
        <f>FORECAST!F364</f>
        <v>48</v>
      </c>
      <c r="F2234" s="36">
        <f t="shared" si="269"/>
        <v>53</v>
      </c>
      <c r="G2234" s="37">
        <f t="shared" si="270"/>
        <v>48</v>
      </c>
      <c r="H2234" s="15">
        <f t="shared" si="271"/>
        <v>5</v>
      </c>
      <c r="I2234" s="15">
        <f t="shared" si="272"/>
        <v>5</v>
      </c>
      <c r="J2234" s="15">
        <f t="shared" si="273"/>
        <v>25</v>
      </c>
    </row>
    <row r="2235" spans="1:10">
      <c r="A2235" t="s">
        <v>122</v>
      </c>
      <c r="B2235" s="19">
        <f>FORECAST!A365</f>
        <v>44560</v>
      </c>
      <c r="C2235" s="19">
        <f>OBSERVED!A365</f>
        <v>44560</v>
      </c>
      <c r="D2235" s="32">
        <f>OBSERVED!F365</f>
        <v>39</v>
      </c>
      <c r="E2235" s="32">
        <f>FORECAST!F365</f>
        <v>36</v>
      </c>
      <c r="F2235" s="36">
        <f t="shared" si="269"/>
        <v>39</v>
      </c>
      <c r="G2235" s="37">
        <f t="shared" si="270"/>
        <v>36</v>
      </c>
      <c r="H2235" s="15">
        <f t="shared" si="271"/>
        <v>3</v>
      </c>
      <c r="I2235" s="15">
        <f t="shared" si="272"/>
        <v>3</v>
      </c>
      <c r="J2235" s="15">
        <f t="shared" si="273"/>
        <v>9</v>
      </c>
    </row>
    <row r="2236" spans="1:10">
      <c r="A2236" t="s">
        <v>106</v>
      </c>
      <c r="B2236" s="19">
        <f>FORECAST!A366</f>
        <v>44561</v>
      </c>
      <c r="C2236" s="19">
        <f>OBSERVED!A366</f>
        <v>44561</v>
      </c>
      <c r="D2236" s="32">
        <f>OBSERVED!F366</f>
        <v>60</v>
      </c>
      <c r="E2236" s="32">
        <f>FORECAST!F366</f>
        <v>39</v>
      </c>
      <c r="F2236" s="36">
        <f t="shared" si="269"/>
        <v>60</v>
      </c>
      <c r="G2236" s="37">
        <f t="shared" si="270"/>
        <v>39</v>
      </c>
      <c r="H2236" s="15">
        <f t="shared" si="271"/>
        <v>21</v>
      </c>
      <c r="I2236" s="15">
        <f t="shared" si="272"/>
        <v>21</v>
      </c>
      <c r="J2236" s="15">
        <f t="shared" si="273"/>
        <v>441</v>
      </c>
    </row>
    <row r="2239" ht="15.5" spans="1:1">
      <c r="A2239" s="31" t="s">
        <v>205</v>
      </c>
    </row>
    <row r="2242" spans="1:9">
      <c r="A2242" s="12"/>
      <c r="B2242" s="12"/>
      <c r="C2242" s="12"/>
      <c r="D2242" s="12"/>
      <c r="E2242" s="12"/>
      <c r="F2242" s="12"/>
      <c r="G2242" s="12"/>
      <c r="H2242" s="12"/>
      <c r="I2242" s="12"/>
    </row>
    <row r="2243" spans="1:11">
      <c r="A2243" s="14" t="s">
        <v>84</v>
      </c>
      <c r="B2243" s="14" t="s">
        <v>85</v>
      </c>
      <c r="C2243" s="14" t="s">
        <v>86</v>
      </c>
      <c r="D2243" s="14" t="s">
        <v>206</v>
      </c>
      <c r="E2243" s="15" t="s">
        <v>207</v>
      </c>
      <c r="F2243" s="18" t="s">
        <v>89</v>
      </c>
      <c r="G2243" s="15" t="s">
        <v>90</v>
      </c>
      <c r="H2243" s="15" t="s">
        <v>91</v>
      </c>
      <c r="I2243" s="15" t="s">
        <v>92</v>
      </c>
      <c r="J2243" s="14"/>
      <c r="K2243" s="15"/>
    </row>
    <row r="2244" spans="2:6">
      <c r="B2244" s="19"/>
      <c r="C2244" s="19"/>
      <c r="D2244" s="32"/>
      <c r="E2244" s="32"/>
      <c r="F2244" s="18"/>
    </row>
    <row r="2245" spans="1:35">
      <c r="A2245" t="s">
        <v>106</v>
      </c>
      <c r="B2245" s="19">
        <f>FORECAST!A2</f>
        <v>44197</v>
      </c>
      <c r="C2245" s="19">
        <f>OBSERVED!A2</f>
        <v>44197</v>
      </c>
      <c r="D2245" s="32">
        <f>OBSERVED!G2</f>
        <v>5.5</v>
      </c>
      <c r="E2245" s="32">
        <f>FORECAST!G2</f>
        <v>5.5</v>
      </c>
      <c r="F2245" s="36">
        <f>IF(OR(D2245=99.9,E2245=99.9),"",D2245)</f>
        <v>5.5</v>
      </c>
      <c r="G2245" s="37">
        <f>IF(OR(D2245=99.9,E2245=99.9),"",E2245)</f>
        <v>5.5</v>
      </c>
      <c r="H2245" s="15">
        <f>IF(OR(D2245=99.9,E2245=99.9),"",ABS(D2245-E2245))</f>
        <v>0</v>
      </c>
      <c r="I2245" s="15">
        <f>IF(OR(D2245=99.9,E2245=99.9),"",SUMXMY2(D2245,E2245))</f>
        <v>0</v>
      </c>
      <c r="J2245" s="32"/>
      <c r="P2245" t="s">
        <v>150</v>
      </c>
      <c r="R2245" t="s">
        <v>151</v>
      </c>
      <c r="S2245" t="s">
        <v>152</v>
      </c>
      <c r="T2245" t="s">
        <v>153</v>
      </c>
      <c r="U2245" t="s">
        <v>154</v>
      </c>
      <c r="X2245" t="s">
        <v>155</v>
      </c>
      <c r="Y2245" t="s">
        <v>156</v>
      </c>
      <c r="Z2245" t="s">
        <v>157</v>
      </c>
      <c r="AA2245" t="s">
        <v>158</v>
      </c>
      <c r="AB2245" t="s">
        <v>159</v>
      </c>
      <c r="AC2245" t="s">
        <v>160</v>
      </c>
      <c r="AD2245" t="s">
        <v>161</v>
      </c>
      <c r="AE2245" t="s">
        <v>162</v>
      </c>
      <c r="AF2245" t="s">
        <v>163</v>
      </c>
      <c r="AG2245" t="s">
        <v>164</v>
      </c>
      <c r="AH2245" t="s">
        <v>165</v>
      </c>
      <c r="AI2245" t="s">
        <v>166</v>
      </c>
    </row>
    <row r="2246" ht="18.5" spans="1:35">
      <c r="A2246" t="s">
        <v>107</v>
      </c>
      <c r="B2246" s="19">
        <f>FORECAST!A3</f>
        <v>44198</v>
      </c>
      <c r="C2246" s="19">
        <f>OBSERVED!A3</f>
        <v>44198</v>
      </c>
      <c r="D2246" s="32">
        <f>OBSERVED!G3</f>
        <v>3.1</v>
      </c>
      <c r="E2246" s="32">
        <f>FORECAST!G3</f>
        <v>3.1</v>
      </c>
      <c r="F2246" s="36">
        <f t="shared" ref="F2246:F2309" si="274">IF(OR(D2246=99.9,E2246=99.9),"",D2246)</f>
        <v>3.1</v>
      </c>
      <c r="G2246" s="37">
        <f t="shared" ref="G2246:G2309" si="275">IF(OR(D2246=99.9,E2246=99.9),"",E2246)</f>
        <v>3.1</v>
      </c>
      <c r="H2246" s="15">
        <f t="shared" ref="H2246:H2309" si="276">IF(OR(D2246=99.9,E2246=99.9),"",ABS(D2246-E2246))</f>
        <v>0</v>
      </c>
      <c r="I2246" s="15">
        <f t="shared" ref="I2246:I2309" si="277">IF(OR(D2246=99.9,E2246=99.9),"",SUMXMY2(D2246,E2246))</f>
        <v>0</v>
      </c>
      <c r="J2246" s="32"/>
      <c r="M2246" s="21" t="s">
        <v>208</v>
      </c>
      <c r="P2246" t="s">
        <v>109</v>
      </c>
      <c r="R2246" t="s">
        <v>42</v>
      </c>
      <c r="S2246" t="s">
        <v>43</v>
      </c>
      <c r="T2246" t="s">
        <v>44</v>
      </c>
      <c r="U2246" t="s">
        <v>45</v>
      </c>
      <c r="X2246" t="s">
        <v>68</v>
      </c>
      <c r="Y2246" t="s">
        <v>69</v>
      </c>
      <c r="Z2246" t="s">
        <v>70</v>
      </c>
      <c r="AA2246" t="s">
        <v>71</v>
      </c>
      <c r="AB2246" t="s">
        <v>72</v>
      </c>
      <c r="AC2246" t="s">
        <v>73</v>
      </c>
      <c r="AD2246" t="s">
        <v>74</v>
      </c>
      <c r="AE2246" t="s">
        <v>75</v>
      </c>
      <c r="AF2246" t="s">
        <v>76</v>
      </c>
      <c r="AG2246" t="s">
        <v>77</v>
      </c>
      <c r="AH2246" t="s">
        <v>78</v>
      </c>
      <c r="AI2246" t="s">
        <v>79</v>
      </c>
    </row>
    <row r="2247" spans="1:35">
      <c r="A2247" t="s">
        <v>110</v>
      </c>
      <c r="B2247" s="19">
        <f>FORECAST!A4</f>
        <v>44199</v>
      </c>
      <c r="C2247" s="19">
        <f>OBSERVED!A4</f>
        <v>44199</v>
      </c>
      <c r="D2247" s="32">
        <f>OBSERVED!G4</f>
        <v>2.7</v>
      </c>
      <c r="E2247" s="32">
        <f>FORECAST!G4</f>
        <v>2.7</v>
      </c>
      <c r="F2247" s="36">
        <f t="shared" si="274"/>
        <v>2.7</v>
      </c>
      <c r="G2247" s="37">
        <f t="shared" si="275"/>
        <v>2.7</v>
      </c>
      <c r="H2247" s="15">
        <f t="shared" si="276"/>
        <v>0</v>
      </c>
      <c r="I2247" s="15">
        <f t="shared" si="277"/>
        <v>0</v>
      </c>
      <c r="J2247" s="32"/>
      <c r="M2247" s="33" t="s">
        <v>167</v>
      </c>
      <c r="N2247" s="11"/>
      <c r="O2247" s="34" t="s">
        <v>168</v>
      </c>
      <c r="P2247">
        <f>COUNTIF(H2245:H2609,"")</f>
        <v>0</v>
      </c>
      <c r="R2247">
        <f>COUNTIF(H2245:H2303,"")</f>
        <v>0</v>
      </c>
      <c r="S2247">
        <f>COUNTIF(G2304:G2395,"")</f>
        <v>0</v>
      </c>
      <c r="T2247">
        <f>COUNTIF(H2396:H2517,"")</f>
        <v>0</v>
      </c>
      <c r="U2247">
        <f>COUNTIF(H2518:H2609,"")</f>
        <v>0</v>
      </c>
      <c r="W2247" s="34" t="s">
        <v>168</v>
      </c>
      <c r="X2247">
        <f>COUNTIF(H2245:H2275,"")</f>
        <v>0</v>
      </c>
      <c r="Y2247">
        <f>COUNTIF(H2276:H2303,"")</f>
        <v>0</v>
      </c>
      <c r="Z2247">
        <f>COUNTIF(H2304:H2334,"")</f>
        <v>0</v>
      </c>
      <c r="AA2247">
        <f>COUNTIF(H2335:H2364,"")</f>
        <v>0</v>
      </c>
      <c r="AB2247">
        <f>COUNTIF(H2365:H2395,"")</f>
        <v>0</v>
      </c>
      <c r="AC2247">
        <f>COUNTIF(H2396:H2425,"")</f>
        <v>0</v>
      </c>
      <c r="AD2247">
        <f>COUNTIF(H2426:H2456,"")</f>
        <v>0</v>
      </c>
      <c r="AE2247">
        <f>COUNTIF(H2457:H2487,"")</f>
        <v>0</v>
      </c>
      <c r="AF2247">
        <f>COUNTIF(H2488:H2517,"")</f>
        <v>0</v>
      </c>
      <c r="AG2247">
        <f>COUNTIF(H2518:H2548,"")</f>
        <v>0</v>
      </c>
      <c r="AH2247">
        <f>COUNTIF(H2549:H2578,"")</f>
        <v>0</v>
      </c>
      <c r="AI2247">
        <f>COUNTIF(H2579:H2609,"")</f>
        <v>0</v>
      </c>
    </row>
    <row r="2248" spans="1:35">
      <c r="A2248" t="s">
        <v>113</v>
      </c>
      <c r="B2248" s="19">
        <f>FORECAST!A5</f>
        <v>44200</v>
      </c>
      <c r="C2248" s="19">
        <f>OBSERVED!A5</f>
        <v>44200</v>
      </c>
      <c r="D2248" s="32">
        <f>OBSERVED!G5</f>
        <v>2</v>
      </c>
      <c r="E2248" s="32">
        <f>FORECAST!G5</f>
        <v>2</v>
      </c>
      <c r="F2248" s="36">
        <f t="shared" si="274"/>
        <v>2</v>
      </c>
      <c r="G2248" s="37">
        <f t="shared" si="275"/>
        <v>2</v>
      </c>
      <c r="H2248" s="15">
        <f t="shared" si="276"/>
        <v>0</v>
      </c>
      <c r="I2248" s="15">
        <f t="shared" si="277"/>
        <v>0</v>
      </c>
      <c r="J2248" s="32"/>
      <c r="M2248" s="33" t="s">
        <v>169</v>
      </c>
      <c r="N2248" s="11"/>
      <c r="O2248" s="34" t="s">
        <v>128</v>
      </c>
      <c r="P2248">
        <f>COUNTIF(H2245:H2609,"&gt;=0")</f>
        <v>365</v>
      </c>
      <c r="R2248">
        <f>COUNTIF(H2245:H2303,"&gt;=0")</f>
        <v>59</v>
      </c>
      <c r="S2248">
        <f>COUNTIF(H2304:H2395,"&gt;=0")</f>
        <v>92</v>
      </c>
      <c r="T2248">
        <f>COUNTIF(H2396:H2517,"&gt;=0")</f>
        <v>122</v>
      </c>
      <c r="U2248">
        <f>COUNTIF(H2518:H2609,"&gt;=0")</f>
        <v>92</v>
      </c>
      <c r="W2248" s="34" t="s">
        <v>128</v>
      </c>
      <c r="X2248">
        <f>COUNTIF(H2245:H2275,"&gt;=0")</f>
        <v>31</v>
      </c>
      <c r="Y2248">
        <f>COUNTIF(H2276:H2303,"&gt;=0")</f>
        <v>28</v>
      </c>
      <c r="Z2248">
        <f>COUNTIF(H2304:H2334,"&gt;=0")</f>
        <v>31</v>
      </c>
      <c r="AA2248">
        <f>COUNTIF(H2335:H2364,"&gt;=0")</f>
        <v>30</v>
      </c>
      <c r="AB2248">
        <f>COUNTIF(H2365:H2395,"&gt;=0")</f>
        <v>31</v>
      </c>
      <c r="AC2248">
        <f>COUNTIF(H2396:H2425,"&gt;=0")</f>
        <v>30</v>
      </c>
      <c r="AD2248">
        <f>COUNTIF(H2426:H2456,"&gt;=0")</f>
        <v>31</v>
      </c>
      <c r="AE2248">
        <f>COUNTIF(H2457:H2487,"&gt;=0")</f>
        <v>31</v>
      </c>
      <c r="AF2248">
        <f>COUNTIF(H2488:H2517,"&gt;=0")</f>
        <v>30</v>
      </c>
      <c r="AG2248">
        <f>COUNTIF(H2518:H2548,"&gt;=0")</f>
        <v>31</v>
      </c>
      <c r="AH2248">
        <f>COUNTIF(H2549:H2578,"&gt;=0")</f>
        <v>30</v>
      </c>
      <c r="AI2248">
        <f>COUNTIF(H2579:H2609,"&gt;=0")</f>
        <v>31</v>
      </c>
    </row>
    <row r="2249" spans="1:35">
      <c r="A2249" t="s">
        <v>116</v>
      </c>
      <c r="B2249" s="19">
        <f>FORECAST!A6</f>
        <v>44201</v>
      </c>
      <c r="C2249" s="19">
        <f>OBSERVED!A6</f>
        <v>44201</v>
      </c>
      <c r="D2249" s="32">
        <f>OBSERVED!G6</f>
        <v>3.7</v>
      </c>
      <c r="E2249" s="32">
        <f>FORECAST!G6</f>
        <v>3.7</v>
      </c>
      <c r="F2249" s="36">
        <f t="shared" si="274"/>
        <v>3.7</v>
      </c>
      <c r="G2249" s="37">
        <f t="shared" si="275"/>
        <v>3.7</v>
      </c>
      <c r="H2249" s="15">
        <f t="shared" si="276"/>
        <v>0</v>
      </c>
      <c r="I2249" s="15">
        <f t="shared" si="277"/>
        <v>0</v>
      </c>
      <c r="J2249" s="32"/>
      <c r="M2249" s="33" t="s">
        <v>209</v>
      </c>
      <c r="N2249" s="11"/>
      <c r="O2249" s="34" t="s">
        <v>171</v>
      </c>
      <c r="P2249" s="30">
        <f>COUNTIF(H2245:H2609,"&lt;=3")</f>
        <v>18</v>
      </c>
      <c r="R2249" s="30">
        <f>COUNTIF(H2245:H2303,"&lt;=3")</f>
        <v>5</v>
      </c>
      <c r="S2249" s="30">
        <f>COUNTIF(H2304:H2395,"&lt;=3")</f>
        <v>2</v>
      </c>
      <c r="T2249" s="30">
        <f>COUNTIF(H2396:H2517,"&lt;=3")</f>
        <v>1</v>
      </c>
      <c r="U2249" s="30">
        <f>COUNTIF(H2518:H2609,"&lt;=3")</f>
        <v>10</v>
      </c>
      <c r="W2249" s="34" t="s">
        <v>171</v>
      </c>
      <c r="X2249" s="30">
        <f>COUNTIF(H2245:H2275,"&lt;=3")</f>
        <v>5</v>
      </c>
      <c r="Y2249" s="30">
        <f>COUNTIF(H2276:H2303,"&lt;=3")</f>
        <v>0</v>
      </c>
      <c r="Z2249" s="30">
        <f>COUNTIF(H2304:H2334,"&lt;=3")</f>
        <v>0</v>
      </c>
      <c r="AA2249" s="30">
        <f>COUNTIF(H2335:H2364,"&lt;=3")</f>
        <v>0</v>
      </c>
      <c r="AB2249" s="30">
        <f>COUNTIF(H2365:H2395,"&lt;=3")</f>
        <v>2</v>
      </c>
      <c r="AC2249" s="30">
        <f>COUNTIF(H2396:H2425,"&lt;=3")</f>
        <v>0</v>
      </c>
      <c r="AD2249" s="30">
        <f>COUNTIF(H2426:H2456,"&lt;=3")</f>
        <v>0</v>
      </c>
      <c r="AE2249" s="30">
        <f>COUNTIF(H2457:H2487,"&lt;=3")</f>
        <v>1</v>
      </c>
      <c r="AF2249" s="30">
        <f>COUNTIF(H2488:H2517,"&lt;=3")</f>
        <v>0</v>
      </c>
      <c r="AG2249" s="30">
        <f>COUNTIF(H2518:H2548,"&lt;=3")</f>
        <v>10</v>
      </c>
      <c r="AH2249" s="30">
        <f>COUNTIF(H2549:H2578,"&lt;=3")</f>
        <v>0</v>
      </c>
      <c r="AI2249" s="30">
        <f>COUNTIF(H2579:H2609,"&lt;=3")</f>
        <v>0</v>
      </c>
    </row>
    <row r="2250" spans="1:35">
      <c r="A2250" t="s">
        <v>119</v>
      </c>
      <c r="B2250" s="19">
        <f>FORECAST!A7</f>
        <v>44202</v>
      </c>
      <c r="C2250" s="19">
        <f>OBSERVED!A7</f>
        <v>44202</v>
      </c>
      <c r="D2250" s="32">
        <f>OBSERVED!G7</f>
        <v>3.6</v>
      </c>
      <c r="E2250" s="32">
        <f>FORECAST!G7</f>
        <v>13.7</v>
      </c>
      <c r="F2250" s="36">
        <f t="shared" si="274"/>
        <v>3.6</v>
      </c>
      <c r="G2250" s="37">
        <f t="shared" si="275"/>
        <v>13.7</v>
      </c>
      <c r="H2250" s="15">
        <f t="shared" si="276"/>
        <v>10.1</v>
      </c>
      <c r="I2250" s="15">
        <f t="shared" si="277"/>
        <v>102.01</v>
      </c>
      <c r="J2250" s="32"/>
      <c r="M2250" s="33" t="s">
        <v>210</v>
      </c>
      <c r="N2250" s="11"/>
      <c r="O2250" s="34" t="s">
        <v>175</v>
      </c>
      <c r="P2250" s="30">
        <f>COUNTIF(H2245:H2609,"&gt;6")</f>
        <v>321</v>
      </c>
      <c r="R2250" s="30">
        <f>COUNTIF(H2245:H2303,"&gt;6")</f>
        <v>51</v>
      </c>
      <c r="S2250" s="30">
        <f>COUNTIF(H2304:H2395,"&gt;6")</f>
        <v>88</v>
      </c>
      <c r="T2250" s="30">
        <f>COUNTIF(H2396:H2517,"&gt;1")</f>
        <v>121</v>
      </c>
      <c r="U2250" s="30">
        <f>COUNTIF(H2518:H2609,"&gt;6")</f>
        <v>64</v>
      </c>
      <c r="W2250" s="34" t="s">
        <v>175</v>
      </c>
      <c r="X2250" s="30">
        <f>COUNTIF(H2245:H2275,"&gt;6")</f>
        <v>24</v>
      </c>
      <c r="Y2250" s="30">
        <f>COUNTIF(H2276:H2303,"&gt;6")</f>
        <v>27</v>
      </c>
      <c r="Z2250" s="30">
        <f>COUNTIF(H2304:H2334,"&gt;6")</f>
        <v>31</v>
      </c>
      <c r="AA2250" s="30">
        <f>COUNTIF(H2335:H2364,"&gt;6")</f>
        <v>28</v>
      </c>
      <c r="AB2250" s="30">
        <f>COUNTIF(H2365:H2395,"&gt;6")</f>
        <v>29</v>
      </c>
      <c r="AC2250" s="30">
        <f>COUNTIF(H2396:H2425,"&gt;6")</f>
        <v>30</v>
      </c>
      <c r="AD2250" s="30">
        <f>COUNTIF(H2426:H2456,"&gt;6")</f>
        <v>30</v>
      </c>
      <c r="AE2250" s="30">
        <f>COUNTIF(H2457:H2487,"&gt;6")</f>
        <v>28</v>
      </c>
      <c r="AF2250" s="30">
        <f>COUNTIF(H2488:H2517,"&gt;6")</f>
        <v>30</v>
      </c>
      <c r="AG2250" s="30">
        <f>COUNTIF(H2518:H2548,"&gt;6")</f>
        <v>12</v>
      </c>
      <c r="AH2250" s="30">
        <f>COUNTIF(H2549:H2578,"&gt;6")</f>
        <v>26</v>
      </c>
      <c r="AI2250" s="30">
        <f>COUNTIF(H2579:H2609,"&gt;6")</f>
        <v>26</v>
      </c>
    </row>
    <row r="2251" spans="1:35">
      <c r="A2251" t="s">
        <v>122</v>
      </c>
      <c r="B2251" s="19">
        <f>FORECAST!A8</f>
        <v>44203</v>
      </c>
      <c r="C2251" s="19">
        <f>OBSERVED!A8</f>
        <v>44203</v>
      </c>
      <c r="D2251" s="32">
        <f>OBSERVED!G8</f>
        <v>3.2</v>
      </c>
      <c r="E2251" s="32">
        <f>FORECAST!G8</f>
        <v>13</v>
      </c>
      <c r="F2251" s="36">
        <f t="shared" si="274"/>
        <v>3.2</v>
      </c>
      <c r="G2251" s="37">
        <f t="shared" si="275"/>
        <v>13</v>
      </c>
      <c r="H2251" s="15">
        <f t="shared" si="276"/>
        <v>9.8</v>
      </c>
      <c r="I2251" s="15">
        <f t="shared" si="277"/>
        <v>96.04</v>
      </c>
      <c r="J2251" s="32"/>
      <c r="M2251" s="33" t="s">
        <v>211</v>
      </c>
      <c r="N2251" s="11"/>
      <c r="O2251" s="34" t="s">
        <v>173</v>
      </c>
      <c r="P2251" s="30">
        <f>COUNTIF(H2245:H2609,"&gt;3")</f>
        <v>347</v>
      </c>
      <c r="R2251" s="30">
        <f>COUNTIF(H2245:H2303,"&gt;3")</f>
        <v>54</v>
      </c>
      <c r="S2251" s="30">
        <f>COUNTIF(H2304:H2395,"&gt;3")</f>
        <v>90</v>
      </c>
      <c r="T2251" s="30">
        <f>COUNTIF(H2396:H2517,"&gt;3")</f>
        <v>121</v>
      </c>
      <c r="U2251" s="30">
        <f>COUNTIF(H2518:H2609,"&gt;3")</f>
        <v>82</v>
      </c>
      <c r="W2251" s="34" t="s">
        <v>173</v>
      </c>
      <c r="X2251" s="30">
        <f>COUNTIF(H2245:H2275,"&gt;3")</f>
        <v>26</v>
      </c>
      <c r="Y2251" s="30">
        <f>COUNTIF(H2276:H2303,"&gt;3")</f>
        <v>28</v>
      </c>
      <c r="Z2251" s="30">
        <f>COUNTIF(H2304:H2334,"&gt;3")</f>
        <v>31</v>
      </c>
      <c r="AA2251" s="30">
        <f>COUNTIF(H2335:H2364,"&gt;3")</f>
        <v>30</v>
      </c>
      <c r="AB2251" s="30">
        <f>COUNTIF(G2365:G2395,"&gt;3")</f>
        <v>31</v>
      </c>
      <c r="AC2251" s="30">
        <f>COUNTIF(H2396:H2425,"&gt;3")</f>
        <v>30</v>
      </c>
      <c r="AD2251" s="30">
        <f>COUNTIF(H2426:H2456,"&gt;3")</f>
        <v>31</v>
      </c>
      <c r="AE2251" s="30">
        <f>COUNTIF(H2457:H2487,"&gt;3")</f>
        <v>30</v>
      </c>
      <c r="AF2251" s="30">
        <f>COUNTIF(H2488:H2517,"&gt;3")</f>
        <v>30</v>
      </c>
      <c r="AG2251" s="30">
        <f>COUNTIF(H2518:H2548,"&gt;3")</f>
        <v>21</v>
      </c>
      <c r="AH2251" s="30">
        <f>COUNTIF(H2549:H2578,"&gt;3")</f>
        <v>30</v>
      </c>
      <c r="AI2251" s="30">
        <f>COUNTIF(H2579:H2609,"&gt;3")</f>
        <v>31</v>
      </c>
    </row>
    <row r="2252" spans="1:35">
      <c r="A2252" t="s">
        <v>106</v>
      </c>
      <c r="B2252" s="19">
        <f>FORECAST!A9</f>
        <v>44204</v>
      </c>
      <c r="C2252" s="19">
        <f>OBSERVED!A9</f>
        <v>44204</v>
      </c>
      <c r="D2252" s="32">
        <f>OBSERVED!G9</f>
        <v>4.3</v>
      </c>
      <c r="E2252" s="32">
        <f>FORECAST!G9</f>
        <v>12.2</v>
      </c>
      <c r="F2252" s="36">
        <f t="shared" si="274"/>
        <v>4.3</v>
      </c>
      <c r="G2252" s="37">
        <f t="shared" si="275"/>
        <v>12.2</v>
      </c>
      <c r="H2252" s="15">
        <f t="shared" si="276"/>
        <v>7.9</v>
      </c>
      <c r="I2252" s="15">
        <f t="shared" si="277"/>
        <v>62.41</v>
      </c>
      <c r="J2252" s="32"/>
      <c r="M2252" s="33" t="s">
        <v>176</v>
      </c>
      <c r="N2252" s="11"/>
      <c r="O2252" s="34" t="s">
        <v>177</v>
      </c>
      <c r="P2252" s="30">
        <f>P2251-P2250</f>
        <v>26</v>
      </c>
      <c r="Q2252" s="30"/>
      <c r="R2252" s="30">
        <f t="shared" ref="Q2252:AI2252" si="278">R2251-R2250</f>
        <v>3</v>
      </c>
      <c r="S2252" s="30">
        <f t="shared" si="278"/>
        <v>2</v>
      </c>
      <c r="T2252" s="30">
        <f t="shared" si="278"/>
        <v>0</v>
      </c>
      <c r="U2252" s="30">
        <f t="shared" si="278"/>
        <v>18</v>
      </c>
      <c r="V2252" s="30">
        <f t="shared" si="278"/>
        <v>0</v>
      </c>
      <c r="W2252" s="30" t="e">
        <f t="shared" si="278"/>
        <v>#VALUE!</v>
      </c>
      <c r="X2252" s="30">
        <f t="shared" si="278"/>
        <v>2</v>
      </c>
      <c r="Y2252" s="30">
        <f t="shared" si="278"/>
        <v>1</v>
      </c>
      <c r="Z2252" s="30">
        <f t="shared" si="278"/>
        <v>0</v>
      </c>
      <c r="AA2252" s="30">
        <f t="shared" si="278"/>
        <v>2</v>
      </c>
      <c r="AB2252" s="30">
        <f t="shared" si="278"/>
        <v>2</v>
      </c>
      <c r="AC2252" s="30">
        <f t="shared" si="278"/>
        <v>0</v>
      </c>
      <c r="AD2252" s="30">
        <f t="shared" si="278"/>
        <v>1</v>
      </c>
      <c r="AE2252" s="30">
        <f t="shared" si="278"/>
        <v>2</v>
      </c>
      <c r="AF2252" s="30">
        <f t="shared" si="278"/>
        <v>0</v>
      </c>
      <c r="AG2252" s="30">
        <f t="shared" si="278"/>
        <v>9</v>
      </c>
      <c r="AH2252" s="30">
        <f t="shared" si="278"/>
        <v>4</v>
      </c>
      <c r="AI2252" s="30">
        <f t="shared" si="278"/>
        <v>5</v>
      </c>
    </row>
    <row r="2253" spans="1:35">
      <c r="A2253" t="s">
        <v>107</v>
      </c>
      <c r="B2253" s="19">
        <f>FORECAST!A10</f>
        <v>44205</v>
      </c>
      <c r="C2253" s="19">
        <f>OBSERVED!A10</f>
        <v>44205</v>
      </c>
      <c r="D2253" s="32">
        <f>OBSERVED!G10</f>
        <v>4.4</v>
      </c>
      <c r="E2253" s="32">
        <f>FORECAST!G10</f>
        <v>12.8</v>
      </c>
      <c r="F2253" s="36">
        <f t="shared" si="274"/>
        <v>4.4</v>
      </c>
      <c r="G2253" s="37">
        <f t="shared" si="275"/>
        <v>12.8</v>
      </c>
      <c r="H2253" s="15">
        <f t="shared" si="276"/>
        <v>8.4</v>
      </c>
      <c r="I2253" s="15">
        <f t="shared" si="277"/>
        <v>70.56</v>
      </c>
      <c r="J2253" s="32"/>
      <c r="M2253" s="33" t="s">
        <v>135</v>
      </c>
      <c r="N2253" s="11"/>
      <c r="O2253" s="34" t="s">
        <v>136</v>
      </c>
      <c r="P2253" s="30">
        <f>ROUND(SQRT(SUM(I2245:I2609)/P2248),2)</f>
        <v>11.33</v>
      </c>
      <c r="R2253" s="30">
        <f>ROUND(SQRT(SUM(I2245:I2303)/R2248),2)</f>
        <v>9.15</v>
      </c>
      <c r="S2253" s="30">
        <f>ROUND(SQRT(SUM(I2304:I2395)/S2248),2)</f>
        <v>10.28</v>
      </c>
      <c r="T2253" s="30">
        <f>ROUND(SQRT(SUM(I2396:I2517)/T2248),2)</f>
        <v>14.43</v>
      </c>
      <c r="U2253" s="30">
        <f>ROUND(SQRT(SUM(I2518:I2609)/U2248),2)</f>
        <v>8.6</v>
      </c>
      <c r="W2253" s="34" t="s">
        <v>136</v>
      </c>
      <c r="X2253" s="30">
        <f>ROUND(SQRT(SUM(I2245:I2275)/X2248),2)</f>
        <v>8.89</v>
      </c>
      <c r="Y2253" s="30">
        <f>ROUND(SQRT(SUM(I2276:I2303)/Y2248),2)</f>
        <v>9.42</v>
      </c>
      <c r="Z2253" s="30">
        <f>ROUND(SQRT(SUM(I2304:I2334)/Z2248),2)</f>
        <v>9.16</v>
      </c>
      <c r="AA2253" s="30">
        <f>ROUND(SQRT(SUM(I2335:I2364)/AA2248),2)</f>
        <v>9.77</v>
      </c>
      <c r="AB2253" s="30">
        <f>ROUND(SQRT(SUM(I2365:I2395)/AB2248),2)</f>
        <v>11.72</v>
      </c>
      <c r="AC2253" s="30">
        <f>ROUND(SQRT(SUM(I2396:I2425)/AC2248),2)</f>
        <v>15.55</v>
      </c>
      <c r="AD2253" s="30">
        <f>ROUND(SQRT(SUM(I2426:I2456)/AD2248),2)</f>
        <v>16.1</v>
      </c>
      <c r="AE2253" s="30">
        <f>ROUND(SQRT(SUM(I2457:I2487)/AE2248),2)</f>
        <v>12.76</v>
      </c>
      <c r="AF2253" s="30">
        <f>ROUND(SQRT(SUM(I2488:I2517)/AF2248),2)</f>
        <v>13.02</v>
      </c>
      <c r="AG2253" s="30">
        <f>ROUND(SQRT(SUM(I2518:I2548)/AG2248),2)</f>
        <v>6.94</v>
      </c>
      <c r="AH2253" s="30">
        <f>ROUND(SQRT(SUM(I2549:I2578)/AH2248),2)</f>
        <v>9.29</v>
      </c>
      <c r="AI2253" s="30">
        <f>ROUND(SQRT(SUM(I2579:I2609)/AI2248),2)</f>
        <v>9.38</v>
      </c>
    </row>
    <row r="2254" spans="1:35">
      <c r="A2254" t="s">
        <v>110</v>
      </c>
      <c r="B2254" s="19">
        <f>FORECAST!A11</f>
        <v>44206</v>
      </c>
      <c r="C2254" s="19">
        <f>OBSERVED!A11</f>
        <v>44206</v>
      </c>
      <c r="D2254" s="32">
        <f>OBSERVED!G11</f>
        <v>3.5</v>
      </c>
      <c r="E2254" s="32">
        <f>FORECAST!G11</f>
        <v>9.6</v>
      </c>
      <c r="F2254" s="36">
        <f t="shared" si="274"/>
        <v>3.5</v>
      </c>
      <c r="G2254" s="37">
        <f t="shared" si="275"/>
        <v>9.6</v>
      </c>
      <c r="H2254" s="15">
        <f t="shared" si="276"/>
        <v>6.1</v>
      </c>
      <c r="I2254" s="15">
        <f t="shared" si="277"/>
        <v>37.21</v>
      </c>
      <c r="J2254" s="32"/>
      <c r="M2254" s="20"/>
      <c r="N2254" s="11"/>
      <c r="O2254" s="33" t="s">
        <v>178</v>
      </c>
      <c r="P2254" s="30">
        <f t="shared" ref="P2254:U2254" si="279">ROUND(((P2249/P2248)*100),2)</f>
        <v>4.93</v>
      </c>
      <c r="R2254" s="30">
        <f t="shared" si="279"/>
        <v>8.47</v>
      </c>
      <c r="S2254" s="30">
        <f t="shared" si="279"/>
        <v>2.17</v>
      </c>
      <c r="T2254" s="30">
        <f t="shared" si="279"/>
        <v>0.82</v>
      </c>
      <c r="U2254" s="30">
        <f t="shared" si="279"/>
        <v>10.87</v>
      </c>
      <c r="W2254" s="33" t="s">
        <v>178</v>
      </c>
      <c r="X2254" s="30">
        <f t="shared" ref="X2254:AI2254" si="280">ROUND(((X2249/X2248)*100),2)</f>
        <v>16.13</v>
      </c>
      <c r="Y2254" s="30">
        <f t="shared" si="280"/>
        <v>0</v>
      </c>
      <c r="Z2254" s="30">
        <f t="shared" si="280"/>
        <v>0</v>
      </c>
      <c r="AA2254" s="30">
        <f t="shared" si="280"/>
        <v>0</v>
      </c>
      <c r="AB2254" s="30">
        <f t="shared" si="280"/>
        <v>6.45</v>
      </c>
      <c r="AC2254" s="30">
        <f t="shared" si="280"/>
        <v>0</v>
      </c>
      <c r="AD2254" s="30">
        <f t="shared" si="280"/>
        <v>0</v>
      </c>
      <c r="AE2254" s="30">
        <f t="shared" si="280"/>
        <v>3.23</v>
      </c>
      <c r="AF2254" s="30">
        <f t="shared" si="280"/>
        <v>0</v>
      </c>
      <c r="AG2254" s="30">
        <f t="shared" si="280"/>
        <v>32.26</v>
      </c>
      <c r="AH2254" s="30">
        <f t="shared" si="280"/>
        <v>0</v>
      </c>
      <c r="AI2254" s="30">
        <f t="shared" si="280"/>
        <v>0</v>
      </c>
    </row>
    <row r="2255" spans="1:35">
      <c r="A2255" t="s">
        <v>113</v>
      </c>
      <c r="B2255" s="19">
        <f>FORECAST!A12</f>
        <v>44207</v>
      </c>
      <c r="C2255" s="19">
        <f>OBSERVED!A12</f>
        <v>44207</v>
      </c>
      <c r="D2255" s="32">
        <f>OBSERVED!G12</f>
        <v>4.6</v>
      </c>
      <c r="E2255" s="32">
        <f>FORECAST!G12</f>
        <v>8.8</v>
      </c>
      <c r="F2255" s="36">
        <f t="shared" si="274"/>
        <v>4.6</v>
      </c>
      <c r="G2255" s="37">
        <f t="shared" si="275"/>
        <v>8.8</v>
      </c>
      <c r="H2255" s="15">
        <f t="shared" si="276"/>
        <v>4.2</v>
      </c>
      <c r="I2255" s="15">
        <f t="shared" si="277"/>
        <v>17.64</v>
      </c>
      <c r="J2255" s="32"/>
      <c r="M2255" s="33" t="s">
        <v>191</v>
      </c>
      <c r="N2255" s="11"/>
      <c r="O2255" s="33" t="s">
        <v>180</v>
      </c>
      <c r="P2255" s="30">
        <f t="shared" ref="P2255:U2255" si="281">ROUND(((P2252/P2248)*100),2)</f>
        <v>7.12</v>
      </c>
      <c r="R2255" s="30">
        <f t="shared" si="281"/>
        <v>5.08</v>
      </c>
      <c r="S2255" s="30">
        <f t="shared" si="281"/>
        <v>2.17</v>
      </c>
      <c r="T2255" s="30">
        <f t="shared" si="281"/>
        <v>0</v>
      </c>
      <c r="U2255" s="30">
        <f t="shared" si="281"/>
        <v>19.57</v>
      </c>
      <c r="W2255" s="33" t="s">
        <v>180</v>
      </c>
      <c r="X2255" s="30">
        <f t="shared" ref="X2255:AI2255" si="282">ROUND(((X2252/X2248)*100),2)</f>
        <v>6.45</v>
      </c>
      <c r="Y2255" s="30">
        <f t="shared" si="282"/>
        <v>3.57</v>
      </c>
      <c r="Z2255" s="30">
        <f t="shared" si="282"/>
        <v>0</v>
      </c>
      <c r="AA2255" s="30">
        <f t="shared" si="282"/>
        <v>6.67</v>
      </c>
      <c r="AB2255" s="30">
        <f t="shared" si="282"/>
        <v>6.45</v>
      </c>
      <c r="AC2255" s="30">
        <f t="shared" si="282"/>
        <v>0</v>
      </c>
      <c r="AD2255" s="30">
        <f t="shared" si="282"/>
        <v>3.23</v>
      </c>
      <c r="AE2255" s="30">
        <f t="shared" si="282"/>
        <v>6.45</v>
      </c>
      <c r="AF2255" s="30">
        <f t="shared" si="282"/>
        <v>0</v>
      </c>
      <c r="AG2255" s="30">
        <f t="shared" si="282"/>
        <v>29.03</v>
      </c>
      <c r="AH2255" s="30">
        <f t="shared" si="282"/>
        <v>13.33</v>
      </c>
      <c r="AI2255" s="30">
        <f t="shared" si="282"/>
        <v>16.13</v>
      </c>
    </row>
    <row r="2256" spans="1:35">
      <c r="A2256" t="s">
        <v>116</v>
      </c>
      <c r="B2256" s="19">
        <f>FORECAST!A13</f>
        <v>44208</v>
      </c>
      <c r="C2256" s="19">
        <f>OBSERVED!A13</f>
        <v>44208</v>
      </c>
      <c r="D2256" s="32">
        <f>OBSERVED!G13</f>
        <v>3.8</v>
      </c>
      <c r="E2256" s="32">
        <f>FORECAST!G13</f>
        <v>12.5</v>
      </c>
      <c r="F2256" s="36">
        <f t="shared" si="274"/>
        <v>3.8</v>
      </c>
      <c r="G2256" s="37">
        <f t="shared" si="275"/>
        <v>12.5</v>
      </c>
      <c r="H2256" s="15">
        <f t="shared" si="276"/>
        <v>8.7</v>
      </c>
      <c r="I2256" s="15">
        <f t="shared" si="277"/>
        <v>75.69</v>
      </c>
      <c r="J2256" s="32"/>
      <c r="M2256" s="33"/>
      <c r="N2256" s="11"/>
      <c r="O2256" s="33" t="s">
        <v>181</v>
      </c>
      <c r="P2256" s="30">
        <f>ROUND(((P2250/P2248)*100),2)</f>
        <v>87.95</v>
      </c>
      <c r="Q2256" s="30"/>
      <c r="R2256" s="30">
        <f t="shared" ref="Q2256:AI2256" si="283">ROUND(((R2250/R2248)*100),2)</f>
        <v>86.44</v>
      </c>
      <c r="S2256" s="30">
        <f t="shared" si="283"/>
        <v>95.65</v>
      </c>
      <c r="T2256" s="30">
        <f t="shared" si="283"/>
        <v>99.18</v>
      </c>
      <c r="U2256" s="30">
        <f t="shared" si="283"/>
        <v>69.57</v>
      </c>
      <c r="V2256" s="30"/>
      <c r="W2256" s="33" t="s">
        <v>181</v>
      </c>
      <c r="X2256" s="30">
        <f t="shared" si="283"/>
        <v>77.42</v>
      </c>
      <c r="Y2256" s="30">
        <f t="shared" si="283"/>
        <v>96.43</v>
      </c>
      <c r="Z2256" s="30">
        <f t="shared" si="283"/>
        <v>100</v>
      </c>
      <c r="AA2256" s="30">
        <f t="shared" si="283"/>
        <v>93.33</v>
      </c>
      <c r="AB2256" s="30">
        <f t="shared" si="283"/>
        <v>93.55</v>
      </c>
      <c r="AC2256" s="30">
        <f t="shared" si="283"/>
        <v>100</v>
      </c>
      <c r="AD2256" s="30">
        <f t="shared" si="283"/>
        <v>96.77</v>
      </c>
      <c r="AE2256" s="30">
        <f t="shared" si="283"/>
        <v>90.32</v>
      </c>
      <c r="AF2256" s="30">
        <f t="shared" si="283"/>
        <v>100</v>
      </c>
      <c r="AG2256" s="30">
        <f t="shared" si="283"/>
        <v>38.71</v>
      </c>
      <c r="AH2256" s="30">
        <f t="shared" si="283"/>
        <v>86.67</v>
      </c>
      <c r="AI2256" s="30">
        <f t="shared" si="283"/>
        <v>83.87</v>
      </c>
    </row>
    <row r="2257" spans="1:35">
      <c r="A2257" t="s">
        <v>119</v>
      </c>
      <c r="B2257" s="19">
        <f>FORECAST!A14</f>
        <v>44209</v>
      </c>
      <c r="C2257" s="19">
        <f>OBSERVED!A14</f>
        <v>44209</v>
      </c>
      <c r="D2257" s="32">
        <f>OBSERVED!G14</f>
        <v>3.8</v>
      </c>
      <c r="E2257" s="32">
        <f>FORECAST!G14</f>
        <v>14.7</v>
      </c>
      <c r="F2257" s="36">
        <f t="shared" si="274"/>
        <v>3.8</v>
      </c>
      <c r="G2257" s="37">
        <f t="shared" si="275"/>
        <v>14.7</v>
      </c>
      <c r="H2257" s="15">
        <f t="shared" si="276"/>
        <v>10.9</v>
      </c>
      <c r="I2257" s="15">
        <f t="shared" si="277"/>
        <v>118.81</v>
      </c>
      <c r="J2257" s="32"/>
      <c r="M2257" s="33" t="s">
        <v>192</v>
      </c>
      <c r="N2257" s="11"/>
      <c r="O2257" s="34" t="s">
        <v>142</v>
      </c>
      <c r="P2257" s="35" cm="1">
        <f t="array" ref="P2257">CORREL(F2245:F2609,G2245:G2609)</f>
        <v>0.743068760357909</v>
      </c>
      <c r="R2257" s="35" cm="1">
        <f t="array" ref="R2257">CORREL(F2245:F2303,G2245:G2303)</f>
        <v>0.415568659314771</v>
      </c>
      <c r="S2257" s="35" cm="1">
        <f t="array" ref="S2257">CORREL(F2304:F2395,G2304:G2395)</f>
        <v>0.623638893435056</v>
      </c>
      <c r="T2257" s="35" cm="1">
        <f t="array" ref="T2257">CORREL(F2396:F2517,G2396:G2517)</f>
        <v>0.682551830926494</v>
      </c>
      <c r="U2257" s="35" cm="1">
        <f t="array" ref="U2257">CORREL(F2518:F2609,G2518:G2609)</f>
        <v>0.704935917986225</v>
      </c>
      <c r="W2257" s="34" t="s">
        <v>142</v>
      </c>
      <c r="X2257" s="35" cm="1">
        <f t="array" ref="X2257">CORREL(F2245:F2275,G2245:G2275)</f>
        <v>0.377441647500274</v>
      </c>
      <c r="Y2257" s="35" cm="1">
        <f t="array" ref="Y2257">CORREL(F2276:F2303,G2276:G2303)</f>
        <v>0.704736290245039</v>
      </c>
      <c r="Z2257" s="35" cm="1">
        <f t="array" ref="Z2257">CORREL(F2304:F2334,G2304:G2334)</f>
        <v>0.32760181680491</v>
      </c>
      <c r="AA2257" s="35" cm="1">
        <f t="array" ref="AA2257">CORREL(F2335:F2364,G2335:G2364)</f>
        <v>0.30978244065654</v>
      </c>
      <c r="AB2257" s="35" cm="1">
        <f t="array" ref="AB2257">CORREL(F2365:F2395,G2365:G2395)</f>
        <v>0.338491454239044</v>
      </c>
      <c r="AC2257" s="35" cm="1">
        <f t="array" ref="AC2257">CORREL(F2396:F2425,G2396:G2425)</f>
        <v>0.546792796455512</v>
      </c>
      <c r="AD2257" s="35" cm="1">
        <f t="array" ref="AD2257">CORREL(F2426:F2456,G2426:G2456)</f>
        <v>0.734375525209181</v>
      </c>
      <c r="AE2257" s="35" cm="1">
        <f t="array" ref="AE2257">CORREL(F2457:F2487,G2457:G2487)</f>
        <v>0.78647894899909</v>
      </c>
      <c r="AF2257" s="35" cm="1">
        <f t="array" ref="AF2257">CORREL(F2488:F2517,G2488:G2517)</f>
        <v>0.322856085546647</v>
      </c>
      <c r="AG2257" s="35" cm="1">
        <f t="array" ref="AG2257">CORREL(F2518:F2548,G2518:G2548)</f>
        <v>0.187552888716726</v>
      </c>
      <c r="AH2257" s="35" cm="1">
        <f t="array" ref="AH2257">CORREL(F2549:F2578,G2549:G2578)</f>
        <v>0.661300400684976</v>
      </c>
      <c r="AI2257" s="35" cm="1">
        <f t="array" ref="AI2257">CORREL(F2579:F2609,G2579:G2609)</f>
        <v>0.935530861801416</v>
      </c>
    </row>
    <row r="2258" spans="1:10">
      <c r="A2258" t="s">
        <v>122</v>
      </c>
      <c r="B2258" s="19">
        <f>FORECAST!A15</f>
        <v>44210</v>
      </c>
      <c r="C2258" s="19">
        <f>OBSERVED!A15</f>
        <v>44210</v>
      </c>
      <c r="D2258" s="32">
        <f>OBSERVED!G15</f>
        <v>3.2</v>
      </c>
      <c r="E2258" s="32">
        <f>FORECAST!G15</f>
        <v>12.9</v>
      </c>
      <c r="F2258" s="36">
        <f t="shared" si="274"/>
        <v>3.2</v>
      </c>
      <c r="G2258" s="37">
        <f t="shared" si="275"/>
        <v>12.9</v>
      </c>
      <c r="H2258" s="15">
        <f t="shared" si="276"/>
        <v>9.7</v>
      </c>
      <c r="I2258" s="15">
        <f t="shared" si="277"/>
        <v>94.09</v>
      </c>
      <c r="J2258" s="32"/>
    </row>
    <row r="2259" spans="1:10">
      <c r="A2259" t="s">
        <v>106</v>
      </c>
      <c r="B2259" s="19">
        <f>FORECAST!A16</f>
        <v>44211</v>
      </c>
      <c r="C2259" s="19">
        <f>OBSERVED!A16</f>
        <v>44211</v>
      </c>
      <c r="D2259" s="32">
        <f>OBSERVED!G16</f>
        <v>3</v>
      </c>
      <c r="E2259" s="32">
        <f>FORECAST!G16</f>
        <v>9.4</v>
      </c>
      <c r="F2259" s="36">
        <f t="shared" si="274"/>
        <v>3</v>
      </c>
      <c r="G2259" s="37">
        <f t="shared" si="275"/>
        <v>9.4</v>
      </c>
      <c r="H2259" s="15">
        <f t="shared" si="276"/>
        <v>6.4</v>
      </c>
      <c r="I2259" s="15">
        <f t="shared" si="277"/>
        <v>40.96</v>
      </c>
      <c r="J2259" s="32"/>
    </row>
    <row r="2260" spans="1:10">
      <c r="A2260" t="s">
        <v>107</v>
      </c>
      <c r="B2260" s="19">
        <f>FORECAST!A17</f>
        <v>44212</v>
      </c>
      <c r="C2260" s="19">
        <f>OBSERVED!A17</f>
        <v>44212</v>
      </c>
      <c r="D2260" s="32">
        <f>OBSERVED!G17</f>
        <v>1.9</v>
      </c>
      <c r="E2260" s="32">
        <f>FORECAST!G17</f>
        <v>9.7</v>
      </c>
      <c r="F2260" s="36">
        <f t="shared" si="274"/>
        <v>1.9</v>
      </c>
      <c r="G2260" s="37">
        <f t="shared" si="275"/>
        <v>9.7</v>
      </c>
      <c r="H2260" s="15">
        <f t="shared" si="276"/>
        <v>7.8</v>
      </c>
      <c r="I2260" s="15">
        <f t="shared" si="277"/>
        <v>60.84</v>
      </c>
      <c r="J2260" s="32"/>
    </row>
    <row r="2261" spans="1:10">
      <c r="A2261" t="s">
        <v>110</v>
      </c>
      <c r="B2261" s="19">
        <f>FORECAST!A18</f>
        <v>44213</v>
      </c>
      <c r="C2261" s="19">
        <f>OBSERVED!A18</f>
        <v>44213</v>
      </c>
      <c r="D2261" s="32">
        <f>OBSERVED!G18</f>
        <v>1.3</v>
      </c>
      <c r="E2261" s="32">
        <f>FORECAST!G18</f>
        <v>9.8</v>
      </c>
      <c r="F2261" s="36">
        <f t="shared" si="274"/>
        <v>1.3</v>
      </c>
      <c r="G2261" s="37">
        <f t="shared" si="275"/>
        <v>9.8</v>
      </c>
      <c r="H2261" s="15">
        <f t="shared" si="276"/>
        <v>8.5</v>
      </c>
      <c r="I2261" s="15">
        <f t="shared" si="277"/>
        <v>72.25</v>
      </c>
      <c r="J2261" s="32"/>
    </row>
    <row r="2262" spans="1:10">
      <c r="A2262" t="s">
        <v>113</v>
      </c>
      <c r="B2262" s="19">
        <f>FORECAST!A19</f>
        <v>44214</v>
      </c>
      <c r="C2262" s="19">
        <f>OBSERVED!A19</f>
        <v>44214</v>
      </c>
      <c r="D2262" s="32">
        <f>OBSERVED!G19</f>
        <v>1.1</v>
      </c>
      <c r="E2262" s="32">
        <f>FORECAST!G19</f>
        <v>7.5</v>
      </c>
      <c r="F2262" s="36">
        <f t="shared" si="274"/>
        <v>1.1</v>
      </c>
      <c r="G2262" s="37">
        <f t="shared" si="275"/>
        <v>7.5</v>
      </c>
      <c r="H2262" s="15">
        <f t="shared" si="276"/>
        <v>6.4</v>
      </c>
      <c r="I2262" s="15">
        <f t="shared" si="277"/>
        <v>40.96</v>
      </c>
      <c r="J2262" s="32"/>
    </row>
    <row r="2263" spans="1:10">
      <c r="A2263" t="s">
        <v>116</v>
      </c>
      <c r="B2263" s="19">
        <f>FORECAST!A20</f>
        <v>44215</v>
      </c>
      <c r="C2263" s="19">
        <f>OBSERVED!A20</f>
        <v>44215</v>
      </c>
      <c r="D2263" s="32">
        <f>OBSERVED!G20</f>
        <v>1.5</v>
      </c>
      <c r="E2263" s="32">
        <f>FORECAST!G20</f>
        <v>10.4</v>
      </c>
      <c r="F2263" s="36">
        <f t="shared" si="274"/>
        <v>1.5</v>
      </c>
      <c r="G2263" s="37">
        <f t="shared" si="275"/>
        <v>10.4</v>
      </c>
      <c r="H2263" s="15">
        <f t="shared" si="276"/>
        <v>8.9</v>
      </c>
      <c r="I2263" s="15">
        <f t="shared" si="277"/>
        <v>79.21</v>
      </c>
      <c r="J2263" s="32"/>
    </row>
    <row r="2264" spans="1:10">
      <c r="A2264" t="s">
        <v>119</v>
      </c>
      <c r="B2264" s="19">
        <f>FORECAST!A21</f>
        <v>44216</v>
      </c>
      <c r="C2264" s="19">
        <f>OBSERVED!A21</f>
        <v>44216</v>
      </c>
      <c r="D2264" s="32">
        <f>OBSERVED!G21</f>
        <v>1.8</v>
      </c>
      <c r="E2264" s="32">
        <f>FORECAST!G21</f>
        <v>10.2</v>
      </c>
      <c r="F2264" s="36">
        <f t="shared" si="274"/>
        <v>1.8</v>
      </c>
      <c r="G2264" s="37">
        <f t="shared" si="275"/>
        <v>10.2</v>
      </c>
      <c r="H2264" s="15">
        <f t="shared" si="276"/>
        <v>8.4</v>
      </c>
      <c r="I2264" s="15">
        <f t="shared" si="277"/>
        <v>70.56</v>
      </c>
      <c r="J2264" s="32"/>
    </row>
    <row r="2265" spans="1:10">
      <c r="A2265" t="s">
        <v>122</v>
      </c>
      <c r="B2265" s="19">
        <f>FORECAST!A22</f>
        <v>44217</v>
      </c>
      <c r="C2265" s="19">
        <f>OBSERVED!A22</f>
        <v>44217</v>
      </c>
      <c r="D2265" s="32">
        <f>OBSERVED!G22</f>
        <v>1.7</v>
      </c>
      <c r="E2265" s="32">
        <f>FORECAST!G22</f>
        <v>10.8</v>
      </c>
      <c r="F2265" s="36">
        <f t="shared" si="274"/>
        <v>1.7</v>
      </c>
      <c r="G2265" s="37">
        <f t="shared" si="275"/>
        <v>10.8</v>
      </c>
      <c r="H2265" s="15">
        <f t="shared" si="276"/>
        <v>9.1</v>
      </c>
      <c r="I2265" s="15">
        <f t="shared" si="277"/>
        <v>82.81</v>
      </c>
      <c r="J2265" s="32"/>
    </row>
    <row r="2266" spans="1:10">
      <c r="A2266" t="s">
        <v>106</v>
      </c>
      <c r="B2266" s="19">
        <f>FORECAST!A23</f>
        <v>44218</v>
      </c>
      <c r="C2266" s="19">
        <f>OBSERVED!A23</f>
        <v>44218</v>
      </c>
      <c r="D2266" s="32">
        <f>OBSERVED!G23</f>
        <v>1.6</v>
      </c>
      <c r="E2266" s="32">
        <f>FORECAST!G23</f>
        <v>11.2</v>
      </c>
      <c r="F2266" s="36">
        <f t="shared" si="274"/>
        <v>1.6</v>
      </c>
      <c r="G2266" s="37">
        <f t="shared" si="275"/>
        <v>11.2</v>
      </c>
      <c r="H2266" s="15">
        <f t="shared" si="276"/>
        <v>9.6</v>
      </c>
      <c r="I2266" s="15">
        <f t="shared" si="277"/>
        <v>92.16</v>
      </c>
      <c r="J2266" s="32"/>
    </row>
    <row r="2267" spans="1:10">
      <c r="A2267" t="s">
        <v>107</v>
      </c>
      <c r="B2267" s="19">
        <f>FORECAST!A24</f>
        <v>44219</v>
      </c>
      <c r="C2267" s="19">
        <f>OBSERVED!A24</f>
        <v>44219</v>
      </c>
      <c r="D2267" s="32">
        <f>OBSERVED!G24</f>
        <v>1.4</v>
      </c>
      <c r="E2267" s="32">
        <f>FORECAST!G24</f>
        <v>6.8</v>
      </c>
      <c r="F2267" s="36">
        <f t="shared" si="274"/>
        <v>1.4</v>
      </c>
      <c r="G2267" s="37">
        <f t="shared" si="275"/>
        <v>6.8</v>
      </c>
      <c r="H2267" s="15">
        <f t="shared" si="276"/>
        <v>5.4</v>
      </c>
      <c r="I2267" s="15">
        <f t="shared" si="277"/>
        <v>29.16</v>
      </c>
      <c r="J2267" s="32"/>
    </row>
    <row r="2268" spans="1:10">
      <c r="A2268" t="s">
        <v>110</v>
      </c>
      <c r="B2268" s="19">
        <f>FORECAST!A25</f>
        <v>44220</v>
      </c>
      <c r="C2268" s="19">
        <f>OBSERVED!A25</f>
        <v>44220</v>
      </c>
      <c r="D2268" s="32">
        <f>OBSERVED!G25</f>
        <v>3</v>
      </c>
      <c r="E2268" s="32">
        <f>FORECAST!G25</f>
        <v>10.1</v>
      </c>
      <c r="F2268" s="36">
        <f t="shared" si="274"/>
        <v>3</v>
      </c>
      <c r="G2268" s="37">
        <f t="shared" si="275"/>
        <v>10.1</v>
      </c>
      <c r="H2268" s="15">
        <f t="shared" si="276"/>
        <v>7.1</v>
      </c>
      <c r="I2268" s="15">
        <f t="shared" si="277"/>
        <v>50.41</v>
      </c>
      <c r="J2268" s="32"/>
    </row>
    <row r="2269" spans="1:10">
      <c r="A2269" t="s">
        <v>113</v>
      </c>
      <c r="B2269" s="19">
        <f>FORECAST!A26</f>
        <v>44221</v>
      </c>
      <c r="C2269" s="19">
        <f>OBSERVED!A26</f>
        <v>44221</v>
      </c>
      <c r="D2269" s="32">
        <f>OBSERVED!G26</f>
        <v>3.3</v>
      </c>
      <c r="E2269" s="32">
        <f>FORECAST!G26</f>
        <v>14.5</v>
      </c>
      <c r="F2269" s="36">
        <f t="shared" si="274"/>
        <v>3.3</v>
      </c>
      <c r="G2269" s="37">
        <f t="shared" si="275"/>
        <v>14.5</v>
      </c>
      <c r="H2269" s="15">
        <f t="shared" si="276"/>
        <v>11.2</v>
      </c>
      <c r="I2269" s="15">
        <f t="shared" si="277"/>
        <v>125.44</v>
      </c>
      <c r="J2269" s="32"/>
    </row>
    <row r="2270" spans="1:10">
      <c r="A2270" t="s">
        <v>116</v>
      </c>
      <c r="B2270" s="19">
        <f>FORECAST!A27</f>
        <v>44222</v>
      </c>
      <c r="C2270" s="19">
        <f>OBSERVED!A27</f>
        <v>44222</v>
      </c>
      <c r="D2270" s="32">
        <f>OBSERVED!G27</f>
        <v>4.1</v>
      </c>
      <c r="E2270" s="32">
        <f>FORECAST!G27</f>
        <v>16.9</v>
      </c>
      <c r="F2270" s="36">
        <f t="shared" si="274"/>
        <v>4.1</v>
      </c>
      <c r="G2270" s="37">
        <f t="shared" si="275"/>
        <v>16.9</v>
      </c>
      <c r="H2270" s="15">
        <f t="shared" si="276"/>
        <v>12.8</v>
      </c>
      <c r="I2270" s="15">
        <f t="shared" si="277"/>
        <v>163.84</v>
      </c>
      <c r="J2270" s="32"/>
    </row>
    <row r="2271" spans="1:10">
      <c r="A2271" t="s">
        <v>119</v>
      </c>
      <c r="B2271" s="19">
        <f>FORECAST!A28</f>
        <v>44223</v>
      </c>
      <c r="C2271" s="19">
        <f>OBSERVED!A28</f>
        <v>44223</v>
      </c>
      <c r="D2271" s="32">
        <f>OBSERVED!G28</f>
        <v>4.7</v>
      </c>
      <c r="E2271" s="32">
        <f>FORECAST!G28</f>
        <v>16.4</v>
      </c>
      <c r="F2271" s="36">
        <f t="shared" si="274"/>
        <v>4.7</v>
      </c>
      <c r="G2271" s="37">
        <f t="shared" si="275"/>
        <v>16.4</v>
      </c>
      <c r="H2271" s="15">
        <f t="shared" si="276"/>
        <v>11.7</v>
      </c>
      <c r="I2271" s="15">
        <f t="shared" si="277"/>
        <v>136.89</v>
      </c>
      <c r="J2271" s="32"/>
    </row>
    <row r="2272" spans="1:10">
      <c r="A2272" t="s">
        <v>122</v>
      </c>
      <c r="B2272" s="19">
        <f>FORECAST!A29</f>
        <v>44224</v>
      </c>
      <c r="C2272" s="19">
        <f>OBSERVED!A29</f>
        <v>44224</v>
      </c>
      <c r="D2272" s="32">
        <f>OBSERVED!G29</f>
        <v>3.9</v>
      </c>
      <c r="E2272" s="32">
        <f>FORECAST!G29</f>
        <v>17.2</v>
      </c>
      <c r="F2272" s="36">
        <f t="shared" si="274"/>
        <v>3.9</v>
      </c>
      <c r="G2272" s="37">
        <f t="shared" si="275"/>
        <v>17.2</v>
      </c>
      <c r="H2272" s="15">
        <f t="shared" si="276"/>
        <v>13.3</v>
      </c>
      <c r="I2272" s="15">
        <f t="shared" si="277"/>
        <v>176.89</v>
      </c>
      <c r="J2272" s="32"/>
    </row>
    <row r="2273" spans="1:10">
      <c r="A2273" t="s">
        <v>106</v>
      </c>
      <c r="B2273" s="19">
        <f>FORECAST!A30</f>
        <v>44225</v>
      </c>
      <c r="C2273" s="19">
        <f>OBSERVED!A30</f>
        <v>44225</v>
      </c>
      <c r="D2273" s="32">
        <f>OBSERVED!G30</f>
        <v>4.5</v>
      </c>
      <c r="E2273" s="32">
        <f>FORECAST!G30</f>
        <v>18.7</v>
      </c>
      <c r="F2273" s="36">
        <f t="shared" si="274"/>
        <v>4.5</v>
      </c>
      <c r="G2273" s="37">
        <f t="shared" si="275"/>
        <v>18.7</v>
      </c>
      <c r="H2273" s="15">
        <f t="shared" si="276"/>
        <v>14.2</v>
      </c>
      <c r="I2273" s="15">
        <f t="shared" si="277"/>
        <v>201.64</v>
      </c>
      <c r="J2273" s="32"/>
    </row>
    <row r="2274" spans="1:10">
      <c r="A2274" t="s">
        <v>107</v>
      </c>
      <c r="B2274" s="19">
        <f>FORECAST!A31</f>
        <v>44226</v>
      </c>
      <c r="C2274" s="19">
        <f>OBSERVED!A31</f>
        <v>44226</v>
      </c>
      <c r="D2274" s="32">
        <f>OBSERVED!G31</f>
        <v>4.5</v>
      </c>
      <c r="E2274" s="32">
        <f>FORECAST!G31</f>
        <v>18.1</v>
      </c>
      <c r="F2274" s="36">
        <f t="shared" si="274"/>
        <v>4.5</v>
      </c>
      <c r="G2274" s="37">
        <f t="shared" si="275"/>
        <v>18.1</v>
      </c>
      <c r="H2274" s="15">
        <f t="shared" si="276"/>
        <v>13.6</v>
      </c>
      <c r="I2274" s="15">
        <f t="shared" si="277"/>
        <v>184.96</v>
      </c>
      <c r="J2274" s="32"/>
    </row>
    <row r="2275" spans="1:10">
      <c r="A2275" t="s">
        <v>110</v>
      </c>
      <c r="B2275" s="19">
        <f>FORECAST!A32</f>
        <v>44227</v>
      </c>
      <c r="C2275" s="19">
        <f>OBSERVED!A32</f>
        <v>44227</v>
      </c>
      <c r="D2275" s="32">
        <f>OBSERVED!G32</f>
        <v>3</v>
      </c>
      <c r="E2275" s="32">
        <f>FORECAST!G32</f>
        <v>16</v>
      </c>
      <c r="F2275" s="36">
        <f t="shared" si="274"/>
        <v>3</v>
      </c>
      <c r="G2275" s="37">
        <f t="shared" si="275"/>
        <v>16</v>
      </c>
      <c r="H2275" s="15">
        <f t="shared" si="276"/>
        <v>13</v>
      </c>
      <c r="I2275" s="15">
        <f t="shared" si="277"/>
        <v>169</v>
      </c>
      <c r="J2275" s="32"/>
    </row>
    <row r="2276" spans="1:10">
      <c r="A2276" t="s">
        <v>113</v>
      </c>
      <c r="B2276" s="19">
        <f>FORECAST!A33</f>
        <v>44228</v>
      </c>
      <c r="C2276" s="19">
        <f>OBSERVED!A33</f>
        <v>44228</v>
      </c>
      <c r="D2276" s="32">
        <f>OBSERVED!G33</f>
        <v>2</v>
      </c>
      <c r="E2276" s="32">
        <f>FORECAST!G33</f>
        <v>12.6</v>
      </c>
      <c r="F2276" s="36">
        <f t="shared" si="274"/>
        <v>2</v>
      </c>
      <c r="G2276" s="37">
        <f t="shared" si="275"/>
        <v>12.6</v>
      </c>
      <c r="H2276" s="15">
        <f t="shared" si="276"/>
        <v>10.6</v>
      </c>
      <c r="I2276" s="15">
        <f t="shared" si="277"/>
        <v>112.36</v>
      </c>
      <c r="J2276" s="32"/>
    </row>
    <row r="2277" spans="1:10">
      <c r="A2277" t="s">
        <v>116</v>
      </c>
      <c r="B2277" s="19">
        <f>FORECAST!A34</f>
        <v>44229</v>
      </c>
      <c r="C2277" s="19">
        <f>OBSERVED!A34</f>
        <v>44229</v>
      </c>
      <c r="D2277" s="32">
        <f>OBSERVED!G34</f>
        <v>1.5</v>
      </c>
      <c r="E2277" s="32">
        <f>FORECAST!G34</f>
        <v>14.2</v>
      </c>
      <c r="F2277" s="36">
        <f t="shared" si="274"/>
        <v>1.5</v>
      </c>
      <c r="G2277" s="37">
        <f t="shared" si="275"/>
        <v>14.2</v>
      </c>
      <c r="H2277" s="15">
        <f t="shared" si="276"/>
        <v>12.7</v>
      </c>
      <c r="I2277" s="15">
        <f t="shared" si="277"/>
        <v>161.29</v>
      </c>
      <c r="J2277" s="32"/>
    </row>
    <row r="2278" spans="1:10">
      <c r="A2278" t="s">
        <v>119</v>
      </c>
      <c r="B2278" s="19">
        <f>FORECAST!A35</f>
        <v>44230</v>
      </c>
      <c r="C2278" s="19">
        <f>OBSERVED!A35</f>
        <v>44230</v>
      </c>
      <c r="D2278" s="32">
        <f>OBSERVED!G35</f>
        <v>1.7</v>
      </c>
      <c r="E2278" s="32">
        <f>FORECAST!G35</f>
        <v>8.1</v>
      </c>
      <c r="F2278" s="36">
        <f t="shared" si="274"/>
        <v>1.7</v>
      </c>
      <c r="G2278" s="37">
        <f t="shared" si="275"/>
        <v>8.1</v>
      </c>
      <c r="H2278" s="15">
        <f t="shared" si="276"/>
        <v>6.4</v>
      </c>
      <c r="I2278" s="15">
        <f t="shared" si="277"/>
        <v>40.96</v>
      </c>
      <c r="J2278" s="32"/>
    </row>
    <row r="2279" spans="1:10">
      <c r="A2279" t="s">
        <v>122</v>
      </c>
      <c r="B2279" s="19">
        <f>FORECAST!A36</f>
        <v>44231</v>
      </c>
      <c r="C2279" s="19">
        <f>OBSERVED!A36</f>
        <v>44231</v>
      </c>
      <c r="D2279" s="32">
        <f>OBSERVED!G36</f>
        <v>1.6</v>
      </c>
      <c r="E2279" s="32">
        <f>FORECAST!G36</f>
        <v>8.6</v>
      </c>
      <c r="F2279" s="36">
        <f t="shared" si="274"/>
        <v>1.6</v>
      </c>
      <c r="G2279" s="37">
        <f t="shared" si="275"/>
        <v>8.6</v>
      </c>
      <c r="H2279" s="15">
        <f t="shared" si="276"/>
        <v>7</v>
      </c>
      <c r="I2279" s="15">
        <f t="shared" si="277"/>
        <v>49</v>
      </c>
      <c r="J2279" s="32"/>
    </row>
    <row r="2280" spans="1:10">
      <c r="A2280" t="s">
        <v>106</v>
      </c>
      <c r="B2280" s="19">
        <f>FORECAST!A37</f>
        <v>44232</v>
      </c>
      <c r="C2280" s="19">
        <f>OBSERVED!A37</f>
        <v>44232</v>
      </c>
      <c r="D2280" s="32">
        <f>OBSERVED!G37</f>
        <v>2.3</v>
      </c>
      <c r="E2280" s="32">
        <f>FORECAST!G37</f>
        <v>10.1</v>
      </c>
      <c r="F2280" s="36">
        <f t="shared" si="274"/>
        <v>2.3</v>
      </c>
      <c r="G2280" s="37">
        <f t="shared" si="275"/>
        <v>10.1</v>
      </c>
      <c r="H2280" s="15">
        <f t="shared" si="276"/>
        <v>7.8</v>
      </c>
      <c r="I2280" s="15">
        <f t="shared" si="277"/>
        <v>60.84</v>
      </c>
      <c r="J2280" s="32"/>
    </row>
    <row r="2281" spans="1:10">
      <c r="A2281" t="s">
        <v>107</v>
      </c>
      <c r="B2281" s="19">
        <f>FORECAST!A38</f>
        <v>44233</v>
      </c>
      <c r="C2281" s="19">
        <f>OBSERVED!A38</f>
        <v>44233</v>
      </c>
      <c r="D2281" s="32">
        <f>OBSERVED!G38</f>
        <v>3.1</v>
      </c>
      <c r="E2281" s="32">
        <f>FORECAST!G38</f>
        <v>17.7</v>
      </c>
      <c r="F2281" s="36">
        <f t="shared" si="274"/>
        <v>3.1</v>
      </c>
      <c r="G2281" s="37">
        <f t="shared" si="275"/>
        <v>17.7</v>
      </c>
      <c r="H2281" s="15">
        <f t="shared" si="276"/>
        <v>14.6</v>
      </c>
      <c r="I2281" s="15">
        <f t="shared" si="277"/>
        <v>213.16</v>
      </c>
      <c r="J2281" s="32"/>
    </row>
    <row r="2282" spans="1:10">
      <c r="A2282" t="s">
        <v>110</v>
      </c>
      <c r="B2282" s="19">
        <f>FORECAST!A39</f>
        <v>44234</v>
      </c>
      <c r="C2282" s="19">
        <f>OBSERVED!A39</f>
        <v>44234</v>
      </c>
      <c r="D2282" s="32">
        <f>OBSERVED!G39</f>
        <v>4.7</v>
      </c>
      <c r="E2282" s="32">
        <f>FORECAST!G39</f>
        <v>18.4</v>
      </c>
      <c r="F2282" s="36">
        <f t="shared" si="274"/>
        <v>4.7</v>
      </c>
      <c r="G2282" s="37">
        <f t="shared" si="275"/>
        <v>18.4</v>
      </c>
      <c r="H2282" s="15">
        <f t="shared" si="276"/>
        <v>13.7</v>
      </c>
      <c r="I2282" s="15">
        <f t="shared" si="277"/>
        <v>187.69</v>
      </c>
      <c r="J2282" s="32"/>
    </row>
    <row r="2283" spans="1:10">
      <c r="A2283" t="s">
        <v>113</v>
      </c>
      <c r="B2283" s="19">
        <f>FORECAST!A40</f>
        <v>44235</v>
      </c>
      <c r="C2283" s="19">
        <f>OBSERVED!A40</f>
        <v>44235</v>
      </c>
      <c r="D2283" s="32">
        <f>OBSERVED!G40</f>
        <v>3.5</v>
      </c>
      <c r="E2283" s="32">
        <f>FORECAST!G40</f>
        <v>15.6</v>
      </c>
      <c r="F2283" s="36">
        <f t="shared" si="274"/>
        <v>3.5</v>
      </c>
      <c r="G2283" s="37">
        <f t="shared" si="275"/>
        <v>15.6</v>
      </c>
      <c r="H2283" s="15">
        <f t="shared" si="276"/>
        <v>12.1</v>
      </c>
      <c r="I2283" s="15">
        <f t="shared" si="277"/>
        <v>146.41</v>
      </c>
      <c r="J2283" s="32"/>
    </row>
    <row r="2284" spans="1:10">
      <c r="A2284" t="s">
        <v>116</v>
      </c>
      <c r="B2284" s="19">
        <f>FORECAST!A41</f>
        <v>44236</v>
      </c>
      <c r="C2284" s="19">
        <f>OBSERVED!A41</f>
        <v>44236</v>
      </c>
      <c r="D2284" s="32">
        <f>OBSERVED!G41</f>
        <v>2.4</v>
      </c>
      <c r="E2284" s="32">
        <f>FORECAST!G41</f>
        <v>13.3</v>
      </c>
      <c r="F2284" s="36">
        <f t="shared" si="274"/>
        <v>2.4</v>
      </c>
      <c r="G2284" s="37">
        <f t="shared" si="275"/>
        <v>13.3</v>
      </c>
      <c r="H2284" s="15">
        <f t="shared" si="276"/>
        <v>10.9</v>
      </c>
      <c r="I2284" s="15">
        <f t="shared" si="277"/>
        <v>118.81</v>
      </c>
      <c r="J2284" s="32"/>
    </row>
    <row r="2285" spans="1:10">
      <c r="A2285" t="s">
        <v>119</v>
      </c>
      <c r="B2285" s="19">
        <f>FORECAST!A42</f>
        <v>44237</v>
      </c>
      <c r="C2285" s="19">
        <f>OBSERVED!A42</f>
        <v>44237</v>
      </c>
      <c r="D2285" s="32">
        <f>OBSERVED!G42</f>
        <v>1.4</v>
      </c>
      <c r="E2285" s="32">
        <f>FORECAST!G42</f>
        <v>8.3</v>
      </c>
      <c r="F2285" s="36">
        <f t="shared" si="274"/>
        <v>1.4</v>
      </c>
      <c r="G2285" s="37">
        <f t="shared" si="275"/>
        <v>8.3</v>
      </c>
      <c r="H2285" s="15">
        <f t="shared" si="276"/>
        <v>6.9</v>
      </c>
      <c r="I2285" s="15">
        <f t="shared" si="277"/>
        <v>47.61</v>
      </c>
      <c r="J2285" s="32"/>
    </row>
    <row r="2286" spans="1:10">
      <c r="A2286" t="s">
        <v>122</v>
      </c>
      <c r="B2286" s="19">
        <f>FORECAST!A43</f>
        <v>44238</v>
      </c>
      <c r="C2286" s="19">
        <f>OBSERVED!A43</f>
        <v>44238</v>
      </c>
      <c r="D2286" s="32">
        <f>OBSERVED!G43</f>
        <v>1.6</v>
      </c>
      <c r="E2286" s="32">
        <f>FORECAST!G43</f>
        <v>9.6</v>
      </c>
      <c r="F2286" s="36">
        <f t="shared" si="274"/>
        <v>1.6</v>
      </c>
      <c r="G2286" s="37">
        <f t="shared" si="275"/>
        <v>9.6</v>
      </c>
      <c r="H2286" s="15">
        <f t="shared" si="276"/>
        <v>8</v>
      </c>
      <c r="I2286" s="15">
        <f t="shared" si="277"/>
        <v>64</v>
      </c>
      <c r="J2286" s="32"/>
    </row>
    <row r="2287" spans="1:10">
      <c r="A2287" t="s">
        <v>106</v>
      </c>
      <c r="B2287" s="19">
        <f>FORECAST!A44</f>
        <v>44239</v>
      </c>
      <c r="C2287" s="19">
        <f>OBSERVED!A44</f>
        <v>44239</v>
      </c>
      <c r="D2287" s="32">
        <f>OBSERVED!G44</f>
        <v>0.9</v>
      </c>
      <c r="E2287" s="32">
        <f>FORECAST!G44</f>
        <v>7.1</v>
      </c>
      <c r="F2287" s="36">
        <f t="shared" si="274"/>
        <v>0.9</v>
      </c>
      <c r="G2287" s="37">
        <f t="shared" si="275"/>
        <v>7.1</v>
      </c>
      <c r="H2287" s="15">
        <f t="shared" si="276"/>
        <v>6.2</v>
      </c>
      <c r="I2287" s="15">
        <f t="shared" si="277"/>
        <v>38.44</v>
      </c>
      <c r="J2287" s="32"/>
    </row>
    <row r="2288" spans="1:10">
      <c r="A2288" t="s">
        <v>107</v>
      </c>
      <c r="B2288" s="19">
        <f>FORECAST!A45</f>
        <v>44240</v>
      </c>
      <c r="C2288" s="19">
        <f>OBSERVED!A45</f>
        <v>44240</v>
      </c>
      <c r="D2288" s="32">
        <f>OBSERVED!G45</f>
        <v>1.7</v>
      </c>
      <c r="E2288" s="32">
        <f>FORECAST!G45</f>
        <v>7.3</v>
      </c>
      <c r="F2288" s="36">
        <f t="shared" si="274"/>
        <v>1.7</v>
      </c>
      <c r="G2288" s="37">
        <f t="shared" si="275"/>
        <v>7.3</v>
      </c>
      <c r="H2288" s="15">
        <f t="shared" si="276"/>
        <v>5.6</v>
      </c>
      <c r="I2288" s="15">
        <f t="shared" si="277"/>
        <v>31.36</v>
      </c>
      <c r="J2288" s="32"/>
    </row>
    <row r="2289" spans="1:10">
      <c r="A2289" t="s">
        <v>110</v>
      </c>
      <c r="B2289" s="19">
        <f>FORECAST!A46</f>
        <v>44241</v>
      </c>
      <c r="C2289" s="19">
        <f>OBSERVED!A46</f>
        <v>44241</v>
      </c>
      <c r="D2289" s="32">
        <f>OBSERVED!G46</f>
        <v>1.7</v>
      </c>
      <c r="E2289" s="32">
        <f>FORECAST!G46</f>
        <v>8.7</v>
      </c>
      <c r="F2289" s="36">
        <f t="shared" si="274"/>
        <v>1.7</v>
      </c>
      <c r="G2289" s="37">
        <f t="shared" si="275"/>
        <v>8.7</v>
      </c>
      <c r="H2289" s="15">
        <f t="shared" si="276"/>
        <v>7</v>
      </c>
      <c r="I2289" s="15">
        <f t="shared" si="277"/>
        <v>49</v>
      </c>
      <c r="J2289" s="32"/>
    </row>
    <row r="2290" spans="1:10">
      <c r="A2290" t="s">
        <v>113</v>
      </c>
      <c r="B2290" s="19">
        <f>FORECAST!A47</f>
        <v>44242</v>
      </c>
      <c r="C2290" s="19">
        <f>OBSERVED!A47</f>
        <v>44242</v>
      </c>
      <c r="D2290" s="32">
        <f>OBSERVED!G47</f>
        <v>1.3</v>
      </c>
      <c r="E2290" s="32">
        <f>FORECAST!G47</f>
        <v>9.8</v>
      </c>
      <c r="F2290" s="36">
        <f t="shared" si="274"/>
        <v>1.3</v>
      </c>
      <c r="G2290" s="37">
        <f t="shared" si="275"/>
        <v>9.8</v>
      </c>
      <c r="H2290" s="15">
        <f t="shared" si="276"/>
        <v>8.5</v>
      </c>
      <c r="I2290" s="15">
        <f t="shared" si="277"/>
        <v>72.25</v>
      </c>
      <c r="J2290" s="32"/>
    </row>
    <row r="2291" spans="1:10">
      <c r="A2291" t="s">
        <v>116</v>
      </c>
      <c r="B2291" s="19">
        <f>FORECAST!A48</f>
        <v>44243</v>
      </c>
      <c r="C2291" s="19">
        <f>OBSERVED!A48</f>
        <v>44243</v>
      </c>
      <c r="D2291" s="32">
        <f>OBSERVED!G48</f>
        <v>2.7</v>
      </c>
      <c r="E2291" s="32">
        <f>FORECAST!G48</f>
        <v>9.5</v>
      </c>
      <c r="F2291" s="36">
        <f t="shared" si="274"/>
        <v>2.7</v>
      </c>
      <c r="G2291" s="37">
        <f t="shared" si="275"/>
        <v>9.5</v>
      </c>
      <c r="H2291" s="15">
        <f t="shared" si="276"/>
        <v>6.8</v>
      </c>
      <c r="I2291" s="15">
        <f t="shared" si="277"/>
        <v>46.24</v>
      </c>
      <c r="J2291" s="32"/>
    </row>
    <row r="2292" spans="1:10">
      <c r="A2292" t="s">
        <v>119</v>
      </c>
      <c r="B2292" s="19">
        <f>FORECAST!A49</f>
        <v>44244</v>
      </c>
      <c r="C2292" s="19">
        <f>OBSERVED!A49</f>
        <v>44244</v>
      </c>
      <c r="D2292" s="32">
        <f>OBSERVED!G49</f>
        <v>2.5</v>
      </c>
      <c r="E2292" s="32">
        <f>FORECAST!G49</f>
        <v>9.3</v>
      </c>
      <c r="F2292" s="36">
        <f t="shared" si="274"/>
        <v>2.5</v>
      </c>
      <c r="G2292" s="37">
        <f t="shared" si="275"/>
        <v>9.3</v>
      </c>
      <c r="H2292" s="15">
        <f t="shared" si="276"/>
        <v>6.8</v>
      </c>
      <c r="I2292" s="15">
        <f t="shared" si="277"/>
        <v>46.24</v>
      </c>
      <c r="J2292" s="32"/>
    </row>
    <row r="2293" spans="1:10">
      <c r="A2293" t="s">
        <v>122</v>
      </c>
      <c r="B2293" s="19">
        <f>FORECAST!A50</f>
        <v>44245</v>
      </c>
      <c r="C2293" s="19">
        <f>OBSERVED!A50</f>
        <v>44245</v>
      </c>
      <c r="D2293" s="32">
        <f>OBSERVED!G50</f>
        <v>1.6</v>
      </c>
      <c r="E2293" s="32">
        <f>FORECAST!G50</f>
        <v>15</v>
      </c>
      <c r="F2293" s="36">
        <f t="shared" si="274"/>
        <v>1.6</v>
      </c>
      <c r="G2293" s="37">
        <f t="shared" si="275"/>
        <v>15</v>
      </c>
      <c r="H2293" s="15">
        <f t="shared" si="276"/>
        <v>13.4</v>
      </c>
      <c r="I2293" s="15">
        <f t="shared" si="277"/>
        <v>179.56</v>
      </c>
      <c r="J2293" s="32"/>
    </row>
    <row r="2294" spans="1:10">
      <c r="A2294" t="s">
        <v>106</v>
      </c>
      <c r="B2294" s="19">
        <f>FORECAST!A51</f>
        <v>44246</v>
      </c>
      <c r="C2294" s="19">
        <f>OBSERVED!A51</f>
        <v>44246</v>
      </c>
      <c r="D2294" s="32">
        <f>OBSERVED!G51</f>
        <v>2.4</v>
      </c>
      <c r="E2294" s="32">
        <f>FORECAST!G51</f>
        <v>13.6</v>
      </c>
      <c r="F2294" s="36">
        <f t="shared" si="274"/>
        <v>2.4</v>
      </c>
      <c r="G2294" s="37">
        <f t="shared" si="275"/>
        <v>13.6</v>
      </c>
      <c r="H2294" s="15">
        <f t="shared" si="276"/>
        <v>11.2</v>
      </c>
      <c r="I2294" s="15">
        <f t="shared" si="277"/>
        <v>125.44</v>
      </c>
      <c r="J2294" s="32"/>
    </row>
    <row r="2295" spans="1:10">
      <c r="A2295" t="s">
        <v>107</v>
      </c>
      <c r="B2295" s="19">
        <f>FORECAST!A52</f>
        <v>44247</v>
      </c>
      <c r="C2295" s="19">
        <f>OBSERVED!A52</f>
        <v>44247</v>
      </c>
      <c r="D2295" s="32">
        <f>OBSERVED!G52</f>
        <v>3.4</v>
      </c>
      <c r="E2295" s="32">
        <f>FORECAST!G52</f>
        <v>14.3</v>
      </c>
      <c r="F2295" s="36">
        <f t="shared" si="274"/>
        <v>3.4</v>
      </c>
      <c r="G2295" s="37">
        <f t="shared" si="275"/>
        <v>14.3</v>
      </c>
      <c r="H2295" s="15">
        <f t="shared" si="276"/>
        <v>10.9</v>
      </c>
      <c r="I2295" s="15">
        <f t="shared" si="277"/>
        <v>118.81</v>
      </c>
      <c r="J2295" s="32"/>
    </row>
    <row r="2296" spans="1:10">
      <c r="A2296" t="s">
        <v>110</v>
      </c>
      <c r="B2296" s="19">
        <f>FORECAST!A53</f>
        <v>44248</v>
      </c>
      <c r="C2296" s="19">
        <f>OBSERVED!A53</f>
        <v>44248</v>
      </c>
      <c r="D2296" s="32">
        <f>OBSERVED!G53</f>
        <v>2.9</v>
      </c>
      <c r="E2296" s="32">
        <f>FORECAST!G53</f>
        <v>13.6</v>
      </c>
      <c r="F2296" s="36">
        <f t="shared" si="274"/>
        <v>2.9</v>
      </c>
      <c r="G2296" s="37">
        <f t="shared" si="275"/>
        <v>13.6</v>
      </c>
      <c r="H2296" s="15">
        <f t="shared" si="276"/>
        <v>10.7</v>
      </c>
      <c r="I2296" s="15">
        <f t="shared" si="277"/>
        <v>114.49</v>
      </c>
      <c r="J2296" s="32"/>
    </row>
    <row r="2297" spans="1:10">
      <c r="A2297" t="s">
        <v>113</v>
      </c>
      <c r="B2297" s="19">
        <f>FORECAST!A54</f>
        <v>44249</v>
      </c>
      <c r="C2297" s="19">
        <f>OBSERVED!A54</f>
        <v>44249</v>
      </c>
      <c r="D2297" s="32">
        <f>OBSERVED!G54</f>
        <v>2.3</v>
      </c>
      <c r="E2297" s="32">
        <f>FORECAST!G54</f>
        <v>12.7</v>
      </c>
      <c r="F2297" s="36">
        <f t="shared" si="274"/>
        <v>2.3</v>
      </c>
      <c r="G2297" s="37">
        <f t="shared" si="275"/>
        <v>12.7</v>
      </c>
      <c r="H2297" s="15">
        <f t="shared" si="276"/>
        <v>10.4</v>
      </c>
      <c r="I2297" s="15">
        <f t="shared" si="277"/>
        <v>108.16</v>
      </c>
      <c r="J2297" s="32"/>
    </row>
    <row r="2298" spans="1:10">
      <c r="A2298" t="s">
        <v>116</v>
      </c>
      <c r="B2298" s="19">
        <f>FORECAST!A55</f>
        <v>44250</v>
      </c>
      <c r="C2298" s="19">
        <f>OBSERVED!A55</f>
        <v>44250</v>
      </c>
      <c r="D2298" s="32">
        <f>OBSERVED!G55</f>
        <v>1.5</v>
      </c>
      <c r="E2298" s="32">
        <f>FORECAST!G55</f>
        <v>8.9</v>
      </c>
      <c r="F2298" s="36">
        <f t="shared" si="274"/>
        <v>1.5</v>
      </c>
      <c r="G2298" s="37">
        <f t="shared" si="275"/>
        <v>8.9</v>
      </c>
      <c r="H2298" s="15">
        <f t="shared" si="276"/>
        <v>7.4</v>
      </c>
      <c r="I2298" s="15">
        <f t="shared" si="277"/>
        <v>54.76</v>
      </c>
      <c r="J2298" s="32"/>
    </row>
    <row r="2299" spans="1:10">
      <c r="A2299" t="s">
        <v>119</v>
      </c>
      <c r="B2299" s="19">
        <f>FORECAST!A56</f>
        <v>44251</v>
      </c>
      <c r="C2299" s="19">
        <f>OBSERVED!A56</f>
        <v>44251</v>
      </c>
      <c r="D2299" s="32">
        <f>OBSERVED!G56</f>
        <v>1.5</v>
      </c>
      <c r="E2299" s="32">
        <f>FORECAST!G56</f>
        <v>9.2</v>
      </c>
      <c r="F2299" s="36">
        <f t="shared" si="274"/>
        <v>1.5</v>
      </c>
      <c r="G2299" s="37">
        <f t="shared" si="275"/>
        <v>9.2</v>
      </c>
      <c r="H2299" s="15">
        <f t="shared" si="276"/>
        <v>7.7</v>
      </c>
      <c r="I2299" s="15">
        <f t="shared" si="277"/>
        <v>59.29</v>
      </c>
      <c r="J2299" s="32"/>
    </row>
    <row r="2300" spans="1:10">
      <c r="A2300" t="s">
        <v>122</v>
      </c>
      <c r="B2300" s="19">
        <f>FORECAST!A57</f>
        <v>44252</v>
      </c>
      <c r="C2300" s="19">
        <f>OBSERVED!A57</f>
        <v>44252</v>
      </c>
      <c r="D2300" s="32">
        <f>OBSERVED!G57</f>
        <v>2</v>
      </c>
      <c r="E2300" s="32">
        <f>FORECAST!G57</f>
        <v>8.8</v>
      </c>
      <c r="F2300" s="36">
        <f t="shared" si="274"/>
        <v>2</v>
      </c>
      <c r="G2300" s="37">
        <f t="shared" si="275"/>
        <v>8.8</v>
      </c>
      <c r="H2300" s="15">
        <f t="shared" si="276"/>
        <v>6.8</v>
      </c>
      <c r="I2300" s="15">
        <f t="shared" si="277"/>
        <v>46.24</v>
      </c>
      <c r="J2300" s="32"/>
    </row>
    <row r="2301" spans="1:10">
      <c r="A2301" t="s">
        <v>106</v>
      </c>
      <c r="B2301" s="19">
        <f>FORECAST!A58</f>
        <v>44253</v>
      </c>
      <c r="C2301" s="19">
        <f>OBSERVED!A58</f>
        <v>44253</v>
      </c>
      <c r="D2301" s="32">
        <f>OBSERVED!G58</f>
        <v>2.8</v>
      </c>
      <c r="E2301" s="32">
        <f>FORECAST!G58</f>
        <v>9.8</v>
      </c>
      <c r="F2301" s="36">
        <f t="shared" si="274"/>
        <v>2.8</v>
      </c>
      <c r="G2301" s="37">
        <f t="shared" si="275"/>
        <v>9.8</v>
      </c>
      <c r="H2301" s="15">
        <f t="shared" si="276"/>
        <v>7</v>
      </c>
      <c r="I2301" s="15">
        <f t="shared" si="277"/>
        <v>49</v>
      </c>
      <c r="J2301" s="32"/>
    </row>
    <row r="2302" spans="1:10">
      <c r="A2302" t="s">
        <v>107</v>
      </c>
      <c r="B2302" s="19">
        <f>FORECAST!A59</f>
        <v>44254</v>
      </c>
      <c r="C2302" s="19">
        <f>OBSERVED!A59</f>
        <v>44254</v>
      </c>
      <c r="D2302" s="32">
        <f>OBSERVED!G59</f>
        <v>2.5</v>
      </c>
      <c r="E2302" s="32">
        <f>FORECAST!G59</f>
        <v>10.3</v>
      </c>
      <c r="F2302" s="36">
        <f t="shared" si="274"/>
        <v>2.5</v>
      </c>
      <c r="G2302" s="37">
        <f t="shared" si="275"/>
        <v>10.3</v>
      </c>
      <c r="H2302" s="15">
        <f t="shared" si="276"/>
        <v>7.8</v>
      </c>
      <c r="I2302" s="15">
        <f t="shared" si="277"/>
        <v>60.84</v>
      </c>
      <c r="J2302" s="32"/>
    </row>
    <row r="2303" spans="1:10">
      <c r="A2303" t="s">
        <v>110</v>
      </c>
      <c r="B2303" s="19">
        <f>FORECAST!A60</f>
        <v>44255</v>
      </c>
      <c r="C2303" s="19">
        <f>OBSERVED!A60</f>
        <v>44255</v>
      </c>
      <c r="D2303" s="32">
        <f>OBSERVED!G60</f>
        <v>2.7</v>
      </c>
      <c r="E2303" s="32">
        <f>FORECAST!G60</f>
        <v>11.8</v>
      </c>
      <c r="F2303" s="36">
        <f t="shared" si="274"/>
        <v>2.7</v>
      </c>
      <c r="G2303" s="37">
        <f t="shared" si="275"/>
        <v>11.8</v>
      </c>
      <c r="H2303" s="15">
        <f t="shared" si="276"/>
        <v>9.1</v>
      </c>
      <c r="I2303" s="15">
        <f t="shared" si="277"/>
        <v>82.81</v>
      </c>
      <c r="J2303" s="32"/>
    </row>
    <row r="2304" spans="1:10">
      <c r="A2304" t="s">
        <v>113</v>
      </c>
      <c r="B2304" s="19">
        <f>FORECAST!A61</f>
        <v>44256</v>
      </c>
      <c r="C2304" s="19">
        <f>OBSERVED!A61</f>
        <v>44256</v>
      </c>
      <c r="D2304" s="32">
        <f>OBSERVED!G61</f>
        <v>1.8</v>
      </c>
      <c r="E2304" s="32">
        <f>FORECAST!G61</f>
        <v>12.6</v>
      </c>
      <c r="F2304" s="36">
        <f t="shared" si="274"/>
        <v>1.8</v>
      </c>
      <c r="G2304" s="37">
        <f t="shared" si="275"/>
        <v>12.6</v>
      </c>
      <c r="H2304" s="15">
        <f t="shared" si="276"/>
        <v>10.8</v>
      </c>
      <c r="I2304" s="15">
        <f t="shared" si="277"/>
        <v>116.64</v>
      </c>
      <c r="J2304" s="32"/>
    </row>
    <row r="2305" spans="1:10">
      <c r="A2305" t="s">
        <v>116</v>
      </c>
      <c r="B2305" s="19">
        <f>FORECAST!A62</f>
        <v>44257</v>
      </c>
      <c r="C2305" s="19">
        <f>OBSERVED!A62</f>
        <v>44257</v>
      </c>
      <c r="D2305" s="32">
        <f>OBSERVED!G62</f>
        <v>2.9</v>
      </c>
      <c r="E2305" s="32">
        <f>FORECAST!G62</f>
        <v>14.6</v>
      </c>
      <c r="F2305" s="36">
        <f t="shared" si="274"/>
        <v>2.9</v>
      </c>
      <c r="G2305" s="37">
        <f t="shared" si="275"/>
        <v>14.6</v>
      </c>
      <c r="H2305" s="15">
        <f t="shared" si="276"/>
        <v>11.7</v>
      </c>
      <c r="I2305" s="15">
        <f t="shared" si="277"/>
        <v>136.89</v>
      </c>
      <c r="J2305" s="32"/>
    </row>
    <row r="2306" spans="1:10">
      <c r="A2306" t="s">
        <v>119</v>
      </c>
      <c r="B2306" s="19">
        <f>FORECAST!A63</f>
        <v>44258</v>
      </c>
      <c r="C2306" s="19">
        <f>OBSERVED!A63</f>
        <v>44258</v>
      </c>
      <c r="D2306" s="32">
        <f>OBSERVED!G63</f>
        <v>2</v>
      </c>
      <c r="E2306" s="32">
        <f>FORECAST!G63</f>
        <v>12.1</v>
      </c>
      <c r="F2306" s="36">
        <f t="shared" si="274"/>
        <v>2</v>
      </c>
      <c r="G2306" s="37">
        <f t="shared" si="275"/>
        <v>12.1</v>
      </c>
      <c r="H2306" s="15">
        <f t="shared" si="276"/>
        <v>10.1</v>
      </c>
      <c r="I2306" s="15">
        <f t="shared" si="277"/>
        <v>102.01</v>
      </c>
      <c r="J2306" s="32"/>
    </row>
    <row r="2307" spans="1:10">
      <c r="A2307" t="s">
        <v>122</v>
      </c>
      <c r="B2307" s="19">
        <f>FORECAST!A64</f>
        <v>44259</v>
      </c>
      <c r="C2307" s="19">
        <f>OBSERVED!A64</f>
        <v>44259</v>
      </c>
      <c r="D2307" s="32">
        <f>OBSERVED!G64</f>
        <v>1.5</v>
      </c>
      <c r="E2307" s="32">
        <f>FORECAST!G64</f>
        <v>11.4</v>
      </c>
      <c r="F2307" s="36">
        <f t="shared" si="274"/>
        <v>1.5</v>
      </c>
      <c r="G2307" s="37">
        <f t="shared" si="275"/>
        <v>11.4</v>
      </c>
      <c r="H2307" s="15">
        <f t="shared" si="276"/>
        <v>9.9</v>
      </c>
      <c r="I2307" s="15">
        <f t="shared" si="277"/>
        <v>98.01</v>
      </c>
      <c r="J2307" s="32"/>
    </row>
    <row r="2308" spans="1:10">
      <c r="A2308" t="s">
        <v>106</v>
      </c>
      <c r="B2308" s="19">
        <f>FORECAST!A65</f>
        <v>44260</v>
      </c>
      <c r="C2308" s="19">
        <f>OBSERVED!A65</f>
        <v>44260</v>
      </c>
      <c r="D2308" s="32">
        <f>OBSERVED!G65</f>
        <v>2.1</v>
      </c>
      <c r="E2308" s="32">
        <f>FORECAST!G65</f>
        <v>9.9</v>
      </c>
      <c r="F2308" s="36">
        <f t="shared" si="274"/>
        <v>2.1</v>
      </c>
      <c r="G2308" s="37">
        <f t="shared" si="275"/>
        <v>9.9</v>
      </c>
      <c r="H2308" s="15">
        <f t="shared" si="276"/>
        <v>7.8</v>
      </c>
      <c r="I2308" s="15">
        <f t="shared" si="277"/>
        <v>60.84</v>
      </c>
      <c r="J2308" s="32"/>
    </row>
    <row r="2309" spans="1:10">
      <c r="A2309" t="s">
        <v>107</v>
      </c>
      <c r="B2309" s="19">
        <f>FORECAST!A66</f>
        <v>44261</v>
      </c>
      <c r="C2309" s="19">
        <f>OBSERVED!A66</f>
        <v>44261</v>
      </c>
      <c r="D2309" s="32">
        <f>OBSERVED!G66</f>
        <v>1.9</v>
      </c>
      <c r="E2309" s="32">
        <f>FORECAST!G66</f>
        <v>10.4</v>
      </c>
      <c r="F2309" s="36">
        <f t="shared" si="274"/>
        <v>1.9</v>
      </c>
      <c r="G2309" s="37">
        <f t="shared" si="275"/>
        <v>10.4</v>
      </c>
      <c r="H2309" s="15">
        <f t="shared" si="276"/>
        <v>8.5</v>
      </c>
      <c r="I2309" s="15">
        <f t="shared" si="277"/>
        <v>72.25</v>
      </c>
      <c r="J2309" s="32"/>
    </row>
    <row r="2310" spans="1:10">
      <c r="A2310" t="s">
        <v>110</v>
      </c>
      <c r="B2310" s="19">
        <f>FORECAST!A67</f>
        <v>44262</v>
      </c>
      <c r="C2310" s="19">
        <f>OBSERVED!A67</f>
        <v>44262</v>
      </c>
      <c r="D2310" s="32">
        <f>OBSERVED!G67</f>
        <v>2.3</v>
      </c>
      <c r="E2310" s="32">
        <f>FORECAST!G67</f>
        <v>9.2</v>
      </c>
      <c r="F2310" s="36">
        <f t="shared" ref="F2310:F2373" si="284">IF(OR(D2310=99.9,E2310=99.9),"",D2310)</f>
        <v>2.3</v>
      </c>
      <c r="G2310" s="37">
        <f t="shared" ref="G2310:G2373" si="285">IF(OR(D2310=99.9,E2310=99.9),"",E2310)</f>
        <v>9.2</v>
      </c>
      <c r="H2310" s="15">
        <f t="shared" ref="H2310:H2373" si="286">IF(OR(D2310=99.9,E2310=99.9),"",ABS(D2310-E2310))</f>
        <v>6.9</v>
      </c>
      <c r="I2310" s="15">
        <f t="shared" ref="I2310:I2373" si="287">IF(OR(D2310=99.9,E2310=99.9),"",SUMXMY2(D2310,E2310))</f>
        <v>47.61</v>
      </c>
      <c r="J2310" s="32"/>
    </row>
    <row r="2311" spans="1:10">
      <c r="A2311" t="s">
        <v>113</v>
      </c>
      <c r="B2311" s="19">
        <f>FORECAST!A68</f>
        <v>44263</v>
      </c>
      <c r="C2311" s="19">
        <f>OBSERVED!A68</f>
        <v>44263</v>
      </c>
      <c r="D2311" s="32">
        <f>OBSERVED!G68</f>
        <v>3.2</v>
      </c>
      <c r="E2311" s="32">
        <f>FORECAST!G68</f>
        <v>10.8</v>
      </c>
      <c r="F2311" s="36">
        <f t="shared" si="284"/>
        <v>3.2</v>
      </c>
      <c r="G2311" s="37">
        <f t="shared" si="285"/>
        <v>10.8</v>
      </c>
      <c r="H2311" s="15">
        <f t="shared" si="286"/>
        <v>7.6</v>
      </c>
      <c r="I2311" s="15">
        <f t="shared" si="287"/>
        <v>57.76</v>
      </c>
      <c r="J2311" s="32"/>
    </row>
    <row r="2312" spans="1:10">
      <c r="A2312" t="s">
        <v>116</v>
      </c>
      <c r="B2312" s="19">
        <f>FORECAST!A69</f>
        <v>44264</v>
      </c>
      <c r="C2312" s="19">
        <f>OBSERVED!A69</f>
        <v>44264</v>
      </c>
      <c r="D2312" s="32">
        <f>OBSERVED!G69</f>
        <v>2.7</v>
      </c>
      <c r="E2312" s="32">
        <f>FORECAST!G69</f>
        <v>9</v>
      </c>
      <c r="F2312" s="36">
        <f t="shared" si="284"/>
        <v>2.7</v>
      </c>
      <c r="G2312" s="37">
        <f t="shared" si="285"/>
        <v>9</v>
      </c>
      <c r="H2312" s="15">
        <f t="shared" si="286"/>
        <v>6.3</v>
      </c>
      <c r="I2312" s="15">
        <f t="shared" si="287"/>
        <v>39.69</v>
      </c>
      <c r="J2312" s="32"/>
    </row>
    <row r="2313" spans="1:10">
      <c r="A2313" t="s">
        <v>119</v>
      </c>
      <c r="B2313" s="19">
        <f>FORECAST!A70</f>
        <v>44265</v>
      </c>
      <c r="C2313" s="19">
        <f>OBSERVED!A70</f>
        <v>44265</v>
      </c>
      <c r="D2313" s="32">
        <f>OBSERVED!G70</f>
        <v>2</v>
      </c>
      <c r="E2313" s="32">
        <f>FORECAST!G70</f>
        <v>9.9</v>
      </c>
      <c r="F2313" s="36">
        <f t="shared" si="284"/>
        <v>2</v>
      </c>
      <c r="G2313" s="37">
        <f t="shared" si="285"/>
        <v>9.9</v>
      </c>
      <c r="H2313" s="15">
        <f t="shared" si="286"/>
        <v>7.9</v>
      </c>
      <c r="I2313" s="15">
        <f t="shared" si="287"/>
        <v>62.41</v>
      </c>
      <c r="J2313" s="32"/>
    </row>
    <row r="2314" spans="1:10">
      <c r="A2314" t="s">
        <v>122</v>
      </c>
      <c r="B2314" s="19">
        <f>FORECAST!A71</f>
        <v>44266</v>
      </c>
      <c r="C2314" s="19">
        <f>OBSERVED!A71</f>
        <v>44266</v>
      </c>
      <c r="D2314" s="32">
        <f>OBSERVED!G71</f>
        <v>1.7</v>
      </c>
      <c r="E2314" s="32">
        <f>FORECAST!G71</f>
        <v>9.5</v>
      </c>
      <c r="F2314" s="36">
        <f t="shared" si="284"/>
        <v>1.7</v>
      </c>
      <c r="G2314" s="37">
        <f t="shared" si="285"/>
        <v>9.5</v>
      </c>
      <c r="H2314" s="15">
        <f t="shared" si="286"/>
        <v>7.8</v>
      </c>
      <c r="I2314" s="15">
        <f t="shared" si="287"/>
        <v>60.84</v>
      </c>
      <c r="J2314" s="32"/>
    </row>
    <row r="2315" spans="1:10">
      <c r="A2315" t="s">
        <v>106</v>
      </c>
      <c r="B2315" s="19">
        <f>FORECAST!A72</f>
        <v>44267</v>
      </c>
      <c r="C2315" s="19">
        <f>OBSERVED!A72</f>
        <v>44267</v>
      </c>
      <c r="D2315" s="32">
        <f>OBSERVED!G72</f>
        <v>2.2</v>
      </c>
      <c r="E2315" s="32">
        <f>FORECAST!G72</f>
        <v>10.4</v>
      </c>
      <c r="F2315" s="36">
        <f t="shared" si="284"/>
        <v>2.2</v>
      </c>
      <c r="G2315" s="37">
        <f t="shared" si="285"/>
        <v>10.4</v>
      </c>
      <c r="H2315" s="15">
        <f t="shared" si="286"/>
        <v>8.2</v>
      </c>
      <c r="I2315" s="15">
        <f t="shared" si="287"/>
        <v>67.24</v>
      </c>
      <c r="J2315" s="32"/>
    </row>
    <row r="2316" spans="1:10">
      <c r="A2316" t="s">
        <v>107</v>
      </c>
      <c r="B2316" s="19">
        <f>FORECAST!A73</f>
        <v>44268</v>
      </c>
      <c r="C2316" s="19">
        <f>OBSERVED!A73</f>
        <v>44268</v>
      </c>
      <c r="D2316" s="32">
        <f>OBSERVED!G73</f>
        <v>1.8</v>
      </c>
      <c r="E2316" s="32">
        <f>FORECAST!G73</f>
        <v>12</v>
      </c>
      <c r="F2316" s="36">
        <f t="shared" si="284"/>
        <v>1.8</v>
      </c>
      <c r="G2316" s="37">
        <f t="shared" si="285"/>
        <v>12</v>
      </c>
      <c r="H2316" s="15">
        <f t="shared" si="286"/>
        <v>10.2</v>
      </c>
      <c r="I2316" s="15">
        <f t="shared" si="287"/>
        <v>104.04</v>
      </c>
      <c r="J2316" s="32"/>
    </row>
    <row r="2317" spans="1:10">
      <c r="A2317" t="s">
        <v>110</v>
      </c>
      <c r="B2317" s="19">
        <f>FORECAST!A74</f>
        <v>44269</v>
      </c>
      <c r="C2317" s="19">
        <f>OBSERVED!A74</f>
        <v>44269</v>
      </c>
      <c r="D2317" s="32">
        <f>OBSERVED!G74</f>
        <v>2.1</v>
      </c>
      <c r="E2317" s="32">
        <f>FORECAST!G74</f>
        <v>10.2</v>
      </c>
      <c r="F2317" s="36">
        <f t="shared" si="284"/>
        <v>2.1</v>
      </c>
      <c r="G2317" s="37">
        <f t="shared" si="285"/>
        <v>10.2</v>
      </c>
      <c r="H2317" s="15">
        <f t="shared" si="286"/>
        <v>8.1</v>
      </c>
      <c r="I2317" s="15">
        <f t="shared" si="287"/>
        <v>65.61</v>
      </c>
      <c r="J2317" s="32"/>
    </row>
    <row r="2318" spans="1:10">
      <c r="A2318" t="s">
        <v>113</v>
      </c>
      <c r="B2318" s="19">
        <f>FORECAST!A75</f>
        <v>44270</v>
      </c>
      <c r="C2318" s="19">
        <f>OBSERVED!A75</f>
        <v>44270</v>
      </c>
      <c r="D2318" s="32">
        <f>OBSERVED!G75</f>
        <v>2.4</v>
      </c>
      <c r="E2318" s="32">
        <f>FORECAST!G75</f>
        <v>13</v>
      </c>
      <c r="F2318" s="36">
        <f t="shared" si="284"/>
        <v>2.4</v>
      </c>
      <c r="G2318" s="37">
        <f t="shared" si="285"/>
        <v>13</v>
      </c>
      <c r="H2318" s="15">
        <f t="shared" si="286"/>
        <v>10.6</v>
      </c>
      <c r="I2318" s="15">
        <f t="shared" si="287"/>
        <v>112.36</v>
      </c>
      <c r="J2318" s="32"/>
    </row>
    <row r="2319" spans="1:10">
      <c r="A2319" t="s">
        <v>116</v>
      </c>
      <c r="B2319" s="19">
        <f>FORECAST!A76</f>
        <v>44271</v>
      </c>
      <c r="C2319" s="19">
        <f>OBSERVED!A76</f>
        <v>44271</v>
      </c>
      <c r="D2319" s="32">
        <f>OBSERVED!G76</f>
        <v>2.8</v>
      </c>
      <c r="E2319" s="32">
        <f>FORECAST!G76</f>
        <v>10.6</v>
      </c>
      <c r="F2319" s="36">
        <f t="shared" si="284"/>
        <v>2.8</v>
      </c>
      <c r="G2319" s="37">
        <f t="shared" si="285"/>
        <v>10.6</v>
      </c>
      <c r="H2319" s="15">
        <f t="shared" si="286"/>
        <v>7.8</v>
      </c>
      <c r="I2319" s="15">
        <f t="shared" si="287"/>
        <v>60.84</v>
      </c>
      <c r="J2319" s="32"/>
    </row>
    <row r="2320" spans="1:10">
      <c r="A2320" t="s">
        <v>119</v>
      </c>
      <c r="B2320" s="19">
        <f>FORECAST!A77</f>
        <v>44272</v>
      </c>
      <c r="C2320" s="19">
        <f>OBSERVED!A77</f>
        <v>44272</v>
      </c>
      <c r="D2320" s="32">
        <f>OBSERVED!G77</f>
        <v>2.7</v>
      </c>
      <c r="E2320" s="32">
        <f>FORECAST!G77</f>
        <v>10.9</v>
      </c>
      <c r="F2320" s="36">
        <f t="shared" si="284"/>
        <v>2.7</v>
      </c>
      <c r="G2320" s="37">
        <f t="shared" si="285"/>
        <v>10.9</v>
      </c>
      <c r="H2320" s="15">
        <f t="shared" si="286"/>
        <v>8.2</v>
      </c>
      <c r="I2320" s="15">
        <f t="shared" si="287"/>
        <v>67.24</v>
      </c>
      <c r="J2320" s="32"/>
    </row>
    <row r="2321" spans="1:10">
      <c r="A2321" t="s">
        <v>122</v>
      </c>
      <c r="B2321" s="19">
        <f>FORECAST!A78</f>
        <v>44273</v>
      </c>
      <c r="C2321" s="19">
        <f>OBSERVED!A78</f>
        <v>44273</v>
      </c>
      <c r="D2321" s="32">
        <f>OBSERVED!G78</f>
        <v>2.9</v>
      </c>
      <c r="E2321" s="32">
        <f>FORECAST!G78</f>
        <v>10.5</v>
      </c>
      <c r="F2321" s="36">
        <f t="shared" si="284"/>
        <v>2.9</v>
      </c>
      <c r="G2321" s="37">
        <f t="shared" si="285"/>
        <v>10.5</v>
      </c>
      <c r="H2321" s="15">
        <f t="shared" si="286"/>
        <v>7.6</v>
      </c>
      <c r="I2321" s="15">
        <f t="shared" si="287"/>
        <v>57.76</v>
      </c>
      <c r="J2321" s="32"/>
    </row>
    <row r="2322" spans="1:10">
      <c r="A2322" t="s">
        <v>106</v>
      </c>
      <c r="B2322" s="19">
        <f>FORECAST!A79</f>
        <v>44274</v>
      </c>
      <c r="C2322" s="19">
        <f>OBSERVED!A79</f>
        <v>44274</v>
      </c>
      <c r="D2322" s="32">
        <f>OBSERVED!G79</f>
        <v>3.7</v>
      </c>
      <c r="E2322" s="32">
        <f>FORECAST!G79</f>
        <v>12.5</v>
      </c>
      <c r="F2322" s="36">
        <f t="shared" si="284"/>
        <v>3.7</v>
      </c>
      <c r="G2322" s="37">
        <f t="shared" si="285"/>
        <v>12.5</v>
      </c>
      <c r="H2322" s="15">
        <f t="shared" si="286"/>
        <v>8.8</v>
      </c>
      <c r="I2322" s="15">
        <f t="shared" si="287"/>
        <v>77.44</v>
      </c>
      <c r="J2322" s="32"/>
    </row>
    <row r="2323" spans="1:10">
      <c r="A2323" t="s">
        <v>107</v>
      </c>
      <c r="B2323" s="19">
        <f>FORECAST!A80</f>
        <v>44275</v>
      </c>
      <c r="C2323" s="19">
        <f>OBSERVED!A80</f>
        <v>44275</v>
      </c>
      <c r="D2323" s="32">
        <f>OBSERVED!G80</f>
        <v>2.5</v>
      </c>
      <c r="E2323" s="32">
        <f>FORECAST!G80</f>
        <v>9</v>
      </c>
      <c r="F2323" s="36">
        <f t="shared" si="284"/>
        <v>2.5</v>
      </c>
      <c r="G2323" s="37">
        <f t="shared" si="285"/>
        <v>9</v>
      </c>
      <c r="H2323" s="15">
        <f t="shared" si="286"/>
        <v>6.5</v>
      </c>
      <c r="I2323" s="15">
        <f t="shared" si="287"/>
        <v>42.25</v>
      </c>
      <c r="J2323" s="32"/>
    </row>
    <row r="2324" spans="1:10">
      <c r="A2324" t="s">
        <v>110</v>
      </c>
      <c r="B2324" s="19">
        <f>FORECAST!A81</f>
        <v>44276</v>
      </c>
      <c r="C2324" s="19">
        <f>OBSERVED!A81</f>
        <v>44276</v>
      </c>
      <c r="D2324" s="32">
        <f>OBSERVED!G81</f>
        <v>2.5</v>
      </c>
      <c r="E2324" s="32">
        <f>FORECAST!G81</f>
        <v>10</v>
      </c>
      <c r="F2324" s="36">
        <f t="shared" si="284"/>
        <v>2.5</v>
      </c>
      <c r="G2324" s="37">
        <f t="shared" si="285"/>
        <v>10</v>
      </c>
      <c r="H2324" s="15">
        <f t="shared" si="286"/>
        <v>7.5</v>
      </c>
      <c r="I2324" s="15">
        <f t="shared" si="287"/>
        <v>56.25</v>
      </c>
      <c r="J2324" s="32"/>
    </row>
    <row r="2325" spans="1:10">
      <c r="A2325" t="s">
        <v>113</v>
      </c>
      <c r="B2325" s="19">
        <f>FORECAST!A82</f>
        <v>44277</v>
      </c>
      <c r="C2325" s="19">
        <f>OBSERVED!A82</f>
        <v>44277</v>
      </c>
      <c r="D2325" s="32">
        <f>OBSERVED!G82</f>
        <v>2.5</v>
      </c>
      <c r="E2325" s="32">
        <f>FORECAST!G82</f>
        <v>11</v>
      </c>
      <c r="F2325" s="36">
        <f t="shared" si="284"/>
        <v>2.5</v>
      </c>
      <c r="G2325" s="37">
        <f t="shared" si="285"/>
        <v>11</v>
      </c>
      <c r="H2325" s="15">
        <f t="shared" si="286"/>
        <v>8.5</v>
      </c>
      <c r="I2325" s="15">
        <f t="shared" si="287"/>
        <v>72.25</v>
      </c>
      <c r="J2325" s="32"/>
    </row>
    <row r="2326" spans="1:10">
      <c r="A2326" t="s">
        <v>116</v>
      </c>
      <c r="B2326" s="19">
        <f>FORECAST!A83</f>
        <v>44278</v>
      </c>
      <c r="C2326" s="19">
        <f>OBSERVED!A83</f>
        <v>44278</v>
      </c>
      <c r="D2326" s="32">
        <f>OBSERVED!G83</f>
        <v>1.9</v>
      </c>
      <c r="E2326" s="32">
        <f>FORECAST!G83</f>
        <v>12</v>
      </c>
      <c r="F2326" s="36">
        <f t="shared" si="284"/>
        <v>1.9</v>
      </c>
      <c r="G2326" s="37">
        <f t="shared" si="285"/>
        <v>12</v>
      </c>
      <c r="H2326" s="15">
        <f t="shared" si="286"/>
        <v>10.1</v>
      </c>
      <c r="I2326" s="15">
        <f t="shared" si="287"/>
        <v>102.01</v>
      </c>
      <c r="J2326" s="32"/>
    </row>
    <row r="2327" spans="1:10">
      <c r="A2327" t="s">
        <v>119</v>
      </c>
      <c r="B2327" s="19">
        <f>FORECAST!A84</f>
        <v>44279</v>
      </c>
      <c r="C2327" s="19">
        <f>OBSERVED!A84</f>
        <v>44279</v>
      </c>
      <c r="D2327" s="32">
        <f>OBSERVED!G84</f>
        <v>2.4</v>
      </c>
      <c r="E2327" s="32">
        <f>FORECAST!G84</f>
        <v>11</v>
      </c>
      <c r="F2327" s="36">
        <f t="shared" si="284"/>
        <v>2.4</v>
      </c>
      <c r="G2327" s="37">
        <f t="shared" si="285"/>
        <v>11</v>
      </c>
      <c r="H2327" s="15">
        <f t="shared" si="286"/>
        <v>8.6</v>
      </c>
      <c r="I2327" s="15">
        <f t="shared" si="287"/>
        <v>73.96</v>
      </c>
      <c r="J2327" s="32"/>
    </row>
    <row r="2328" spans="1:10">
      <c r="A2328" t="s">
        <v>122</v>
      </c>
      <c r="B2328" s="19">
        <f>FORECAST!A85</f>
        <v>44280</v>
      </c>
      <c r="C2328" s="19">
        <f>OBSERVED!A85</f>
        <v>44280</v>
      </c>
      <c r="D2328" s="32">
        <f>OBSERVED!G85</f>
        <v>2.8</v>
      </c>
      <c r="E2328" s="32">
        <f>FORECAST!G85</f>
        <v>17</v>
      </c>
      <c r="F2328" s="36">
        <f t="shared" si="284"/>
        <v>2.8</v>
      </c>
      <c r="G2328" s="37">
        <f t="shared" si="285"/>
        <v>17</v>
      </c>
      <c r="H2328" s="15">
        <f t="shared" si="286"/>
        <v>14.2</v>
      </c>
      <c r="I2328" s="15">
        <f t="shared" si="287"/>
        <v>201.64</v>
      </c>
      <c r="J2328" s="32"/>
    </row>
    <row r="2329" spans="1:10">
      <c r="A2329" t="s">
        <v>106</v>
      </c>
      <c r="B2329" s="19">
        <f>FORECAST!A86</f>
        <v>44281</v>
      </c>
      <c r="C2329" s="19">
        <f>OBSERVED!A86</f>
        <v>44281</v>
      </c>
      <c r="D2329" s="32">
        <f>OBSERVED!G86</f>
        <v>3.1</v>
      </c>
      <c r="E2329" s="32">
        <f>FORECAST!G86</f>
        <v>15</v>
      </c>
      <c r="F2329" s="36">
        <f t="shared" si="284"/>
        <v>3.1</v>
      </c>
      <c r="G2329" s="37">
        <f t="shared" si="285"/>
        <v>15</v>
      </c>
      <c r="H2329" s="15">
        <f t="shared" si="286"/>
        <v>11.9</v>
      </c>
      <c r="I2329" s="15">
        <f t="shared" si="287"/>
        <v>141.61</v>
      </c>
      <c r="J2329" s="32"/>
    </row>
    <row r="2330" spans="1:10">
      <c r="A2330" t="s">
        <v>107</v>
      </c>
      <c r="B2330" s="19">
        <f>FORECAST!A87</f>
        <v>44282</v>
      </c>
      <c r="C2330" s="19">
        <f>OBSERVED!A87</f>
        <v>44282</v>
      </c>
      <c r="D2330" s="32">
        <f>OBSERVED!G87</f>
        <v>2.6</v>
      </c>
      <c r="E2330" s="32">
        <f>FORECAST!G87</f>
        <v>12</v>
      </c>
      <c r="F2330" s="36">
        <f t="shared" si="284"/>
        <v>2.6</v>
      </c>
      <c r="G2330" s="37">
        <f t="shared" si="285"/>
        <v>12</v>
      </c>
      <c r="H2330" s="15">
        <f t="shared" si="286"/>
        <v>9.4</v>
      </c>
      <c r="I2330" s="15">
        <f t="shared" si="287"/>
        <v>88.36</v>
      </c>
      <c r="J2330" s="32"/>
    </row>
    <row r="2331" spans="1:10">
      <c r="A2331" t="s">
        <v>110</v>
      </c>
      <c r="B2331" s="19">
        <f>FORECAST!A88</f>
        <v>44283</v>
      </c>
      <c r="C2331" s="19">
        <f>OBSERVED!A88</f>
        <v>44283</v>
      </c>
      <c r="D2331" s="32">
        <f>OBSERVED!G88</f>
        <v>1.9</v>
      </c>
      <c r="E2331" s="32">
        <f>FORECAST!G88</f>
        <v>12</v>
      </c>
      <c r="F2331" s="36">
        <f t="shared" si="284"/>
        <v>1.9</v>
      </c>
      <c r="G2331" s="37">
        <f t="shared" si="285"/>
        <v>12</v>
      </c>
      <c r="H2331" s="15">
        <f t="shared" si="286"/>
        <v>10.1</v>
      </c>
      <c r="I2331" s="15">
        <f t="shared" si="287"/>
        <v>102.01</v>
      </c>
      <c r="J2331" s="32"/>
    </row>
    <row r="2332" spans="1:10">
      <c r="A2332" t="s">
        <v>113</v>
      </c>
      <c r="B2332" s="19">
        <f>FORECAST!A89</f>
        <v>44284</v>
      </c>
      <c r="C2332" s="19">
        <f>OBSERVED!A89</f>
        <v>44284</v>
      </c>
      <c r="D2332" s="32">
        <f>OBSERVED!G89</f>
        <v>2.7</v>
      </c>
      <c r="E2332" s="32">
        <f>FORECAST!G89</f>
        <v>13</v>
      </c>
      <c r="F2332" s="36">
        <f t="shared" si="284"/>
        <v>2.7</v>
      </c>
      <c r="G2332" s="37">
        <f t="shared" si="285"/>
        <v>13</v>
      </c>
      <c r="H2332" s="15">
        <f t="shared" si="286"/>
        <v>10.3</v>
      </c>
      <c r="I2332" s="15">
        <f t="shared" si="287"/>
        <v>106.09</v>
      </c>
      <c r="J2332" s="32"/>
    </row>
    <row r="2333" spans="1:10">
      <c r="A2333" t="s">
        <v>116</v>
      </c>
      <c r="B2333" s="19">
        <f>FORECAST!A90</f>
        <v>44285</v>
      </c>
      <c r="C2333" s="19">
        <f>OBSERVED!A90</f>
        <v>44285</v>
      </c>
      <c r="D2333" s="32">
        <f>OBSERVED!G90</f>
        <v>3.5</v>
      </c>
      <c r="E2333" s="32">
        <f>FORECAST!G90</f>
        <v>13</v>
      </c>
      <c r="F2333" s="36">
        <f t="shared" si="284"/>
        <v>3.5</v>
      </c>
      <c r="G2333" s="37">
        <f t="shared" si="285"/>
        <v>13</v>
      </c>
      <c r="H2333" s="15">
        <f t="shared" si="286"/>
        <v>9.5</v>
      </c>
      <c r="I2333" s="15">
        <f t="shared" si="287"/>
        <v>90.25</v>
      </c>
      <c r="J2333" s="32"/>
    </row>
    <row r="2334" spans="1:10">
      <c r="A2334" t="s">
        <v>119</v>
      </c>
      <c r="B2334" s="19">
        <f>FORECAST!A91</f>
        <v>44286</v>
      </c>
      <c r="C2334" s="19">
        <f>OBSERVED!A91</f>
        <v>44286</v>
      </c>
      <c r="D2334" s="32">
        <f>OBSERVED!G91</f>
        <v>5.4</v>
      </c>
      <c r="E2334" s="32">
        <f>FORECAST!G91</f>
        <v>13</v>
      </c>
      <c r="F2334" s="36">
        <f t="shared" si="284"/>
        <v>5.4</v>
      </c>
      <c r="G2334" s="37">
        <f t="shared" si="285"/>
        <v>13</v>
      </c>
      <c r="H2334" s="15">
        <f t="shared" si="286"/>
        <v>7.6</v>
      </c>
      <c r="I2334" s="15">
        <f t="shared" si="287"/>
        <v>57.76</v>
      </c>
      <c r="J2334" s="32"/>
    </row>
    <row r="2335" spans="1:10">
      <c r="A2335" t="s">
        <v>122</v>
      </c>
      <c r="B2335" s="19">
        <f>FORECAST!A92</f>
        <v>44287</v>
      </c>
      <c r="C2335" s="19">
        <f>OBSERVED!A92</f>
        <v>44287</v>
      </c>
      <c r="D2335" s="32">
        <f>OBSERVED!G92</f>
        <v>5.4</v>
      </c>
      <c r="E2335" s="32">
        <f>FORECAST!G92</f>
        <v>11</v>
      </c>
      <c r="F2335" s="36">
        <f t="shared" si="284"/>
        <v>5.4</v>
      </c>
      <c r="G2335" s="37">
        <f t="shared" si="285"/>
        <v>11</v>
      </c>
      <c r="H2335" s="15">
        <f t="shared" si="286"/>
        <v>5.6</v>
      </c>
      <c r="I2335" s="15">
        <f t="shared" si="287"/>
        <v>31.36</v>
      </c>
      <c r="J2335" s="32"/>
    </row>
    <row r="2336" spans="1:10">
      <c r="A2336" t="s">
        <v>106</v>
      </c>
      <c r="B2336" s="19">
        <f>FORECAST!A93</f>
        <v>44288</v>
      </c>
      <c r="C2336" s="19">
        <f>OBSERVED!A93</f>
        <v>44288</v>
      </c>
      <c r="D2336" s="32">
        <f>OBSERVED!G93</f>
        <v>3.8</v>
      </c>
      <c r="E2336" s="32">
        <f>FORECAST!G93</f>
        <v>10</v>
      </c>
      <c r="F2336" s="36">
        <f t="shared" si="284"/>
        <v>3.8</v>
      </c>
      <c r="G2336" s="37">
        <f t="shared" si="285"/>
        <v>10</v>
      </c>
      <c r="H2336" s="15">
        <f t="shared" si="286"/>
        <v>6.2</v>
      </c>
      <c r="I2336" s="15">
        <f t="shared" si="287"/>
        <v>38.44</v>
      </c>
      <c r="J2336" s="32"/>
    </row>
    <row r="2337" spans="1:10">
      <c r="A2337" t="s">
        <v>107</v>
      </c>
      <c r="B2337" s="19">
        <f>FORECAST!A94</f>
        <v>44289</v>
      </c>
      <c r="C2337" s="19">
        <f>OBSERVED!A94</f>
        <v>44289</v>
      </c>
      <c r="D2337" s="32">
        <f>OBSERVED!G94</f>
        <v>4.5</v>
      </c>
      <c r="E2337" s="32">
        <f>FORECAST!G94</f>
        <v>10</v>
      </c>
      <c r="F2337" s="36">
        <f t="shared" si="284"/>
        <v>4.5</v>
      </c>
      <c r="G2337" s="37">
        <f t="shared" si="285"/>
        <v>10</v>
      </c>
      <c r="H2337" s="15">
        <f t="shared" si="286"/>
        <v>5.5</v>
      </c>
      <c r="I2337" s="15">
        <f t="shared" si="287"/>
        <v>30.25</v>
      </c>
      <c r="J2337" s="32"/>
    </row>
    <row r="2338" spans="1:10">
      <c r="A2338" t="s">
        <v>110</v>
      </c>
      <c r="B2338" s="19">
        <f>FORECAST!A95</f>
        <v>44290</v>
      </c>
      <c r="C2338" s="19">
        <f>OBSERVED!A95</f>
        <v>44290</v>
      </c>
      <c r="D2338" s="32">
        <f>OBSERVED!G95</f>
        <v>4.4</v>
      </c>
      <c r="E2338" s="32">
        <f>FORECAST!G95</f>
        <v>13</v>
      </c>
      <c r="F2338" s="36">
        <f t="shared" si="284"/>
        <v>4.4</v>
      </c>
      <c r="G2338" s="37">
        <f t="shared" si="285"/>
        <v>13</v>
      </c>
      <c r="H2338" s="15">
        <f t="shared" si="286"/>
        <v>8.6</v>
      </c>
      <c r="I2338" s="15">
        <f t="shared" si="287"/>
        <v>73.96</v>
      </c>
      <c r="J2338" s="32"/>
    </row>
    <row r="2339" spans="1:10">
      <c r="A2339" t="s">
        <v>113</v>
      </c>
      <c r="B2339" s="19">
        <f>FORECAST!A96</f>
        <v>44291</v>
      </c>
      <c r="C2339" s="19">
        <f>OBSERVED!A96</f>
        <v>44291</v>
      </c>
      <c r="D2339" s="32">
        <f>OBSERVED!G96</f>
        <v>3.4</v>
      </c>
      <c r="E2339" s="32">
        <f>FORECAST!G96</f>
        <v>11</v>
      </c>
      <c r="F2339" s="36">
        <f t="shared" si="284"/>
        <v>3.4</v>
      </c>
      <c r="G2339" s="37">
        <f t="shared" si="285"/>
        <v>11</v>
      </c>
      <c r="H2339" s="15">
        <f t="shared" si="286"/>
        <v>7.6</v>
      </c>
      <c r="I2339" s="15">
        <f t="shared" si="287"/>
        <v>57.76</v>
      </c>
      <c r="J2339" s="32"/>
    </row>
    <row r="2340" spans="1:10">
      <c r="A2340" t="s">
        <v>116</v>
      </c>
      <c r="B2340" s="19">
        <f>FORECAST!A97</f>
        <v>44292</v>
      </c>
      <c r="C2340" s="19">
        <f>OBSERVED!A97</f>
        <v>44292</v>
      </c>
      <c r="D2340" s="32">
        <f>OBSERVED!G97</f>
        <v>3.2</v>
      </c>
      <c r="E2340" s="32">
        <f>FORECAST!G97</f>
        <v>12</v>
      </c>
      <c r="F2340" s="36">
        <f t="shared" si="284"/>
        <v>3.2</v>
      </c>
      <c r="G2340" s="37">
        <f t="shared" si="285"/>
        <v>12</v>
      </c>
      <c r="H2340" s="15">
        <f t="shared" si="286"/>
        <v>8.8</v>
      </c>
      <c r="I2340" s="15">
        <f t="shared" si="287"/>
        <v>77.44</v>
      </c>
      <c r="J2340" s="32"/>
    </row>
    <row r="2341" spans="1:10">
      <c r="A2341" t="s">
        <v>119</v>
      </c>
      <c r="B2341" s="19">
        <f>FORECAST!A98</f>
        <v>44293</v>
      </c>
      <c r="C2341" s="19">
        <f>OBSERVED!A98</f>
        <v>44293</v>
      </c>
      <c r="D2341" s="32">
        <f>OBSERVED!G98</f>
        <v>3.4</v>
      </c>
      <c r="E2341" s="32">
        <f>FORECAST!G98</f>
        <v>13</v>
      </c>
      <c r="F2341" s="36">
        <f t="shared" si="284"/>
        <v>3.4</v>
      </c>
      <c r="G2341" s="37">
        <f t="shared" si="285"/>
        <v>13</v>
      </c>
      <c r="H2341" s="15">
        <f t="shared" si="286"/>
        <v>9.6</v>
      </c>
      <c r="I2341" s="15">
        <f t="shared" si="287"/>
        <v>92.16</v>
      </c>
      <c r="J2341" s="32"/>
    </row>
    <row r="2342" spans="1:10">
      <c r="A2342" t="s">
        <v>122</v>
      </c>
      <c r="B2342" s="19">
        <f>FORECAST!A99</f>
        <v>44294</v>
      </c>
      <c r="C2342" s="19">
        <f>OBSERVED!A99</f>
        <v>44294</v>
      </c>
      <c r="D2342" s="32">
        <f>OBSERVED!G99</f>
        <v>4.2</v>
      </c>
      <c r="E2342" s="32">
        <f>FORECAST!G99</f>
        <v>15</v>
      </c>
      <c r="F2342" s="36">
        <f t="shared" si="284"/>
        <v>4.2</v>
      </c>
      <c r="G2342" s="37">
        <f t="shared" si="285"/>
        <v>15</v>
      </c>
      <c r="H2342" s="15">
        <f t="shared" si="286"/>
        <v>10.8</v>
      </c>
      <c r="I2342" s="15">
        <f t="shared" si="287"/>
        <v>116.64</v>
      </c>
      <c r="J2342" s="32"/>
    </row>
    <row r="2343" spans="1:10">
      <c r="A2343" t="s">
        <v>106</v>
      </c>
      <c r="B2343" s="19">
        <f>FORECAST!A100</f>
        <v>44295</v>
      </c>
      <c r="C2343" s="19">
        <f>OBSERVED!A100</f>
        <v>44295</v>
      </c>
      <c r="D2343" s="32">
        <f>OBSERVED!G100</f>
        <v>3.1</v>
      </c>
      <c r="E2343" s="32">
        <f>FORECAST!G100</f>
        <v>13</v>
      </c>
      <c r="F2343" s="36">
        <f t="shared" si="284"/>
        <v>3.1</v>
      </c>
      <c r="G2343" s="37">
        <f t="shared" si="285"/>
        <v>13</v>
      </c>
      <c r="H2343" s="15">
        <f t="shared" si="286"/>
        <v>9.9</v>
      </c>
      <c r="I2343" s="15">
        <f t="shared" si="287"/>
        <v>98.01</v>
      </c>
      <c r="J2343" s="32"/>
    </row>
    <row r="2344" spans="1:10">
      <c r="A2344" t="s">
        <v>107</v>
      </c>
      <c r="B2344" s="19">
        <f>FORECAST!A101</f>
        <v>44296</v>
      </c>
      <c r="C2344" s="19">
        <f>OBSERVED!A101</f>
        <v>44296</v>
      </c>
      <c r="D2344" s="32">
        <f>OBSERVED!G101</f>
        <v>3.1</v>
      </c>
      <c r="E2344" s="32">
        <f>FORECAST!G101</f>
        <v>15</v>
      </c>
      <c r="F2344" s="36">
        <f t="shared" si="284"/>
        <v>3.1</v>
      </c>
      <c r="G2344" s="37">
        <f t="shared" si="285"/>
        <v>15</v>
      </c>
      <c r="H2344" s="15">
        <f t="shared" si="286"/>
        <v>11.9</v>
      </c>
      <c r="I2344" s="15">
        <f t="shared" si="287"/>
        <v>141.61</v>
      </c>
      <c r="J2344" s="32"/>
    </row>
    <row r="2345" spans="1:10">
      <c r="A2345" t="s">
        <v>110</v>
      </c>
      <c r="B2345" s="19">
        <f>FORECAST!A102</f>
        <v>44297</v>
      </c>
      <c r="C2345" s="19">
        <f>OBSERVED!A102</f>
        <v>44297</v>
      </c>
      <c r="D2345" s="32">
        <f>OBSERVED!G102</f>
        <v>2.6</v>
      </c>
      <c r="E2345" s="32">
        <f>FORECAST!G102</f>
        <v>11</v>
      </c>
      <c r="F2345" s="36">
        <f t="shared" si="284"/>
        <v>2.6</v>
      </c>
      <c r="G2345" s="37">
        <f t="shared" si="285"/>
        <v>11</v>
      </c>
      <c r="H2345" s="15">
        <f t="shared" si="286"/>
        <v>8.4</v>
      </c>
      <c r="I2345" s="15">
        <f t="shared" si="287"/>
        <v>70.56</v>
      </c>
      <c r="J2345" s="32"/>
    </row>
    <row r="2346" spans="1:10">
      <c r="A2346" t="s">
        <v>113</v>
      </c>
      <c r="B2346" s="19">
        <f>FORECAST!A103</f>
        <v>44298</v>
      </c>
      <c r="C2346" s="19">
        <f>OBSERVED!A103</f>
        <v>44298</v>
      </c>
      <c r="D2346" s="32">
        <f>OBSERVED!G103</f>
        <v>2.8</v>
      </c>
      <c r="E2346" s="32">
        <f>FORECAST!G103</f>
        <v>13</v>
      </c>
      <c r="F2346" s="36">
        <f t="shared" si="284"/>
        <v>2.8</v>
      </c>
      <c r="G2346" s="37">
        <f t="shared" si="285"/>
        <v>13</v>
      </c>
      <c r="H2346" s="15">
        <f t="shared" si="286"/>
        <v>10.2</v>
      </c>
      <c r="I2346" s="15">
        <f t="shared" si="287"/>
        <v>104.04</v>
      </c>
      <c r="J2346" s="32"/>
    </row>
    <row r="2347" spans="1:10">
      <c r="A2347" t="s">
        <v>116</v>
      </c>
      <c r="B2347" s="19">
        <f>FORECAST!A104</f>
        <v>44299</v>
      </c>
      <c r="C2347" s="19">
        <f>OBSERVED!A104</f>
        <v>44299</v>
      </c>
      <c r="D2347" s="32">
        <f>OBSERVED!G104</f>
        <v>3.1</v>
      </c>
      <c r="E2347" s="32">
        <f>FORECAST!G104</f>
        <v>13</v>
      </c>
      <c r="F2347" s="36">
        <f t="shared" si="284"/>
        <v>3.1</v>
      </c>
      <c r="G2347" s="37">
        <f t="shared" si="285"/>
        <v>13</v>
      </c>
      <c r="H2347" s="15">
        <f t="shared" si="286"/>
        <v>9.9</v>
      </c>
      <c r="I2347" s="15">
        <f t="shared" si="287"/>
        <v>98.01</v>
      </c>
      <c r="J2347" s="32"/>
    </row>
    <row r="2348" spans="1:10">
      <c r="A2348" t="s">
        <v>119</v>
      </c>
      <c r="B2348" s="19">
        <f>FORECAST!A105</f>
        <v>44300</v>
      </c>
      <c r="C2348" s="19">
        <f>OBSERVED!A105</f>
        <v>44300</v>
      </c>
      <c r="D2348" s="32">
        <f>OBSERVED!G105</f>
        <v>4.3</v>
      </c>
      <c r="E2348" s="32">
        <f>FORECAST!G105</f>
        <v>19</v>
      </c>
      <c r="F2348" s="36">
        <f t="shared" si="284"/>
        <v>4.3</v>
      </c>
      <c r="G2348" s="37">
        <f t="shared" si="285"/>
        <v>19</v>
      </c>
      <c r="H2348" s="15">
        <f t="shared" si="286"/>
        <v>14.7</v>
      </c>
      <c r="I2348" s="15">
        <f t="shared" si="287"/>
        <v>216.09</v>
      </c>
      <c r="J2348" s="32"/>
    </row>
    <row r="2349" spans="1:10">
      <c r="A2349" t="s">
        <v>122</v>
      </c>
      <c r="B2349" s="19">
        <f>FORECAST!A106</f>
        <v>44301</v>
      </c>
      <c r="C2349" s="19">
        <f>OBSERVED!A106</f>
        <v>44301</v>
      </c>
      <c r="D2349" s="32">
        <f>OBSERVED!G106</f>
        <v>2.5</v>
      </c>
      <c r="E2349" s="32">
        <f>FORECAST!G106</f>
        <v>13</v>
      </c>
      <c r="F2349" s="36">
        <f t="shared" si="284"/>
        <v>2.5</v>
      </c>
      <c r="G2349" s="37">
        <f t="shared" si="285"/>
        <v>13</v>
      </c>
      <c r="H2349" s="15">
        <f t="shared" si="286"/>
        <v>10.5</v>
      </c>
      <c r="I2349" s="15">
        <f t="shared" si="287"/>
        <v>110.25</v>
      </c>
      <c r="J2349" s="32"/>
    </row>
    <row r="2350" spans="1:10">
      <c r="A2350" t="s">
        <v>106</v>
      </c>
      <c r="B2350" s="19">
        <f>FORECAST!A107</f>
        <v>44302</v>
      </c>
      <c r="C2350" s="19">
        <f>OBSERVED!A107</f>
        <v>44302</v>
      </c>
      <c r="D2350" s="32">
        <f>OBSERVED!G107</f>
        <v>4.8</v>
      </c>
      <c r="E2350" s="32">
        <f>FORECAST!G107</f>
        <v>16</v>
      </c>
      <c r="F2350" s="36">
        <f t="shared" si="284"/>
        <v>4.8</v>
      </c>
      <c r="G2350" s="37">
        <f t="shared" si="285"/>
        <v>16</v>
      </c>
      <c r="H2350" s="15">
        <f t="shared" si="286"/>
        <v>11.2</v>
      </c>
      <c r="I2350" s="15">
        <f t="shared" si="287"/>
        <v>125.44</v>
      </c>
      <c r="J2350" s="32"/>
    </row>
    <row r="2351" spans="1:10">
      <c r="A2351" t="s">
        <v>107</v>
      </c>
      <c r="B2351" s="19">
        <f>FORECAST!A108</f>
        <v>44303</v>
      </c>
      <c r="C2351" s="19">
        <f>OBSERVED!A108</f>
        <v>44303</v>
      </c>
      <c r="D2351" s="32">
        <f>OBSERVED!G108</f>
        <v>4.1</v>
      </c>
      <c r="E2351" s="32">
        <f>FORECAST!G108</f>
        <v>15</v>
      </c>
      <c r="F2351" s="36">
        <f t="shared" si="284"/>
        <v>4.1</v>
      </c>
      <c r="G2351" s="37">
        <f t="shared" si="285"/>
        <v>15</v>
      </c>
      <c r="H2351" s="15">
        <f t="shared" si="286"/>
        <v>10.9</v>
      </c>
      <c r="I2351" s="15">
        <f t="shared" si="287"/>
        <v>118.81</v>
      </c>
      <c r="J2351" s="32"/>
    </row>
    <row r="2352" spans="1:10">
      <c r="A2352" t="s">
        <v>110</v>
      </c>
      <c r="B2352" s="19">
        <f>FORECAST!A109</f>
        <v>44304</v>
      </c>
      <c r="C2352" s="19">
        <f>OBSERVED!A109</f>
        <v>44304</v>
      </c>
      <c r="D2352" s="32">
        <f>OBSERVED!G109</f>
        <v>3.5</v>
      </c>
      <c r="E2352" s="32">
        <f>FORECAST!G109</f>
        <v>13</v>
      </c>
      <c r="F2352" s="36">
        <f t="shared" si="284"/>
        <v>3.5</v>
      </c>
      <c r="G2352" s="37">
        <f t="shared" si="285"/>
        <v>13</v>
      </c>
      <c r="H2352" s="15">
        <f t="shared" si="286"/>
        <v>9.5</v>
      </c>
      <c r="I2352" s="15">
        <f t="shared" si="287"/>
        <v>90.25</v>
      </c>
      <c r="J2352" s="32"/>
    </row>
    <row r="2353" spans="1:10">
      <c r="A2353" t="s">
        <v>113</v>
      </c>
      <c r="B2353" s="19">
        <f>FORECAST!A110</f>
        <v>44305</v>
      </c>
      <c r="C2353" s="19">
        <f>OBSERVED!A110</f>
        <v>44305</v>
      </c>
      <c r="D2353" s="32">
        <f>OBSERVED!G110</f>
        <v>4.6</v>
      </c>
      <c r="E2353" s="32">
        <f>FORECAST!G110</f>
        <v>13</v>
      </c>
      <c r="F2353" s="36">
        <f t="shared" si="284"/>
        <v>4.6</v>
      </c>
      <c r="G2353" s="37">
        <f t="shared" si="285"/>
        <v>13</v>
      </c>
      <c r="H2353" s="15">
        <f t="shared" si="286"/>
        <v>8.4</v>
      </c>
      <c r="I2353" s="15">
        <f t="shared" si="287"/>
        <v>70.56</v>
      </c>
      <c r="J2353" s="32"/>
    </row>
    <row r="2354" spans="1:10">
      <c r="A2354" t="s">
        <v>116</v>
      </c>
      <c r="B2354" s="19">
        <f>FORECAST!A111</f>
        <v>44306</v>
      </c>
      <c r="C2354" s="19">
        <f>OBSERVED!A111</f>
        <v>44306</v>
      </c>
      <c r="D2354" s="32">
        <f>OBSERVED!G111</f>
        <v>4.4</v>
      </c>
      <c r="E2354" s="32">
        <f>FORECAST!G111</f>
        <v>14</v>
      </c>
      <c r="F2354" s="36">
        <f t="shared" si="284"/>
        <v>4.4</v>
      </c>
      <c r="G2354" s="37">
        <f t="shared" si="285"/>
        <v>14</v>
      </c>
      <c r="H2354" s="15">
        <f t="shared" si="286"/>
        <v>9.6</v>
      </c>
      <c r="I2354" s="15">
        <f t="shared" si="287"/>
        <v>92.16</v>
      </c>
      <c r="J2354" s="32"/>
    </row>
    <row r="2355" spans="1:10">
      <c r="A2355" t="s">
        <v>119</v>
      </c>
      <c r="B2355" s="19">
        <f>FORECAST!A112</f>
        <v>44307</v>
      </c>
      <c r="C2355" s="19">
        <f>OBSERVED!A112</f>
        <v>44307</v>
      </c>
      <c r="D2355" s="32">
        <f>OBSERVED!G112</f>
        <v>3.9</v>
      </c>
      <c r="E2355" s="32">
        <f>FORECAST!G112</f>
        <v>15</v>
      </c>
      <c r="F2355" s="36">
        <f t="shared" si="284"/>
        <v>3.9</v>
      </c>
      <c r="G2355" s="37">
        <f t="shared" si="285"/>
        <v>15</v>
      </c>
      <c r="H2355" s="15">
        <f t="shared" si="286"/>
        <v>11.1</v>
      </c>
      <c r="I2355" s="15">
        <f t="shared" si="287"/>
        <v>123.21</v>
      </c>
      <c r="J2355" s="32"/>
    </row>
    <row r="2356" spans="1:10">
      <c r="A2356" t="s">
        <v>122</v>
      </c>
      <c r="B2356" s="19">
        <f>FORECAST!A113</f>
        <v>44308</v>
      </c>
      <c r="C2356" s="19">
        <f>OBSERVED!A113</f>
        <v>44308</v>
      </c>
      <c r="D2356" s="32">
        <f>OBSERVED!G113</f>
        <v>4.6</v>
      </c>
      <c r="E2356" s="32">
        <f>FORECAST!G113</f>
        <v>12</v>
      </c>
      <c r="F2356" s="36">
        <f t="shared" si="284"/>
        <v>4.6</v>
      </c>
      <c r="G2356" s="37">
        <f t="shared" si="285"/>
        <v>12</v>
      </c>
      <c r="H2356" s="15">
        <f t="shared" si="286"/>
        <v>7.4</v>
      </c>
      <c r="I2356" s="15">
        <f t="shared" si="287"/>
        <v>54.76</v>
      </c>
      <c r="J2356" s="32"/>
    </row>
    <row r="2357" spans="1:10">
      <c r="A2357" t="s">
        <v>106</v>
      </c>
      <c r="B2357" s="19">
        <f>FORECAST!A114</f>
        <v>44309</v>
      </c>
      <c r="C2357" s="19">
        <f>OBSERVED!A114</f>
        <v>44309</v>
      </c>
      <c r="D2357" s="32">
        <f>OBSERVED!G114</f>
        <v>2.6</v>
      </c>
      <c r="E2357" s="32">
        <f>FORECAST!G114</f>
        <v>11</v>
      </c>
      <c r="F2357" s="36">
        <f t="shared" si="284"/>
        <v>2.6</v>
      </c>
      <c r="G2357" s="37">
        <f t="shared" si="285"/>
        <v>11</v>
      </c>
      <c r="H2357" s="15">
        <f t="shared" si="286"/>
        <v>8.4</v>
      </c>
      <c r="I2357" s="15">
        <f t="shared" si="287"/>
        <v>70.56</v>
      </c>
      <c r="J2357" s="32"/>
    </row>
    <row r="2358" spans="1:10">
      <c r="A2358" t="s">
        <v>107</v>
      </c>
      <c r="B2358" s="19">
        <f>FORECAST!A115</f>
        <v>44310</v>
      </c>
      <c r="C2358" s="19">
        <f>OBSERVED!A115</f>
        <v>44310</v>
      </c>
      <c r="D2358" s="32">
        <f>OBSERVED!G115</f>
        <v>4.4</v>
      </c>
      <c r="E2358" s="32">
        <f>FORECAST!G115</f>
        <v>15</v>
      </c>
      <c r="F2358" s="36">
        <f t="shared" si="284"/>
        <v>4.4</v>
      </c>
      <c r="G2358" s="37">
        <f t="shared" si="285"/>
        <v>15</v>
      </c>
      <c r="H2358" s="15">
        <f t="shared" si="286"/>
        <v>10.6</v>
      </c>
      <c r="I2358" s="15">
        <f t="shared" si="287"/>
        <v>112.36</v>
      </c>
      <c r="J2358" s="32"/>
    </row>
    <row r="2359" spans="1:10">
      <c r="A2359" t="s">
        <v>110</v>
      </c>
      <c r="B2359" s="19">
        <f>FORECAST!A116</f>
        <v>44311</v>
      </c>
      <c r="C2359" s="19">
        <f>OBSERVED!A116</f>
        <v>44311</v>
      </c>
      <c r="D2359" s="32">
        <f>OBSERVED!G116</f>
        <v>2.9</v>
      </c>
      <c r="E2359" s="32">
        <f>FORECAST!G116</f>
        <v>14</v>
      </c>
      <c r="F2359" s="36">
        <f t="shared" si="284"/>
        <v>2.9</v>
      </c>
      <c r="G2359" s="37">
        <f t="shared" si="285"/>
        <v>14</v>
      </c>
      <c r="H2359" s="15">
        <f t="shared" si="286"/>
        <v>11.1</v>
      </c>
      <c r="I2359" s="15">
        <f t="shared" si="287"/>
        <v>123.21</v>
      </c>
      <c r="J2359" s="32"/>
    </row>
    <row r="2360" spans="1:10">
      <c r="A2360" t="s">
        <v>113</v>
      </c>
      <c r="B2360" s="19">
        <f>FORECAST!A117</f>
        <v>44312</v>
      </c>
      <c r="C2360" s="19">
        <f>OBSERVED!A117</f>
        <v>44312</v>
      </c>
      <c r="D2360" s="32">
        <f>OBSERVED!G117</f>
        <v>3.6</v>
      </c>
      <c r="E2360" s="32">
        <f>FORECAST!G117</f>
        <v>11</v>
      </c>
      <c r="F2360" s="36">
        <f t="shared" si="284"/>
        <v>3.6</v>
      </c>
      <c r="G2360" s="37">
        <f t="shared" si="285"/>
        <v>11</v>
      </c>
      <c r="H2360" s="15">
        <f t="shared" si="286"/>
        <v>7.4</v>
      </c>
      <c r="I2360" s="15">
        <f t="shared" si="287"/>
        <v>54.76</v>
      </c>
      <c r="J2360" s="32"/>
    </row>
    <row r="2361" spans="1:10">
      <c r="A2361" t="s">
        <v>116</v>
      </c>
      <c r="B2361" s="19">
        <f>FORECAST!A118</f>
        <v>44313</v>
      </c>
      <c r="C2361" s="19">
        <f>OBSERVED!A118</f>
        <v>44313</v>
      </c>
      <c r="D2361" s="32">
        <f>OBSERVED!G118</f>
        <v>4.1</v>
      </c>
      <c r="E2361" s="32">
        <f>FORECAST!G118</f>
        <v>13</v>
      </c>
      <c r="F2361" s="36">
        <f t="shared" si="284"/>
        <v>4.1</v>
      </c>
      <c r="G2361" s="37">
        <f t="shared" si="285"/>
        <v>13</v>
      </c>
      <c r="H2361" s="15">
        <f t="shared" si="286"/>
        <v>8.9</v>
      </c>
      <c r="I2361" s="15">
        <f t="shared" si="287"/>
        <v>79.21</v>
      </c>
      <c r="J2361" s="32"/>
    </row>
    <row r="2362" spans="1:10">
      <c r="A2362" t="s">
        <v>119</v>
      </c>
      <c r="B2362" s="19">
        <f>FORECAST!A119</f>
        <v>44314</v>
      </c>
      <c r="C2362" s="19">
        <f>OBSERVED!A119</f>
        <v>44314</v>
      </c>
      <c r="D2362" s="32">
        <f>OBSERVED!G119</f>
        <v>4.4</v>
      </c>
      <c r="E2362" s="32">
        <f>FORECAST!G119</f>
        <v>15</v>
      </c>
      <c r="F2362" s="36">
        <f t="shared" si="284"/>
        <v>4.4</v>
      </c>
      <c r="G2362" s="37">
        <f t="shared" si="285"/>
        <v>15</v>
      </c>
      <c r="H2362" s="15">
        <f t="shared" si="286"/>
        <v>10.6</v>
      </c>
      <c r="I2362" s="15">
        <f t="shared" si="287"/>
        <v>112.36</v>
      </c>
      <c r="J2362" s="32"/>
    </row>
    <row r="2363" spans="1:10">
      <c r="A2363" t="s">
        <v>122</v>
      </c>
      <c r="B2363" s="19">
        <f>FORECAST!A120</f>
        <v>44315</v>
      </c>
      <c r="C2363" s="19">
        <f>OBSERVED!A120</f>
        <v>44315</v>
      </c>
      <c r="D2363" s="32">
        <f>OBSERVED!G120</f>
        <v>3.8</v>
      </c>
      <c r="E2363" s="32">
        <f>FORECAST!G120</f>
        <v>16</v>
      </c>
      <c r="F2363" s="36">
        <f t="shared" si="284"/>
        <v>3.8</v>
      </c>
      <c r="G2363" s="37">
        <f t="shared" si="285"/>
        <v>16</v>
      </c>
      <c r="H2363" s="15">
        <f t="shared" si="286"/>
        <v>12.2</v>
      </c>
      <c r="I2363" s="15">
        <f t="shared" si="287"/>
        <v>148.84</v>
      </c>
      <c r="J2363" s="32"/>
    </row>
    <row r="2364" spans="1:10">
      <c r="A2364" t="s">
        <v>106</v>
      </c>
      <c r="B2364" s="19">
        <f>FORECAST!A121</f>
        <v>44316</v>
      </c>
      <c r="C2364" s="19">
        <f>OBSERVED!A121</f>
        <v>44316</v>
      </c>
      <c r="D2364" s="32">
        <f>OBSERVED!G121</f>
        <v>5.6</v>
      </c>
      <c r="E2364" s="32">
        <f>FORECAST!G121</f>
        <v>17</v>
      </c>
      <c r="F2364" s="36">
        <f t="shared" si="284"/>
        <v>5.6</v>
      </c>
      <c r="G2364" s="37">
        <f t="shared" si="285"/>
        <v>17</v>
      </c>
      <c r="H2364" s="15">
        <f t="shared" si="286"/>
        <v>11.4</v>
      </c>
      <c r="I2364" s="15">
        <f t="shared" si="287"/>
        <v>129.96</v>
      </c>
      <c r="J2364" s="32"/>
    </row>
    <row r="2365" spans="1:10">
      <c r="A2365" t="s">
        <v>107</v>
      </c>
      <c r="B2365" s="19">
        <f>FORECAST!A122</f>
        <v>44317</v>
      </c>
      <c r="C2365" s="19">
        <f>OBSERVED!A122</f>
        <v>44317</v>
      </c>
      <c r="D2365" s="32">
        <f>OBSERVED!G122</f>
        <v>3.9</v>
      </c>
      <c r="E2365" s="32">
        <f>FORECAST!G122</f>
        <v>16.2</v>
      </c>
      <c r="F2365" s="36">
        <f t="shared" si="284"/>
        <v>3.9</v>
      </c>
      <c r="G2365" s="37">
        <f t="shared" si="285"/>
        <v>16.2</v>
      </c>
      <c r="H2365" s="15">
        <f t="shared" si="286"/>
        <v>12.3</v>
      </c>
      <c r="I2365" s="15">
        <f t="shared" si="287"/>
        <v>151.29</v>
      </c>
      <c r="J2365" s="32"/>
    </row>
    <row r="2366" spans="1:10">
      <c r="A2366" t="s">
        <v>110</v>
      </c>
      <c r="B2366" s="19">
        <f>FORECAST!A123</f>
        <v>44318</v>
      </c>
      <c r="C2366" s="19">
        <f>OBSERVED!A123</f>
        <v>44318</v>
      </c>
      <c r="D2366" s="32">
        <f>OBSERVED!G123</f>
        <v>3.4</v>
      </c>
      <c r="E2366" s="32">
        <f>FORECAST!G123</f>
        <v>9.5</v>
      </c>
      <c r="F2366" s="36">
        <f t="shared" si="284"/>
        <v>3.4</v>
      </c>
      <c r="G2366" s="37">
        <f t="shared" si="285"/>
        <v>9.5</v>
      </c>
      <c r="H2366" s="15">
        <f t="shared" si="286"/>
        <v>6.1</v>
      </c>
      <c r="I2366" s="15">
        <f t="shared" si="287"/>
        <v>37.21</v>
      </c>
      <c r="J2366" s="32"/>
    </row>
    <row r="2367" spans="1:10">
      <c r="A2367" t="s">
        <v>113</v>
      </c>
      <c r="B2367" s="19">
        <f>FORECAST!A124</f>
        <v>44319</v>
      </c>
      <c r="C2367" s="19">
        <f>OBSERVED!A124</f>
        <v>44319</v>
      </c>
      <c r="D2367" s="32">
        <f>OBSERVED!G124</f>
        <v>3.3</v>
      </c>
      <c r="E2367" s="32">
        <f>FORECAST!G124</f>
        <v>12.1</v>
      </c>
      <c r="F2367" s="36">
        <f t="shared" si="284"/>
        <v>3.3</v>
      </c>
      <c r="G2367" s="37">
        <f t="shared" si="285"/>
        <v>12.1</v>
      </c>
      <c r="H2367" s="15">
        <f t="shared" si="286"/>
        <v>8.8</v>
      </c>
      <c r="I2367" s="15">
        <f t="shared" si="287"/>
        <v>77.44</v>
      </c>
      <c r="J2367" s="32"/>
    </row>
    <row r="2368" spans="1:10">
      <c r="A2368" t="s">
        <v>116</v>
      </c>
      <c r="B2368" s="19">
        <f>FORECAST!A125</f>
        <v>44320</v>
      </c>
      <c r="C2368" s="19">
        <f>OBSERVED!A125</f>
        <v>44320</v>
      </c>
      <c r="D2368" s="32">
        <f>OBSERVED!G125</f>
        <v>4.8</v>
      </c>
      <c r="E2368" s="32">
        <f>FORECAST!G125</f>
        <v>15.8</v>
      </c>
      <c r="F2368" s="36">
        <f t="shared" si="284"/>
        <v>4.8</v>
      </c>
      <c r="G2368" s="37">
        <f t="shared" si="285"/>
        <v>15.8</v>
      </c>
      <c r="H2368" s="15">
        <f t="shared" si="286"/>
        <v>11</v>
      </c>
      <c r="I2368" s="15">
        <f t="shared" si="287"/>
        <v>121</v>
      </c>
      <c r="J2368" s="32"/>
    </row>
    <row r="2369" spans="1:10">
      <c r="A2369" t="s">
        <v>119</v>
      </c>
      <c r="B2369" s="19">
        <f>FORECAST!A126</f>
        <v>44321</v>
      </c>
      <c r="C2369" s="19">
        <f>OBSERVED!A126</f>
        <v>44321</v>
      </c>
      <c r="D2369" s="32">
        <f>OBSERVED!G126</f>
        <v>5</v>
      </c>
      <c r="E2369" s="32">
        <f>FORECAST!G126</f>
        <v>14.1</v>
      </c>
      <c r="F2369" s="36">
        <f t="shared" si="284"/>
        <v>5</v>
      </c>
      <c r="G2369" s="37">
        <f t="shared" si="285"/>
        <v>14.1</v>
      </c>
      <c r="H2369" s="15">
        <f t="shared" si="286"/>
        <v>9.1</v>
      </c>
      <c r="I2369" s="15">
        <f t="shared" si="287"/>
        <v>82.81</v>
      </c>
      <c r="J2369" s="32"/>
    </row>
    <row r="2370" spans="1:10">
      <c r="A2370" t="s">
        <v>122</v>
      </c>
      <c r="B2370" s="19">
        <f>FORECAST!A127</f>
        <v>44322</v>
      </c>
      <c r="C2370" s="19">
        <f>OBSERVED!A127</f>
        <v>44322</v>
      </c>
      <c r="D2370" s="32">
        <f>OBSERVED!G127</f>
        <v>3.6</v>
      </c>
      <c r="E2370" s="32">
        <f>FORECAST!G127</f>
        <v>14.7</v>
      </c>
      <c r="F2370" s="36">
        <f t="shared" si="284"/>
        <v>3.6</v>
      </c>
      <c r="G2370" s="37">
        <f t="shared" si="285"/>
        <v>14.7</v>
      </c>
      <c r="H2370" s="15">
        <f t="shared" si="286"/>
        <v>11.1</v>
      </c>
      <c r="I2370" s="15">
        <f t="shared" si="287"/>
        <v>123.21</v>
      </c>
      <c r="J2370" s="32"/>
    </row>
    <row r="2371" spans="1:10">
      <c r="A2371" t="s">
        <v>106</v>
      </c>
      <c r="B2371" s="19">
        <f>FORECAST!A128</f>
        <v>44323</v>
      </c>
      <c r="C2371" s="19">
        <f>OBSERVED!A128</f>
        <v>44323</v>
      </c>
      <c r="D2371" s="32">
        <f>OBSERVED!G128</f>
        <v>3.7</v>
      </c>
      <c r="E2371" s="32">
        <f>FORECAST!G128</f>
        <v>14.2</v>
      </c>
      <c r="F2371" s="36">
        <f t="shared" si="284"/>
        <v>3.7</v>
      </c>
      <c r="G2371" s="37">
        <f t="shared" si="285"/>
        <v>14.2</v>
      </c>
      <c r="H2371" s="15">
        <f t="shared" si="286"/>
        <v>10.5</v>
      </c>
      <c r="I2371" s="15">
        <f t="shared" si="287"/>
        <v>110.25</v>
      </c>
      <c r="J2371" s="32"/>
    </row>
    <row r="2372" spans="1:10">
      <c r="A2372" t="s">
        <v>107</v>
      </c>
      <c r="B2372" s="19">
        <f>FORECAST!A129</f>
        <v>44324</v>
      </c>
      <c r="C2372" s="19">
        <f>OBSERVED!A129</f>
        <v>44324</v>
      </c>
      <c r="D2372" s="32">
        <f>OBSERVED!G129</f>
        <v>3.56666666666667</v>
      </c>
      <c r="E2372" s="32">
        <f>FORECAST!G129</f>
        <v>16.1</v>
      </c>
      <c r="F2372" s="36">
        <f t="shared" si="284"/>
        <v>3.56666666666667</v>
      </c>
      <c r="G2372" s="37">
        <f t="shared" si="285"/>
        <v>16.1</v>
      </c>
      <c r="H2372" s="15">
        <f t="shared" si="286"/>
        <v>12.5333333333333</v>
      </c>
      <c r="I2372" s="15">
        <f t="shared" si="287"/>
        <v>157.084444444444</v>
      </c>
      <c r="J2372" s="32"/>
    </row>
    <row r="2373" spans="1:10">
      <c r="A2373" t="s">
        <v>110</v>
      </c>
      <c r="B2373" s="19">
        <f>FORECAST!A130</f>
        <v>44325</v>
      </c>
      <c r="C2373" s="19">
        <f>OBSERVED!A130</f>
        <v>44325</v>
      </c>
      <c r="D2373" s="32">
        <f>OBSERVED!G130</f>
        <v>2.95416666666666</v>
      </c>
      <c r="E2373" s="32">
        <f>FORECAST!G130</f>
        <v>15.9</v>
      </c>
      <c r="F2373" s="36">
        <f t="shared" si="284"/>
        <v>2.95416666666666</v>
      </c>
      <c r="G2373" s="37">
        <f t="shared" si="285"/>
        <v>15.9</v>
      </c>
      <c r="H2373" s="15">
        <f t="shared" si="286"/>
        <v>12.9458333333333</v>
      </c>
      <c r="I2373" s="15">
        <f t="shared" si="287"/>
        <v>167.594600694445</v>
      </c>
      <c r="J2373" s="32"/>
    </row>
    <row r="2374" spans="1:10">
      <c r="A2374" t="s">
        <v>113</v>
      </c>
      <c r="B2374" s="19">
        <f>FORECAST!A131</f>
        <v>44326</v>
      </c>
      <c r="C2374" s="19">
        <f>OBSERVED!A131</f>
        <v>44326</v>
      </c>
      <c r="D2374" s="32">
        <f>OBSERVED!G131</f>
        <v>4.80416666666666</v>
      </c>
      <c r="E2374" s="32">
        <f>FORECAST!G131</f>
        <v>17.6</v>
      </c>
      <c r="F2374" s="36">
        <f t="shared" ref="F2374:F2437" si="288">IF(OR(D2374=99.9,E2374=99.9),"",D2374)</f>
        <v>4.80416666666666</v>
      </c>
      <c r="G2374" s="37">
        <f t="shared" ref="G2374:G2437" si="289">IF(OR(D2374=99.9,E2374=99.9),"",E2374)</f>
        <v>17.6</v>
      </c>
      <c r="H2374" s="15">
        <f t="shared" ref="H2374:H2437" si="290">IF(OR(D2374=99.9,E2374=99.9),"",ABS(D2374-E2374))</f>
        <v>12.7958333333333</v>
      </c>
      <c r="I2374" s="15">
        <f t="shared" ref="I2374:I2437" si="291">IF(OR(D2374=99.9,E2374=99.9),"",SUMXMY2(D2374,E2374))</f>
        <v>163.733350694445</v>
      </c>
      <c r="J2374" s="32"/>
    </row>
    <row r="2375" spans="1:10">
      <c r="A2375" t="s">
        <v>116</v>
      </c>
      <c r="B2375" s="19">
        <f>FORECAST!A132</f>
        <v>44327</v>
      </c>
      <c r="C2375" s="19">
        <f>OBSERVED!A132</f>
        <v>44327</v>
      </c>
      <c r="D2375" s="32">
        <f>OBSERVED!G132</f>
        <v>6.1</v>
      </c>
      <c r="E2375" s="32">
        <f>FORECAST!G132</f>
        <v>18.8</v>
      </c>
      <c r="F2375" s="36">
        <f t="shared" si="288"/>
        <v>6.1</v>
      </c>
      <c r="G2375" s="37">
        <f t="shared" si="289"/>
        <v>18.8</v>
      </c>
      <c r="H2375" s="15">
        <f t="shared" si="290"/>
        <v>12.7</v>
      </c>
      <c r="I2375" s="15">
        <f t="shared" si="291"/>
        <v>161.29</v>
      </c>
      <c r="J2375" s="32"/>
    </row>
    <row r="2376" spans="1:10">
      <c r="A2376" t="s">
        <v>119</v>
      </c>
      <c r="B2376" s="19">
        <f>FORECAST!A133</f>
        <v>44328</v>
      </c>
      <c r="C2376" s="19">
        <f>OBSERVED!A133</f>
        <v>44328</v>
      </c>
      <c r="D2376" s="32">
        <f>OBSERVED!G133</f>
        <v>5.9</v>
      </c>
      <c r="E2376" s="32">
        <f>FORECAST!G133</f>
        <v>18</v>
      </c>
      <c r="F2376" s="36">
        <f t="shared" si="288"/>
        <v>5.9</v>
      </c>
      <c r="G2376" s="37">
        <f t="shared" si="289"/>
        <v>18</v>
      </c>
      <c r="H2376" s="15">
        <f t="shared" si="290"/>
        <v>12.1</v>
      </c>
      <c r="I2376" s="15">
        <f t="shared" si="291"/>
        <v>146.41</v>
      </c>
      <c r="J2376" s="32"/>
    </row>
    <row r="2377" spans="1:10">
      <c r="A2377" t="s">
        <v>122</v>
      </c>
      <c r="B2377" s="19">
        <f>FORECAST!A134</f>
        <v>44329</v>
      </c>
      <c r="C2377" s="19">
        <f>OBSERVED!A134</f>
        <v>44329</v>
      </c>
      <c r="D2377" s="32">
        <f>OBSERVED!G134</f>
        <v>5.8</v>
      </c>
      <c r="E2377" s="32">
        <f>FORECAST!G134</f>
        <v>20</v>
      </c>
      <c r="F2377" s="36">
        <f t="shared" si="288"/>
        <v>5.8</v>
      </c>
      <c r="G2377" s="37">
        <f t="shared" si="289"/>
        <v>20</v>
      </c>
      <c r="H2377" s="15">
        <f t="shared" si="290"/>
        <v>14.2</v>
      </c>
      <c r="I2377" s="15">
        <f t="shared" si="291"/>
        <v>201.64</v>
      </c>
      <c r="J2377" s="32"/>
    </row>
    <row r="2378" spans="1:10">
      <c r="A2378" t="s">
        <v>106</v>
      </c>
      <c r="B2378" s="19">
        <f>FORECAST!A135</f>
        <v>44330</v>
      </c>
      <c r="C2378" s="19">
        <f>OBSERVED!A135</f>
        <v>44330</v>
      </c>
      <c r="D2378" s="32">
        <f>OBSERVED!G135</f>
        <v>6.3</v>
      </c>
      <c r="E2378" s="32">
        <f>FORECAST!G135</f>
        <v>17</v>
      </c>
      <c r="F2378" s="36">
        <f t="shared" si="288"/>
        <v>6.3</v>
      </c>
      <c r="G2378" s="37">
        <f t="shared" si="289"/>
        <v>17</v>
      </c>
      <c r="H2378" s="15">
        <f t="shared" si="290"/>
        <v>10.7</v>
      </c>
      <c r="I2378" s="15">
        <f t="shared" si="291"/>
        <v>114.49</v>
      </c>
      <c r="J2378" s="32"/>
    </row>
    <row r="2379" spans="1:10">
      <c r="A2379" t="s">
        <v>107</v>
      </c>
      <c r="B2379" s="19">
        <f>FORECAST!A136</f>
        <v>44331</v>
      </c>
      <c r="C2379" s="19">
        <f>OBSERVED!A136</f>
        <v>44331</v>
      </c>
      <c r="D2379" s="32">
        <f>OBSERVED!G136</f>
        <v>4.8</v>
      </c>
      <c r="E2379" s="32">
        <f>FORECAST!G136</f>
        <v>16</v>
      </c>
      <c r="F2379" s="36">
        <f t="shared" si="288"/>
        <v>4.8</v>
      </c>
      <c r="G2379" s="37">
        <f t="shared" si="289"/>
        <v>16</v>
      </c>
      <c r="H2379" s="15">
        <f t="shared" si="290"/>
        <v>11.2</v>
      </c>
      <c r="I2379" s="15">
        <f t="shared" si="291"/>
        <v>125.44</v>
      </c>
      <c r="J2379" s="32"/>
    </row>
    <row r="2380" spans="1:10">
      <c r="A2380" t="s">
        <v>110</v>
      </c>
      <c r="B2380" s="19">
        <f>FORECAST!A137</f>
        <v>44332</v>
      </c>
      <c r="C2380" s="19">
        <f>OBSERVED!A137</f>
        <v>44332</v>
      </c>
      <c r="D2380" s="32">
        <f>OBSERVED!G137</f>
        <v>2.6</v>
      </c>
      <c r="E2380" s="32">
        <f>FORECAST!G137</f>
        <v>13</v>
      </c>
      <c r="F2380" s="36">
        <f t="shared" si="288"/>
        <v>2.6</v>
      </c>
      <c r="G2380" s="37">
        <f t="shared" si="289"/>
        <v>13</v>
      </c>
      <c r="H2380" s="15">
        <f t="shared" si="290"/>
        <v>10.4</v>
      </c>
      <c r="I2380" s="15">
        <f t="shared" si="291"/>
        <v>108.16</v>
      </c>
      <c r="J2380" s="32"/>
    </row>
    <row r="2381" spans="1:10">
      <c r="A2381" t="s">
        <v>113</v>
      </c>
      <c r="B2381" s="19">
        <f>FORECAST!A138</f>
        <v>44333</v>
      </c>
      <c r="C2381" s="19">
        <f>OBSERVED!A138</f>
        <v>44333</v>
      </c>
      <c r="D2381" s="32">
        <f>OBSERVED!G138</f>
        <v>8.9</v>
      </c>
      <c r="E2381" s="32">
        <f>FORECAST!G138</f>
        <v>10</v>
      </c>
      <c r="F2381" s="36">
        <f t="shared" si="288"/>
        <v>8.9</v>
      </c>
      <c r="G2381" s="37">
        <f t="shared" si="289"/>
        <v>10</v>
      </c>
      <c r="H2381" s="15">
        <f t="shared" si="290"/>
        <v>1.1</v>
      </c>
      <c r="I2381" s="15">
        <f t="shared" si="291"/>
        <v>1.21</v>
      </c>
      <c r="J2381" s="32"/>
    </row>
    <row r="2382" spans="1:10">
      <c r="A2382" t="s">
        <v>116</v>
      </c>
      <c r="B2382" s="19">
        <f>FORECAST!A139</f>
        <v>44334</v>
      </c>
      <c r="C2382" s="19">
        <f>OBSERVED!A139</f>
        <v>44334</v>
      </c>
      <c r="D2382" s="32">
        <f>OBSERVED!G139</f>
        <v>9.6</v>
      </c>
      <c r="E2382" s="32">
        <f>FORECAST!G139</f>
        <v>17</v>
      </c>
      <c r="F2382" s="36">
        <f t="shared" si="288"/>
        <v>9.6</v>
      </c>
      <c r="G2382" s="37">
        <f t="shared" si="289"/>
        <v>17</v>
      </c>
      <c r="H2382" s="15">
        <f t="shared" si="290"/>
        <v>7.4</v>
      </c>
      <c r="I2382" s="15">
        <f t="shared" si="291"/>
        <v>54.76</v>
      </c>
      <c r="J2382" s="32"/>
    </row>
    <row r="2383" spans="1:10">
      <c r="A2383" t="s">
        <v>119</v>
      </c>
      <c r="B2383" s="19">
        <f>FORECAST!A140</f>
        <v>44335</v>
      </c>
      <c r="C2383" s="19">
        <f>OBSERVED!A140</f>
        <v>44335</v>
      </c>
      <c r="D2383" s="32">
        <f>OBSERVED!G140</f>
        <v>14.4</v>
      </c>
      <c r="E2383" s="32">
        <f>FORECAST!G140</f>
        <v>14.4</v>
      </c>
      <c r="F2383" s="36">
        <f t="shared" si="288"/>
        <v>14.4</v>
      </c>
      <c r="G2383" s="37">
        <f t="shared" si="289"/>
        <v>14.4</v>
      </c>
      <c r="H2383" s="15">
        <f t="shared" si="290"/>
        <v>0</v>
      </c>
      <c r="I2383" s="15">
        <f t="shared" si="291"/>
        <v>0</v>
      </c>
      <c r="J2383" s="32"/>
    </row>
    <row r="2384" spans="1:10">
      <c r="A2384" t="s">
        <v>122</v>
      </c>
      <c r="B2384" s="19">
        <f>FORECAST!A141</f>
        <v>44336</v>
      </c>
      <c r="C2384" s="19">
        <f>OBSERVED!A141</f>
        <v>44336</v>
      </c>
      <c r="D2384" s="32">
        <f>OBSERVED!G141</f>
        <v>5.1</v>
      </c>
      <c r="E2384" s="32">
        <f>FORECAST!G141</f>
        <v>13.6</v>
      </c>
      <c r="F2384" s="36">
        <f t="shared" si="288"/>
        <v>5.1</v>
      </c>
      <c r="G2384" s="37">
        <f t="shared" si="289"/>
        <v>13.6</v>
      </c>
      <c r="H2384" s="15">
        <f t="shared" si="290"/>
        <v>8.5</v>
      </c>
      <c r="I2384" s="15">
        <f t="shared" si="291"/>
        <v>72.25</v>
      </c>
      <c r="J2384" s="32"/>
    </row>
    <row r="2385" spans="1:10">
      <c r="A2385" t="s">
        <v>106</v>
      </c>
      <c r="B2385" s="19">
        <f>FORECAST!A142</f>
        <v>44337</v>
      </c>
      <c r="C2385" s="19">
        <f>OBSERVED!A142</f>
        <v>44337</v>
      </c>
      <c r="D2385" s="32">
        <f>OBSERVED!G142</f>
        <v>5.8</v>
      </c>
      <c r="E2385" s="32">
        <f>FORECAST!G142</f>
        <v>20.6</v>
      </c>
      <c r="F2385" s="36">
        <f t="shared" si="288"/>
        <v>5.8</v>
      </c>
      <c r="G2385" s="37">
        <f t="shared" si="289"/>
        <v>20.6</v>
      </c>
      <c r="H2385" s="15">
        <f t="shared" si="290"/>
        <v>14.8</v>
      </c>
      <c r="I2385" s="15">
        <f t="shared" si="291"/>
        <v>219.04</v>
      </c>
      <c r="J2385" s="32"/>
    </row>
    <row r="2386" spans="1:10">
      <c r="A2386" t="s">
        <v>107</v>
      </c>
      <c r="B2386" s="19">
        <f>FORECAST!A143</f>
        <v>44338</v>
      </c>
      <c r="C2386" s="19">
        <f>OBSERVED!A143</f>
        <v>44338</v>
      </c>
      <c r="D2386" s="32">
        <f>OBSERVED!G143</f>
        <v>6.6</v>
      </c>
      <c r="E2386" s="32">
        <f>FORECAST!G143</f>
        <v>17</v>
      </c>
      <c r="F2386" s="36">
        <f t="shared" si="288"/>
        <v>6.6</v>
      </c>
      <c r="G2386" s="37">
        <f t="shared" si="289"/>
        <v>17</v>
      </c>
      <c r="H2386" s="15">
        <f t="shared" si="290"/>
        <v>10.4</v>
      </c>
      <c r="I2386" s="15">
        <f t="shared" si="291"/>
        <v>108.16</v>
      </c>
      <c r="J2386" s="32"/>
    </row>
    <row r="2387" spans="1:10">
      <c r="A2387" t="s">
        <v>110</v>
      </c>
      <c r="B2387" s="19">
        <f>FORECAST!A144</f>
        <v>44339</v>
      </c>
      <c r="C2387" s="19">
        <f>OBSERVED!A144</f>
        <v>44339</v>
      </c>
      <c r="D2387" s="32">
        <f>OBSERVED!G144</f>
        <v>6</v>
      </c>
      <c r="E2387" s="32">
        <f>FORECAST!G144</f>
        <v>18</v>
      </c>
      <c r="F2387" s="36">
        <f t="shared" si="288"/>
        <v>6</v>
      </c>
      <c r="G2387" s="37">
        <f t="shared" si="289"/>
        <v>18</v>
      </c>
      <c r="H2387" s="15">
        <f t="shared" si="290"/>
        <v>12</v>
      </c>
      <c r="I2387" s="15">
        <f t="shared" si="291"/>
        <v>144</v>
      </c>
      <c r="J2387" s="32"/>
    </row>
    <row r="2388" spans="1:10">
      <c r="A2388" t="s">
        <v>113</v>
      </c>
      <c r="B2388" s="19">
        <f>FORECAST!A145</f>
        <v>44340</v>
      </c>
      <c r="C2388" s="19">
        <f>OBSERVED!A145</f>
        <v>44340</v>
      </c>
      <c r="D2388" s="32">
        <f>OBSERVED!G145</f>
        <v>5.1</v>
      </c>
      <c r="E2388" s="32">
        <f>FORECAST!G145</f>
        <v>17</v>
      </c>
      <c r="F2388" s="36">
        <f t="shared" si="288"/>
        <v>5.1</v>
      </c>
      <c r="G2388" s="37">
        <f t="shared" si="289"/>
        <v>17</v>
      </c>
      <c r="H2388" s="15">
        <f t="shared" si="290"/>
        <v>11.9</v>
      </c>
      <c r="I2388" s="15">
        <f t="shared" si="291"/>
        <v>141.61</v>
      </c>
      <c r="J2388" s="32"/>
    </row>
    <row r="2389" spans="1:10">
      <c r="A2389" t="s">
        <v>116</v>
      </c>
      <c r="B2389" s="19">
        <f>FORECAST!A146</f>
        <v>44341</v>
      </c>
      <c r="C2389" s="19">
        <f>OBSERVED!A146</f>
        <v>44341</v>
      </c>
      <c r="D2389" s="32">
        <f>OBSERVED!G146</f>
        <v>6</v>
      </c>
      <c r="E2389" s="32">
        <f>FORECAST!G146</f>
        <v>17</v>
      </c>
      <c r="F2389" s="36">
        <f t="shared" si="288"/>
        <v>6</v>
      </c>
      <c r="G2389" s="37">
        <f t="shared" si="289"/>
        <v>17</v>
      </c>
      <c r="H2389" s="15">
        <f t="shared" si="290"/>
        <v>11</v>
      </c>
      <c r="I2389" s="15">
        <f t="shared" si="291"/>
        <v>121</v>
      </c>
      <c r="J2389" s="32"/>
    </row>
    <row r="2390" spans="1:10">
      <c r="A2390" t="s">
        <v>119</v>
      </c>
      <c r="B2390" s="19">
        <f>FORECAST!A147</f>
        <v>44342</v>
      </c>
      <c r="C2390" s="19">
        <f>OBSERVED!A147</f>
        <v>44342</v>
      </c>
      <c r="D2390" s="32">
        <f>OBSERVED!G147</f>
        <v>6</v>
      </c>
      <c r="E2390" s="32">
        <f>FORECAST!G147</f>
        <v>18</v>
      </c>
      <c r="F2390" s="36">
        <f t="shared" si="288"/>
        <v>6</v>
      </c>
      <c r="G2390" s="37">
        <f t="shared" si="289"/>
        <v>18</v>
      </c>
      <c r="H2390" s="15">
        <f t="shared" si="290"/>
        <v>12</v>
      </c>
      <c r="I2390" s="15">
        <f t="shared" si="291"/>
        <v>144</v>
      </c>
      <c r="J2390" s="32"/>
    </row>
    <row r="2391" spans="1:10">
      <c r="A2391" t="s">
        <v>122</v>
      </c>
      <c r="B2391" s="19">
        <f>FORECAST!A148</f>
        <v>44343</v>
      </c>
      <c r="C2391" s="19">
        <f>OBSERVED!A148</f>
        <v>44343</v>
      </c>
      <c r="D2391" s="32">
        <f>OBSERVED!G148</f>
        <v>7.6</v>
      </c>
      <c r="E2391" s="32">
        <f>FORECAST!G148</f>
        <v>21</v>
      </c>
      <c r="F2391" s="36">
        <f t="shared" si="288"/>
        <v>7.6</v>
      </c>
      <c r="G2391" s="37">
        <f t="shared" si="289"/>
        <v>21</v>
      </c>
      <c r="H2391" s="15">
        <f t="shared" si="290"/>
        <v>13.4</v>
      </c>
      <c r="I2391" s="15">
        <f t="shared" si="291"/>
        <v>179.56</v>
      </c>
      <c r="J2391" s="32"/>
    </row>
    <row r="2392" spans="1:10">
      <c r="A2392" t="s">
        <v>106</v>
      </c>
      <c r="B2392" s="19">
        <f>FORECAST!A149</f>
        <v>44344</v>
      </c>
      <c r="C2392" s="19">
        <f>OBSERVED!A149</f>
        <v>44344</v>
      </c>
      <c r="D2392" s="32">
        <f>OBSERVED!G149</f>
        <v>8.5</v>
      </c>
      <c r="E2392" s="32">
        <f>FORECAST!G149</f>
        <v>24</v>
      </c>
      <c r="F2392" s="36">
        <f t="shared" si="288"/>
        <v>8.5</v>
      </c>
      <c r="G2392" s="37">
        <f t="shared" si="289"/>
        <v>24</v>
      </c>
      <c r="H2392" s="15">
        <f t="shared" si="290"/>
        <v>15.5</v>
      </c>
      <c r="I2392" s="15">
        <f t="shared" si="291"/>
        <v>240.25</v>
      </c>
      <c r="J2392" s="32"/>
    </row>
    <row r="2393" spans="1:10">
      <c r="A2393" t="s">
        <v>107</v>
      </c>
      <c r="B2393" s="19">
        <f>FORECAST!A150</f>
        <v>44345</v>
      </c>
      <c r="C2393" s="19">
        <f>OBSERVED!A150</f>
        <v>44345</v>
      </c>
      <c r="D2393" s="32">
        <f>OBSERVED!G150</f>
        <v>8.2</v>
      </c>
      <c r="E2393" s="32">
        <f>FORECAST!G150</f>
        <v>23.5</v>
      </c>
      <c r="F2393" s="36">
        <f t="shared" si="288"/>
        <v>8.2</v>
      </c>
      <c r="G2393" s="37">
        <f t="shared" si="289"/>
        <v>23.5</v>
      </c>
      <c r="H2393" s="15">
        <f t="shared" si="290"/>
        <v>15.3</v>
      </c>
      <c r="I2393" s="15">
        <f t="shared" si="291"/>
        <v>234.09</v>
      </c>
      <c r="J2393" s="32"/>
    </row>
    <row r="2394" spans="1:10">
      <c r="A2394" t="s">
        <v>110</v>
      </c>
      <c r="B2394" s="19">
        <f>FORECAST!A151</f>
        <v>44346</v>
      </c>
      <c r="C2394" s="19">
        <f>OBSERVED!A151</f>
        <v>44346</v>
      </c>
      <c r="D2394" s="32">
        <f>OBSERVED!G151</f>
        <v>7.4</v>
      </c>
      <c r="E2394" s="32">
        <f>FORECAST!G151</f>
        <v>24.3</v>
      </c>
      <c r="F2394" s="36">
        <f t="shared" si="288"/>
        <v>7.4</v>
      </c>
      <c r="G2394" s="37">
        <f t="shared" si="289"/>
        <v>24.3</v>
      </c>
      <c r="H2394" s="15">
        <f t="shared" si="290"/>
        <v>16.9</v>
      </c>
      <c r="I2394" s="15">
        <f t="shared" si="291"/>
        <v>285.61</v>
      </c>
      <c r="J2394" s="32"/>
    </row>
    <row r="2395" spans="1:10">
      <c r="A2395" t="s">
        <v>113</v>
      </c>
      <c r="B2395" s="19">
        <f>FORECAST!A152</f>
        <v>44347</v>
      </c>
      <c r="C2395" s="19">
        <f>OBSERVED!A152</f>
        <v>44347</v>
      </c>
      <c r="D2395" s="32">
        <f>OBSERVED!G152</f>
        <v>8</v>
      </c>
      <c r="E2395" s="32">
        <f>FORECAST!G152</f>
        <v>24.3</v>
      </c>
      <c r="F2395" s="36">
        <f t="shared" si="288"/>
        <v>8</v>
      </c>
      <c r="G2395" s="37">
        <f t="shared" si="289"/>
        <v>24.3</v>
      </c>
      <c r="H2395" s="15">
        <f t="shared" si="290"/>
        <v>16.3</v>
      </c>
      <c r="I2395" s="15">
        <f t="shared" si="291"/>
        <v>265.69</v>
      </c>
      <c r="J2395" s="32"/>
    </row>
    <row r="2396" spans="1:10">
      <c r="A2396" t="s">
        <v>116</v>
      </c>
      <c r="B2396" s="19">
        <f>FORECAST!A153</f>
        <v>44348</v>
      </c>
      <c r="C2396" s="19">
        <f>OBSERVED!A153</f>
        <v>44348</v>
      </c>
      <c r="D2396" s="32">
        <f>OBSERVED!G153</f>
        <v>8.6</v>
      </c>
      <c r="E2396" s="32">
        <f>FORECAST!G153</f>
        <v>25.1</v>
      </c>
      <c r="F2396" s="36">
        <f t="shared" si="288"/>
        <v>8.6</v>
      </c>
      <c r="G2396" s="37">
        <f t="shared" si="289"/>
        <v>25.1</v>
      </c>
      <c r="H2396" s="15">
        <f t="shared" si="290"/>
        <v>16.5</v>
      </c>
      <c r="I2396" s="15">
        <f t="shared" si="291"/>
        <v>272.25</v>
      </c>
      <c r="J2396" s="32"/>
    </row>
    <row r="2397" spans="1:10">
      <c r="A2397" t="s">
        <v>119</v>
      </c>
      <c r="B2397" s="19">
        <f>FORECAST!A154</f>
        <v>44349</v>
      </c>
      <c r="C2397" s="19">
        <f>OBSERVED!A154</f>
        <v>44349</v>
      </c>
      <c r="D2397" s="32">
        <f>OBSERVED!G154</f>
        <v>7.5</v>
      </c>
      <c r="E2397" s="32">
        <f>FORECAST!G154</f>
        <v>20.9</v>
      </c>
      <c r="F2397" s="36">
        <f t="shared" si="288"/>
        <v>7.5</v>
      </c>
      <c r="G2397" s="37">
        <f t="shared" si="289"/>
        <v>20.9</v>
      </c>
      <c r="H2397" s="15">
        <f t="shared" si="290"/>
        <v>13.4</v>
      </c>
      <c r="I2397" s="15">
        <f t="shared" si="291"/>
        <v>179.56</v>
      </c>
      <c r="J2397" s="32"/>
    </row>
    <row r="2398" spans="1:10">
      <c r="A2398" t="s">
        <v>122</v>
      </c>
      <c r="B2398" s="19">
        <f>FORECAST!A155</f>
        <v>44350</v>
      </c>
      <c r="C2398" s="19">
        <f>OBSERVED!A155</f>
        <v>44350</v>
      </c>
      <c r="D2398" s="32">
        <f>OBSERVED!G155</f>
        <v>6.9</v>
      </c>
      <c r="E2398" s="32">
        <f>FORECAST!G155</f>
        <v>19.3</v>
      </c>
      <c r="F2398" s="36">
        <f t="shared" si="288"/>
        <v>6.9</v>
      </c>
      <c r="G2398" s="37">
        <f t="shared" si="289"/>
        <v>19.3</v>
      </c>
      <c r="H2398" s="15">
        <f t="shared" si="290"/>
        <v>12.4</v>
      </c>
      <c r="I2398" s="15">
        <f t="shared" si="291"/>
        <v>153.76</v>
      </c>
      <c r="J2398" s="32"/>
    </row>
    <row r="2399" spans="1:10">
      <c r="A2399" t="s">
        <v>106</v>
      </c>
      <c r="B2399" s="19">
        <f>FORECAST!A156</f>
        <v>44351</v>
      </c>
      <c r="C2399" s="19">
        <f>OBSERVED!A156</f>
        <v>44351</v>
      </c>
      <c r="D2399" s="32">
        <f>OBSERVED!G156</f>
        <v>6.5</v>
      </c>
      <c r="E2399" s="32">
        <f>FORECAST!G156</f>
        <v>16.8</v>
      </c>
      <c r="F2399" s="36">
        <f t="shared" si="288"/>
        <v>6.5</v>
      </c>
      <c r="G2399" s="37">
        <f t="shared" si="289"/>
        <v>16.8</v>
      </c>
      <c r="H2399" s="15">
        <f t="shared" si="290"/>
        <v>10.3</v>
      </c>
      <c r="I2399" s="15">
        <f t="shared" si="291"/>
        <v>106.09</v>
      </c>
      <c r="J2399" s="32"/>
    </row>
    <row r="2400" spans="1:10">
      <c r="A2400" t="s">
        <v>107</v>
      </c>
      <c r="B2400" s="19">
        <f>FORECAST!A157</f>
        <v>44352</v>
      </c>
      <c r="C2400" s="19">
        <f>OBSERVED!A157</f>
        <v>44352</v>
      </c>
      <c r="D2400" s="32">
        <f>OBSERVED!G157</f>
        <v>5.1</v>
      </c>
      <c r="E2400" s="32">
        <f>FORECAST!G157</f>
        <v>20.7</v>
      </c>
      <c r="F2400" s="36">
        <f t="shared" si="288"/>
        <v>5.1</v>
      </c>
      <c r="G2400" s="37">
        <f t="shared" si="289"/>
        <v>20.7</v>
      </c>
      <c r="H2400" s="15">
        <f t="shared" si="290"/>
        <v>15.6</v>
      </c>
      <c r="I2400" s="15">
        <f t="shared" si="291"/>
        <v>243.36</v>
      </c>
      <c r="J2400" s="32"/>
    </row>
    <row r="2401" spans="1:10">
      <c r="A2401" t="s">
        <v>110</v>
      </c>
      <c r="B2401" s="19">
        <f>FORECAST!A158</f>
        <v>44353</v>
      </c>
      <c r="C2401" s="19">
        <f>OBSERVED!A158</f>
        <v>44353</v>
      </c>
      <c r="D2401" s="32">
        <f>OBSERVED!G158</f>
        <v>4.8</v>
      </c>
      <c r="E2401" s="32">
        <f>FORECAST!G158</f>
        <v>19</v>
      </c>
      <c r="F2401" s="36">
        <f t="shared" si="288"/>
        <v>4.8</v>
      </c>
      <c r="G2401" s="37">
        <f t="shared" si="289"/>
        <v>19</v>
      </c>
      <c r="H2401" s="15">
        <f t="shared" si="290"/>
        <v>14.2</v>
      </c>
      <c r="I2401" s="15">
        <f t="shared" si="291"/>
        <v>201.64</v>
      </c>
      <c r="J2401" s="32"/>
    </row>
    <row r="2402" spans="1:10">
      <c r="A2402" t="s">
        <v>113</v>
      </c>
      <c r="B2402" s="19">
        <f>FORECAST!A159</f>
        <v>44354</v>
      </c>
      <c r="C2402" s="19">
        <f>OBSERVED!A159</f>
        <v>44354</v>
      </c>
      <c r="D2402" s="32">
        <f>OBSERVED!G159</f>
        <v>4.6</v>
      </c>
      <c r="E2402" s="32">
        <f>FORECAST!G159</f>
        <v>18.6</v>
      </c>
      <c r="F2402" s="36">
        <f t="shared" si="288"/>
        <v>4.6</v>
      </c>
      <c r="G2402" s="37">
        <f t="shared" si="289"/>
        <v>18.6</v>
      </c>
      <c r="H2402" s="15">
        <f t="shared" si="290"/>
        <v>14</v>
      </c>
      <c r="I2402" s="15">
        <f t="shared" si="291"/>
        <v>196</v>
      </c>
      <c r="J2402" s="32"/>
    </row>
    <row r="2403" spans="1:10">
      <c r="A2403" t="s">
        <v>116</v>
      </c>
      <c r="B2403" s="19">
        <f>FORECAST!A160</f>
        <v>44355</v>
      </c>
      <c r="C2403" s="19">
        <f>OBSERVED!A160</f>
        <v>44355</v>
      </c>
      <c r="D2403" s="32">
        <f>OBSERVED!G160</f>
        <v>5.7</v>
      </c>
      <c r="E2403" s="32">
        <f>FORECAST!G160</f>
        <v>19.9</v>
      </c>
      <c r="F2403" s="36">
        <f t="shared" si="288"/>
        <v>5.7</v>
      </c>
      <c r="G2403" s="37">
        <f t="shared" si="289"/>
        <v>19.9</v>
      </c>
      <c r="H2403" s="15">
        <f t="shared" si="290"/>
        <v>14.2</v>
      </c>
      <c r="I2403" s="15">
        <f t="shared" si="291"/>
        <v>201.64</v>
      </c>
      <c r="J2403" s="32"/>
    </row>
    <row r="2404" spans="1:10">
      <c r="A2404" t="s">
        <v>119</v>
      </c>
      <c r="B2404" s="19">
        <f>FORECAST!A161</f>
        <v>44356</v>
      </c>
      <c r="C2404" s="19">
        <f>OBSERVED!A161</f>
        <v>44356</v>
      </c>
      <c r="D2404" s="32">
        <f>OBSERVED!G161</f>
        <v>6</v>
      </c>
      <c r="E2404" s="32">
        <f>FORECAST!G161</f>
        <v>19.6</v>
      </c>
      <c r="F2404" s="36">
        <f t="shared" si="288"/>
        <v>6</v>
      </c>
      <c r="G2404" s="37">
        <f t="shared" si="289"/>
        <v>19.6</v>
      </c>
      <c r="H2404" s="15">
        <f t="shared" si="290"/>
        <v>13.6</v>
      </c>
      <c r="I2404" s="15">
        <f t="shared" si="291"/>
        <v>184.96</v>
      </c>
      <c r="J2404" s="32"/>
    </row>
    <row r="2405" spans="1:10">
      <c r="A2405" t="s">
        <v>122</v>
      </c>
      <c r="B2405" s="19">
        <f>FORECAST!A162</f>
        <v>44357</v>
      </c>
      <c r="C2405" s="19">
        <f>OBSERVED!A162</f>
        <v>44357</v>
      </c>
      <c r="D2405" s="32">
        <f>OBSERVED!G162</f>
        <v>5.8</v>
      </c>
      <c r="E2405" s="32">
        <f>FORECAST!G162</f>
        <v>21.3</v>
      </c>
      <c r="F2405" s="36">
        <f t="shared" si="288"/>
        <v>5.8</v>
      </c>
      <c r="G2405" s="37">
        <f t="shared" si="289"/>
        <v>21.3</v>
      </c>
      <c r="H2405" s="15">
        <f t="shared" si="290"/>
        <v>15.5</v>
      </c>
      <c r="I2405" s="15">
        <f t="shared" si="291"/>
        <v>240.25</v>
      </c>
      <c r="J2405" s="32"/>
    </row>
    <row r="2406" spans="1:10">
      <c r="A2406" t="s">
        <v>106</v>
      </c>
      <c r="B2406" s="19">
        <f>FORECAST!A163</f>
        <v>44358</v>
      </c>
      <c r="C2406" s="19">
        <f>OBSERVED!A163</f>
        <v>44358</v>
      </c>
      <c r="D2406" s="32">
        <f>OBSERVED!G163</f>
        <v>8</v>
      </c>
      <c r="E2406" s="32">
        <f>FORECAST!G163</f>
        <v>22.5</v>
      </c>
      <c r="F2406" s="36">
        <f t="shared" si="288"/>
        <v>8</v>
      </c>
      <c r="G2406" s="37">
        <f t="shared" si="289"/>
        <v>22.5</v>
      </c>
      <c r="H2406" s="15">
        <f t="shared" si="290"/>
        <v>14.5</v>
      </c>
      <c r="I2406" s="15">
        <f t="shared" si="291"/>
        <v>210.25</v>
      </c>
      <c r="J2406" s="32"/>
    </row>
    <row r="2407" spans="1:10">
      <c r="A2407" t="s">
        <v>107</v>
      </c>
      <c r="B2407" s="19">
        <f>FORECAST!A164</f>
        <v>44359</v>
      </c>
      <c r="C2407" s="19">
        <f>OBSERVED!A164</f>
        <v>44359</v>
      </c>
      <c r="D2407" s="32">
        <f>OBSERVED!G164</f>
        <v>8.6</v>
      </c>
      <c r="E2407" s="32">
        <f>FORECAST!G164</f>
        <v>24.4</v>
      </c>
      <c r="F2407" s="36">
        <f t="shared" si="288"/>
        <v>8.6</v>
      </c>
      <c r="G2407" s="37">
        <f t="shared" si="289"/>
        <v>24.4</v>
      </c>
      <c r="H2407" s="15">
        <f t="shared" si="290"/>
        <v>15.8</v>
      </c>
      <c r="I2407" s="15">
        <f t="shared" si="291"/>
        <v>249.64</v>
      </c>
      <c r="J2407" s="32"/>
    </row>
    <row r="2408" spans="1:10">
      <c r="A2408" t="s">
        <v>110</v>
      </c>
      <c r="B2408" s="19">
        <f>FORECAST!A165</f>
        <v>44360</v>
      </c>
      <c r="C2408" s="19">
        <f>OBSERVED!A165</f>
        <v>44360</v>
      </c>
      <c r="D2408" s="32">
        <f>OBSERVED!G165</f>
        <v>7.2</v>
      </c>
      <c r="E2408" s="32">
        <f>FORECAST!G165</f>
        <v>23.2</v>
      </c>
      <c r="F2408" s="36">
        <f t="shared" si="288"/>
        <v>7.2</v>
      </c>
      <c r="G2408" s="37">
        <f t="shared" si="289"/>
        <v>23.2</v>
      </c>
      <c r="H2408" s="15">
        <f t="shared" si="290"/>
        <v>16</v>
      </c>
      <c r="I2408" s="15">
        <f t="shared" si="291"/>
        <v>256</v>
      </c>
      <c r="J2408" s="32"/>
    </row>
    <row r="2409" spans="1:10">
      <c r="A2409" t="s">
        <v>113</v>
      </c>
      <c r="B2409" s="19">
        <f>FORECAST!A166</f>
        <v>44361</v>
      </c>
      <c r="C2409" s="19">
        <f>OBSERVED!A166</f>
        <v>44361</v>
      </c>
      <c r="D2409" s="32">
        <f>OBSERVED!G166</f>
        <v>7.5</v>
      </c>
      <c r="E2409" s="32">
        <f>FORECAST!G166</f>
        <v>22.6</v>
      </c>
      <c r="F2409" s="36">
        <f t="shared" si="288"/>
        <v>7.5</v>
      </c>
      <c r="G2409" s="37">
        <f t="shared" si="289"/>
        <v>22.6</v>
      </c>
      <c r="H2409" s="15">
        <f t="shared" si="290"/>
        <v>15.1</v>
      </c>
      <c r="I2409" s="15">
        <f t="shared" si="291"/>
        <v>228.01</v>
      </c>
      <c r="J2409" s="32"/>
    </row>
    <row r="2410" spans="1:10">
      <c r="A2410" t="s">
        <v>116</v>
      </c>
      <c r="B2410" s="19">
        <f>FORECAST!A167</f>
        <v>44362</v>
      </c>
      <c r="C2410" s="19">
        <f>OBSERVED!A167</f>
        <v>44362</v>
      </c>
      <c r="D2410" s="32">
        <f>OBSERVED!G167</f>
        <v>7.7</v>
      </c>
      <c r="E2410" s="32">
        <f>FORECAST!G167</f>
        <v>22.8</v>
      </c>
      <c r="F2410" s="36">
        <f t="shared" si="288"/>
        <v>7.7</v>
      </c>
      <c r="G2410" s="37">
        <f t="shared" si="289"/>
        <v>22.8</v>
      </c>
      <c r="H2410" s="15">
        <f t="shared" si="290"/>
        <v>15.1</v>
      </c>
      <c r="I2410" s="15">
        <f t="shared" si="291"/>
        <v>228.01</v>
      </c>
      <c r="J2410" s="32"/>
    </row>
    <row r="2411" spans="1:10">
      <c r="A2411" t="s">
        <v>119</v>
      </c>
      <c r="B2411" s="19">
        <f>FORECAST!A168</f>
        <v>44363</v>
      </c>
      <c r="C2411" s="19">
        <f>OBSERVED!A168</f>
        <v>44363</v>
      </c>
      <c r="D2411" s="32">
        <f>OBSERVED!G168</f>
        <v>9.2</v>
      </c>
      <c r="E2411" s="32">
        <f>FORECAST!G168</f>
        <v>27.4</v>
      </c>
      <c r="F2411" s="36">
        <f t="shared" si="288"/>
        <v>9.2</v>
      </c>
      <c r="G2411" s="37">
        <f t="shared" si="289"/>
        <v>27.4</v>
      </c>
      <c r="H2411" s="15">
        <f t="shared" si="290"/>
        <v>18.2</v>
      </c>
      <c r="I2411" s="15">
        <f t="shared" si="291"/>
        <v>331.24</v>
      </c>
      <c r="J2411" s="32"/>
    </row>
    <row r="2412" spans="1:10">
      <c r="A2412" t="s">
        <v>122</v>
      </c>
      <c r="B2412" s="19">
        <f>FORECAST!A169</f>
        <v>44364</v>
      </c>
      <c r="C2412" s="19">
        <f>OBSERVED!A169</f>
        <v>44364</v>
      </c>
      <c r="D2412" s="32">
        <f>OBSERVED!G169</f>
        <v>7.2</v>
      </c>
      <c r="E2412" s="32">
        <f>FORECAST!G169</f>
        <v>23.5</v>
      </c>
      <c r="F2412" s="36">
        <f t="shared" si="288"/>
        <v>7.2</v>
      </c>
      <c r="G2412" s="37">
        <f t="shared" si="289"/>
        <v>23.5</v>
      </c>
      <c r="H2412" s="15">
        <f t="shared" si="290"/>
        <v>16.3</v>
      </c>
      <c r="I2412" s="15">
        <f t="shared" si="291"/>
        <v>265.69</v>
      </c>
      <c r="J2412" s="32"/>
    </row>
    <row r="2413" spans="1:10">
      <c r="A2413" t="s">
        <v>106</v>
      </c>
      <c r="B2413" s="19">
        <f>FORECAST!A170</f>
        <v>44365</v>
      </c>
      <c r="C2413" s="19">
        <f>OBSERVED!A170</f>
        <v>44365</v>
      </c>
      <c r="D2413" s="32">
        <f>OBSERVED!G170</f>
        <v>4.4</v>
      </c>
      <c r="E2413" s="32">
        <f>FORECAST!G170</f>
        <v>21.7</v>
      </c>
      <c r="F2413" s="36">
        <f t="shared" si="288"/>
        <v>4.4</v>
      </c>
      <c r="G2413" s="37">
        <f t="shared" si="289"/>
        <v>21.7</v>
      </c>
      <c r="H2413" s="15">
        <f t="shared" si="290"/>
        <v>17.3</v>
      </c>
      <c r="I2413" s="15">
        <f t="shared" si="291"/>
        <v>299.29</v>
      </c>
      <c r="J2413" s="32"/>
    </row>
    <row r="2414" spans="1:10">
      <c r="A2414" t="s">
        <v>107</v>
      </c>
      <c r="B2414" s="19">
        <f>FORECAST!A171</f>
        <v>44366</v>
      </c>
      <c r="C2414" s="19">
        <f>OBSERVED!A171</f>
        <v>44366</v>
      </c>
      <c r="D2414" s="32">
        <f>OBSERVED!G171</f>
        <v>3.6</v>
      </c>
      <c r="E2414" s="32">
        <f>FORECAST!G171</f>
        <v>17.7</v>
      </c>
      <c r="F2414" s="36">
        <f t="shared" si="288"/>
        <v>3.6</v>
      </c>
      <c r="G2414" s="37">
        <f t="shared" si="289"/>
        <v>17.7</v>
      </c>
      <c r="H2414" s="15">
        <f t="shared" si="290"/>
        <v>14.1</v>
      </c>
      <c r="I2414" s="15">
        <f t="shared" si="291"/>
        <v>198.81</v>
      </c>
      <c r="J2414" s="32"/>
    </row>
    <row r="2415" spans="1:10">
      <c r="A2415" t="s">
        <v>110</v>
      </c>
      <c r="B2415" s="19">
        <f>FORECAST!A172</f>
        <v>44367</v>
      </c>
      <c r="C2415" s="19">
        <f>OBSERVED!A172</f>
        <v>44367</v>
      </c>
      <c r="D2415" s="32">
        <f>OBSERVED!G172</f>
        <v>4.5</v>
      </c>
      <c r="E2415" s="32">
        <f>FORECAST!G172</f>
        <v>22.6</v>
      </c>
      <c r="F2415" s="36">
        <f t="shared" si="288"/>
        <v>4.5</v>
      </c>
      <c r="G2415" s="37">
        <f t="shared" si="289"/>
        <v>22.6</v>
      </c>
      <c r="H2415" s="15">
        <f t="shared" si="290"/>
        <v>18.1</v>
      </c>
      <c r="I2415" s="15">
        <f t="shared" si="291"/>
        <v>327.61</v>
      </c>
      <c r="J2415" s="32"/>
    </row>
    <row r="2416" spans="1:10">
      <c r="A2416" t="s">
        <v>113</v>
      </c>
      <c r="B2416" s="19">
        <f>FORECAST!A173</f>
        <v>44368</v>
      </c>
      <c r="C2416" s="19">
        <f>OBSERVED!A173</f>
        <v>44368</v>
      </c>
      <c r="D2416" s="32">
        <f>OBSERVED!G173</f>
        <v>5.9</v>
      </c>
      <c r="E2416" s="32">
        <f>FORECAST!G173</f>
        <v>23.3</v>
      </c>
      <c r="F2416" s="36">
        <f t="shared" si="288"/>
        <v>5.9</v>
      </c>
      <c r="G2416" s="37">
        <f t="shared" si="289"/>
        <v>23.3</v>
      </c>
      <c r="H2416" s="15">
        <f t="shared" si="290"/>
        <v>17.4</v>
      </c>
      <c r="I2416" s="15">
        <f t="shared" si="291"/>
        <v>302.76</v>
      </c>
      <c r="J2416" s="32"/>
    </row>
    <row r="2417" spans="1:10">
      <c r="A2417" t="s">
        <v>116</v>
      </c>
      <c r="B2417" s="19">
        <f>FORECAST!A174</f>
        <v>44369</v>
      </c>
      <c r="C2417" s="19">
        <f>OBSERVED!A174</f>
        <v>44369</v>
      </c>
      <c r="D2417" s="32">
        <f>OBSERVED!G174</f>
        <v>5.1</v>
      </c>
      <c r="E2417" s="32">
        <f>FORECAST!G174</f>
        <v>20.8</v>
      </c>
      <c r="F2417" s="36">
        <f t="shared" si="288"/>
        <v>5.1</v>
      </c>
      <c r="G2417" s="37">
        <f t="shared" si="289"/>
        <v>20.8</v>
      </c>
      <c r="H2417" s="15">
        <f t="shared" si="290"/>
        <v>15.7</v>
      </c>
      <c r="I2417" s="15">
        <f t="shared" si="291"/>
        <v>246.49</v>
      </c>
      <c r="J2417" s="32"/>
    </row>
    <row r="2418" spans="1:10">
      <c r="A2418" t="s">
        <v>119</v>
      </c>
      <c r="B2418" s="19">
        <f>FORECAST!A175</f>
        <v>44370</v>
      </c>
      <c r="C2418" s="19">
        <f>OBSERVED!A175</f>
        <v>44370</v>
      </c>
      <c r="D2418" s="32">
        <f>OBSERVED!G175</f>
        <v>4.5</v>
      </c>
      <c r="E2418" s="32">
        <f>FORECAST!G175</f>
        <v>23.7</v>
      </c>
      <c r="F2418" s="36">
        <f t="shared" si="288"/>
        <v>4.5</v>
      </c>
      <c r="G2418" s="37">
        <f t="shared" si="289"/>
        <v>23.7</v>
      </c>
      <c r="H2418" s="15">
        <f t="shared" si="290"/>
        <v>19.2</v>
      </c>
      <c r="I2418" s="15">
        <f t="shared" si="291"/>
        <v>368.64</v>
      </c>
      <c r="J2418" s="32"/>
    </row>
    <row r="2419" spans="1:10">
      <c r="A2419" t="s">
        <v>122</v>
      </c>
      <c r="B2419" s="19">
        <f>FORECAST!A176</f>
        <v>44371</v>
      </c>
      <c r="C2419" s="19">
        <f>OBSERVED!A176</f>
        <v>44371</v>
      </c>
      <c r="D2419" s="32">
        <f>OBSERVED!G176</f>
        <v>6.3</v>
      </c>
      <c r="E2419" s="32">
        <f>FORECAST!G176</f>
        <v>23.2</v>
      </c>
      <c r="F2419" s="36">
        <f t="shared" si="288"/>
        <v>6.3</v>
      </c>
      <c r="G2419" s="37">
        <f t="shared" si="289"/>
        <v>23.2</v>
      </c>
      <c r="H2419" s="15">
        <f t="shared" si="290"/>
        <v>16.9</v>
      </c>
      <c r="I2419" s="15">
        <f t="shared" si="291"/>
        <v>285.61</v>
      </c>
      <c r="J2419" s="32"/>
    </row>
    <row r="2420" spans="1:10">
      <c r="A2420" t="s">
        <v>106</v>
      </c>
      <c r="B2420" s="19">
        <f>FORECAST!A177</f>
        <v>44372</v>
      </c>
      <c r="C2420" s="19">
        <f>OBSERVED!A177</f>
        <v>44372</v>
      </c>
      <c r="D2420" s="32">
        <f>OBSERVED!G177</f>
        <v>6</v>
      </c>
      <c r="E2420" s="32">
        <f>FORECAST!G177</f>
        <v>25.7</v>
      </c>
      <c r="F2420" s="36">
        <f t="shared" si="288"/>
        <v>6</v>
      </c>
      <c r="G2420" s="37">
        <f t="shared" si="289"/>
        <v>25.7</v>
      </c>
      <c r="H2420" s="15">
        <f t="shared" si="290"/>
        <v>19.7</v>
      </c>
      <c r="I2420" s="15">
        <f t="shared" si="291"/>
        <v>388.09</v>
      </c>
      <c r="J2420" s="32"/>
    </row>
    <row r="2421" spans="1:10">
      <c r="A2421" t="s">
        <v>107</v>
      </c>
      <c r="B2421" s="19">
        <f>FORECAST!A178</f>
        <v>44373</v>
      </c>
      <c r="C2421" s="19">
        <f>OBSERVED!A178</f>
        <v>44373</v>
      </c>
      <c r="D2421" s="32">
        <f>OBSERVED!G178</f>
        <v>6.4</v>
      </c>
      <c r="E2421" s="32">
        <f>FORECAST!G178</f>
        <v>23</v>
      </c>
      <c r="F2421" s="36">
        <f t="shared" si="288"/>
        <v>6.4</v>
      </c>
      <c r="G2421" s="37">
        <f t="shared" si="289"/>
        <v>23</v>
      </c>
      <c r="H2421" s="15">
        <f t="shared" si="290"/>
        <v>16.6</v>
      </c>
      <c r="I2421" s="15">
        <f t="shared" si="291"/>
        <v>275.56</v>
      </c>
      <c r="J2421" s="32"/>
    </row>
    <row r="2422" spans="1:10">
      <c r="A2422" t="s">
        <v>110</v>
      </c>
      <c r="B2422" s="19">
        <f>FORECAST!A179</f>
        <v>44374</v>
      </c>
      <c r="C2422" s="19">
        <f>OBSERVED!A179</f>
        <v>44374</v>
      </c>
      <c r="D2422" s="32">
        <f>OBSERVED!G179</f>
        <v>6.6</v>
      </c>
      <c r="E2422" s="32">
        <f>FORECAST!G179</f>
        <v>20</v>
      </c>
      <c r="F2422" s="36">
        <f t="shared" si="288"/>
        <v>6.6</v>
      </c>
      <c r="G2422" s="37">
        <f t="shared" si="289"/>
        <v>20</v>
      </c>
      <c r="H2422" s="15">
        <f t="shared" si="290"/>
        <v>13.4</v>
      </c>
      <c r="I2422" s="15">
        <f t="shared" si="291"/>
        <v>179.56</v>
      </c>
      <c r="J2422" s="32"/>
    </row>
    <row r="2423" spans="1:10">
      <c r="A2423" t="s">
        <v>113</v>
      </c>
      <c r="B2423" s="19">
        <f>FORECAST!A180</f>
        <v>44375</v>
      </c>
      <c r="C2423" s="19">
        <f>OBSERVED!A180</f>
        <v>44375</v>
      </c>
      <c r="D2423" s="32">
        <f>OBSERVED!G180</f>
        <v>6.1</v>
      </c>
      <c r="E2423" s="32">
        <f>FORECAST!G180</f>
        <v>19</v>
      </c>
      <c r="F2423" s="36">
        <f t="shared" si="288"/>
        <v>6.1</v>
      </c>
      <c r="G2423" s="37">
        <f t="shared" si="289"/>
        <v>19</v>
      </c>
      <c r="H2423" s="15">
        <f t="shared" si="290"/>
        <v>12.9</v>
      </c>
      <c r="I2423" s="15">
        <f t="shared" si="291"/>
        <v>166.41</v>
      </c>
      <c r="J2423" s="32"/>
    </row>
    <row r="2424" spans="1:10">
      <c r="A2424" t="s">
        <v>116</v>
      </c>
      <c r="B2424" s="19">
        <f>FORECAST!A181</f>
        <v>44376</v>
      </c>
      <c r="C2424" s="19">
        <f>OBSERVED!A181</f>
        <v>44376</v>
      </c>
      <c r="D2424" s="32">
        <f>OBSERVED!G181</f>
        <v>5.5</v>
      </c>
      <c r="E2424" s="32">
        <f>FORECAST!G181</f>
        <v>21</v>
      </c>
      <c r="F2424" s="36">
        <f t="shared" si="288"/>
        <v>5.5</v>
      </c>
      <c r="G2424" s="37">
        <f t="shared" si="289"/>
        <v>21</v>
      </c>
      <c r="H2424" s="15">
        <f t="shared" si="290"/>
        <v>15.5</v>
      </c>
      <c r="I2424" s="15">
        <f t="shared" si="291"/>
        <v>240.25</v>
      </c>
      <c r="J2424" s="32"/>
    </row>
    <row r="2425" spans="1:10">
      <c r="A2425" t="s">
        <v>119</v>
      </c>
      <c r="B2425" s="19">
        <f>FORECAST!A182</f>
        <v>44377</v>
      </c>
      <c r="C2425" s="19">
        <f>OBSERVED!A182</f>
        <v>44377</v>
      </c>
      <c r="D2425" s="32">
        <f>OBSERVED!G182</f>
        <v>4.6</v>
      </c>
      <c r="E2425" s="32">
        <f>FORECAST!G182</f>
        <v>19.8</v>
      </c>
      <c r="F2425" s="36">
        <f t="shared" si="288"/>
        <v>4.6</v>
      </c>
      <c r="G2425" s="37">
        <f t="shared" si="289"/>
        <v>19.8</v>
      </c>
      <c r="H2425" s="15">
        <f t="shared" si="290"/>
        <v>15.2</v>
      </c>
      <c r="I2425" s="15">
        <f t="shared" si="291"/>
        <v>231.04</v>
      </c>
      <c r="J2425" s="32"/>
    </row>
    <row r="2426" spans="1:10">
      <c r="A2426" t="s">
        <v>122</v>
      </c>
      <c r="B2426" s="19">
        <f>FORECAST!A183</f>
        <v>44378</v>
      </c>
      <c r="C2426" s="19">
        <f>OBSERVED!A183</f>
        <v>44378</v>
      </c>
      <c r="D2426" s="32">
        <f>OBSERVED!G183</f>
        <v>7.4</v>
      </c>
      <c r="E2426" s="32">
        <f>FORECAST!G183</f>
        <v>24.7</v>
      </c>
      <c r="F2426" s="36">
        <f t="shared" si="288"/>
        <v>7.4</v>
      </c>
      <c r="G2426" s="37">
        <f t="shared" si="289"/>
        <v>24.7</v>
      </c>
      <c r="H2426" s="15">
        <f t="shared" si="290"/>
        <v>17.3</v>
      </c>
      <c r="I2426" s="15">
        <f t="shared" si="291"/>
        <v>299.29</v>
      </c>
      <c r="J2426" s="32"/>
    </row>
    <row r="2427" spans="1:10">
      <c r="A2427" t="s">
        <v>106</v>
      </c>
      <c r="B2427" s="19">
        <f>FORECAST!A184</f>
        <v>44379</v>
      </c>
      <c r="C2427" s="19">
        <f>OBSERVED!A184</f>
        <v>44379</v>
      </c>
      <c r="D2427" s="32">
        <f>OBSERVED!G184</f>
        <v>8.2</v>
      </c>
      <c r="E2427" s="32">
        <f>FORECAST!G184</f>
        <v>29.5</v>
      </c>
      <c r="F2427" s="36">
        <f t="shared" si="288"/>
        <v>8.2</v>
      </c>
      <c r="G2427" s="37">
        <f t="shared" si="289"/>
        <v>29.5</v>
      </c>
      <c r="H2427" s="15">
        <f t="shared" si="290"/>
        <v>21.3</v>
      </c>
      <c r="I2427" s="15">
        <f t="shared" si="291"/>
        <v>453.69</v>
      </c>
      <c r="J2427" s="32"/>
    </row>
    <row r="2428" spans="1:10">
      <c r="A2428" t="s">
        <v>107</v>
      </c>
      <c r="B2428" s="19">
        <f>FORECAST!A185</f>
        <v>44380</v>
      </c>
      <c r="C2428" s="19">
        <f>OBSERVED!A185</f>
        <v>44380</v>
      </c>
      <c r="D2428" s="32">
        <f>OBSERVED!G185</f>
        <v>8.7</v>
      </c>
      <c r="E2428" s="32">
        <f>FORECAST!G185</f>
        <v>28.9</v>
      </c>
      <c r="F2428" s="36">
        <f t="shared" si="288"/>
        <v>8.7</v>
      </c>
      <c r="G2428" s="37">
        <f t="shared" si="289"/>
        <v>28.9</v>
      </c>
      <c r="H2428" s="15">
        <f t="shared" si="290"/>
        <v>20.2</v>
      </c>
      <c r="I2428" s="15">
        <f t="shared" si="291"/>
        <v>408.04</v>
      </c>
      <c r="J2428" s="32"/>
    </row>
    <row r="2429" spans="1:10">
      <c r="A2429" t="s">
        <v>110</v>
      </c>
      <c r="B2429" s="19">
        <f>FORECAST!A186</f>
        <v>44381</v>
      </c>
      <c r="C2429" s="19">
        <f>OBSERVED!A186</f>
        <v>44381</v>
      </c>
      <c r="D2429" s="32">
        <f>OBSERVED!G186</f>
        <v>7.6</v>
      </c>
      <c r="E2429" s="32">
        <f>FORECAST!G186</f>
        <v>24.1</v>
      </c>
      <c r="F2429" s="36">
        <f t="shared" si="288"/>
        <v>7.6</v>
      </c>
      <c r="G2429" s="37">
        <f t="shared" si="289"/>
        <v>24.1</v>
      </c>
      <c r="H2429" s="15">
        <f t="shared" si="290"/>
        <v>16.5</v>
      </c>
      <c r="I2429" s="15">
        <f t="shared" si="291"/>
        <v>272.25</v>
      </c>
      <c r="J2429" s="32"/>
    </row>
    <row r="2430" spans="1:10">
      <c r="A2430" t="s">
        <v>113</v>
      </c>
      <c r="B2430" s="19">
        <f>FORECAST!A187</f>
        <v>44382</v>
      </c>
      <c r="C2430" s="19">
        <f>OBSERVED!A187</f>
        <v>44382</v>
      </c>
      <c r="D2430" s="32">
        <f>OBSERVED!G187</f>
        <v>6.7</v>
      </c>
      <c r="E2430" s="32">
        <f>FORECAST!G187</f>
        <v>22.6</v>
      </c>
      <c r="F2430" s="36">
        <f t="shared" si="288"/>
        <v>6.7</v>
      </c>
      <c r="G2430" s="37">
        <f t="shared" si="289"/>
        <v>22.6</v>
      </c>
      <c r="H2430" s="15">
        <f t="shared" si="290"/>
        <v>15.9</v>
      </c>
      <c r="I2430" s="15">
        <f t="shared" si="291"/>
        <v>252.81</v>
      </c>
      <c r="J2430" s="32"/>
    </row>
    <row r="2431" spans="1:10">
      <c r="A2431" t="s">
        <v>116</v>
      </c>
      <c r="B2431" s="19">
        <f>FORECAST!A188</f>
        <v>44383</v>
      </c>
      <c r="C2431" s="19">
        <f>OBSERVED!A188</f>
        <v>44383</v>
      </c>
      <c r="D2431" s="32">
        <f>OBSERVED!G188</f>
        <v>6.2</v>
      </c>
      <c r="E2431" s="32">
        <f>FORECAST!G188</f>
        <v>21.2</v>
      </c>
      <c r="F2431" s="36">
        <f t="shared" si="288"/>
        <v>6.2</v>
      </c>
      <c r="G2431" s="37">
        <f t="shared" si="289"/>
        <v>21.2</v>
      </c>
      <c r="H2431" s="15">
        <f t="shared" si="290"/>
        <v>15</v>
      </c>
      <c r="I2431" s="15">
        <f t="shared" si="291"/>
        <v>225</v>
      </c>
      <c r="J2431" s="32"/>
    </row>
    <row r="2432" spans="1:10">
      <c r="A2432" t="s">
        <v>119</v>
      </c>
      <c r="B2432" s="19">
        <f>FORECAST!A189</f>
        <v>44384</v>
      </c>
      <c r="C2432" s="19">
        <f>OBSERVED!A189</f>
        <v>44384</v>
      </c>
      <c r="D2432" s="32">
        <f>OBSERVED!G189</f>
        <v>5.8</v>
      </c>
      <c r="E2432" s="32">
        <f>FORECAST!G189</f>
        <v>20</v>
      </c>
      <c r="F2432" s="36">
        <f t="shared" si="288"/>
        <v>5.8</v>
      </c>
      <c r="G2432" s="37">
        <f t="shared" si="289"/>
        <v>20</v>
      </c>
      <c r="H2432" s="15">
        <f t="shared" si="290"/>
        <v>14.2</v>
      </c>
      <c r="I2432" s="15">
        <f t="shared" si="291"/>
        <v>201.64</v>
      </c>
      <c r="J2432" s="32"/>
    </row>
    <row r="2433" spans="1:10">
      <c r="A2433" t="s">
        <v>122</v>
      </c>
      <c r="B2433" s="19">
        <f>FORECAST!A190</f>
        <v>44385</v>
      </c>
      <c r="C2433" s="19">
        <f>OBSERVED!A190</f>
        <v>44385</v>
      </c>
      <c r="D2433" s="32">
        <f>OBSERVED!G190</f>
        <v>6.9</v>
      </c>
      <c r="E2433" s="32">
        <f>FORECAST!G190</f>
        <v>21</v>
      </c>
      <c r="F2433" s="36">
        <f t="shared" si="288"/>
        <v>6.9</v>
      </c>
      <c r="G2433" s="37">
        <f t="shared" si="289"/>
        <v>21</v>
      </c>
      <c r="H2433" s="15">
        <f t="shared" si="290"/>
        <v>14.1</v>
      </c>
      <c r="I2433" s="15">
        <f t="shared" si="291"/>
        <v>198.81</v>
      </c>
      <c r="J2433" s="32"/>
    </row>
    <row r="2434" spans="1:10">
      <c r="A2434" t="s">
        <v>106</v>
      </c>
      <c r="B2434" s="19">
        <f>FORECAST!A191</f>
        <v>44386</v>
      </c>
      <c r="C2434" s="19">
        <f>OBSERVED!A191</f>
        <v>44386</v>
      </c>
      <c r="D2434" s="32">
        <f>OBSERVED!G191</f>
        <v>7.1</v>
      </c>
      <c r="E2434" s="32">
        <f>FORECAST!G191</f>
        <v>21</v>
      </c>
      <c r="F2434" s="36">
        <f t="shared" si="288"/>
        <v>7.1</v>
      </c>
      <c r="G2434" s="37">
        <f t="shared" si="289"/>
        <v>21</v>
      </c>
      <c r="H2434" s="15">
        <f t="shared" si="290"/>
        <v>13.9</v>
      </c>
      <c r="I2434" s="15">
        <f t="shared" si="291"/>
        <v>193.21</v>
      </c>
      <c r="J2434" s="32"/>
    </row>
    <row r="2435" spans="1:10">
      <c r="A2435" t="s">
        <v>107</v>
      </c>
      <c r="B2435" s="19">
        <f>FORECAST!A192</f>
        <v>44387</v>
      </c>
      <c r="C2435" s="19">
        <f>OBSERVED!A192</f>
        <v>44387</v>
      </c>
      <c r="D2435" s="32">
        <f>OBSERVED!G192</f>
        <v>5.6</v>
      </c>
      <c r="E2435" s="32">
        <f>FORECAST!G192</f>
        <v>21.8</v>
      </c>
      <c r="F2435" s="36">
        <f t="shared" si="288"/>
        <v>5.6</v>
      </c>
      <c r="G2435" s="37">
        <f t="shared" si="289"/>
        <v>21.8</v>
      </c>
      <c r="H2435" s="15">
        <f t="shared" si="290"/>
        <v>16.2</v>
      </c>
      <c r="I2435" s="15">
        <f t="shared" si="291"/>
        <v>262.44</v>
      </c>
      <c r="J2435" s="32"/>
    </row>
    <row r="2436" spans="1:10">
      <c r="A2436" t="s">
        <v>110</v>
      </c>
      <c r="B2436" s="19">
        <f>FORECAST!A193</f>
        <v>44388</v>
      </c>
      <c r="C2436" s="19">
        <f>OBSERVED!A193</f>
        <v>44388</v>
      </c>
      <c r="D2436" s="32">
        <f>OBSERVED!G193</f>
        <v>5.9</v>
      </c>
      <c r="E2436" s="32">
        <f>FORECAST!G193</f>
        <v>10.9</v>
      </c>
      <c r="F2436" s="36">
        <f t="shared" si="288"/>
        <v>5.9</v>
      </c>
      <c r="G2436" s="37">
        <f t="shared" si="289"/>
        <v>10.9</v>
      </c>
      <c r="H2436" s="15">
        <f t="shared" si="290"/>
        <v>5</v>
      </c>
      <c r="I2436" s="15">
        <f t="shared" si="291"/>
        <v>25</v>
      </c>
      <c r="J2436" s="32"/>
    </row>
    <row r="2437" spans="1:10">
      <c r="A2437" t="s">
        <v>113</v>
      </c>
      <c r="B2437" s="19">
        <f>FORECAST!A194</f>
        <v>44389</v>
      </c>
      <c r="C2437" s="19">
        <f>OBSERVED!A194</f>
        <v>44389</v>
      </c>
      <c r="D2437" s="32">
        <f>OBSERVED!G194</f>
        <v>4.2</v>
      </c>
      <c r="E2437" s="32">
        <f>FORECAST!G194</f>
        <v>13.1</v>
      </c>
      <c r="F2437" s="36">
        <f t="shared" si="288"/>
        <v>4.2</v>
      </c>
      <c r="G2437" s="37">
        <f t="shared" si="289"/>
        <v>13.1</v>
      </c>
      <c r="H2437" s="15">
        <f t="shared" si="290"/>
        <v>8.9</v>
      </c>
      <c r="I2437" s="15">
        <f t="shared" si="291"/>
        <v>79.21</v>
      </c>
      <c r="J2437" s="32"/>
    </row>
    <row r="2438" spans="1:10">
      <c r="A2438" t="s">
        <v>116</v>
      </c>
      <c r="B2438" s="19">
        <f>FORECAST!A195</f>
        <v>44390</v>
      </c>
      <c r="C2438" s="19">
        <f>OBSERVED!A195</f>
        <v>44390</v>
      </c>
      <c r="D2438" s="32">
        <f>OBSERVED!G195</f>
        <v>4</v>
      </c>
      <c r="E2438" s="32">
        <f>FORECAST!G195</f>
        <v>15</v>
      </c>
      <c r="F2438" s="36">
        <f t="shared" ref="F2438:F2501" si="292">IF(OR(D2438=99.9,E2438=99.9),"",D2438)</f>
        <v>4</v>
      </c>
      <c r="G2438" s="37">
        <f t="shared" ref="G2438:G2501" si="293">IF(OR(D2438=99.9,E2438=99.9),"",E2438)</f>
        <v>15</v>
      </c>
      <c r="H2438" s="15">
        <f t="shared" ref="H2438:H2501" si="294">IF(OR(D2438=99.9,E2438=99.9),"",ABS(D2438-E2438))</f>
        <v>11</v>
      </c>
      <c r="I2438" s="15">
        <f t="shared" ref="I2438:I2501" si="295">IF(OR(D2438=99.9,E2438=99.9),"",SUMXMY2(D2438,E2438))</f>
        <v>121</v>
      </c>
      <c r="J2438" s="32"/>
    </row>
    <row r="2439" spans="1:10">
      <c r="A2439" t="s">
        <v>119</v>
      </c>
      <c r="B2439" s="19">
        <f>FORECAST!A196</f>
        <v>44391</v>
      </c>
      <c r="C2439" s="19">
        <f>OBSERVED!A196</f>
        <v>44391</v>
      </c>
      <c r="D2439" s="32">
        <f>OBSERVED!G196</f>
        <v>6.2</v>
      </c>
      <c r="E2439" s="32">
        <f>FORECAST!G196</f>
        <v>20</v>
      </c>
      <c r="F2439" s="36">
        <f t="shared" si="292"/>
        <v>6.2</v>
      </c>
      <c r="G2439" s="37">
        <f t="shared" si="293"/>
        <v>20</v>
      </c>
      <c r="H2439" s="15">
        <f t="shared" si="294"/>
        <v>13.8</v>
      </c>
      <c r="I2439" s="15">
        <f t="shared" si="295"/>
        <v>190.44</v>
      </c>
      <c r="J2439" s="32"/>
    </row>
    <row r="2440" spans="1:10">
      <c r="A2440" t="s">
        <v>122</v>
      </c>
      <c r="B2440" s="19">
        <f>FORECAST!A197</f>
        <v>44392</v>
      </c>
      <c r="C2440" s="19">
        <f>OBSERVED!A197</f>
        <v>44392</v>
      </c>
      <c r="D2440" s="32">
        <f>OBSERVED!G197</f>
        <v>4.6</v>
      </c>
      <c r="E2440" s="32">
        <f>FORECAST!G197</f>
        <v>16</v>
      </c>
      <c r="F2440" s="36">
        <f t="shared" si="292"/>
        <v>4.6</v>
      </c>
      <c r="G2440" s="37">
        <f t="shared" si="293"/>
        <v>16</v>
      </c>
      <c r="H2440" s="15">
        <f t="shared" si="294"/>
        <v>11.4</v>
      </c>
      <c r="I2440" s="15">
        <f t="shared" si="295"/>
        <v>129.96</v>
      </c>
      <c r="J2440" s="32"/>
    </row>
    <row r="2441" spans="1:10">
      <c r="A2441" t="s">
        <v>106</v>
      </c>
      <c r="B2441" s="19">
        <f>FORECAST!A198</f>
        <v>44393</v>
      </c>
      <c r="C2441" s="19">
        <f>OBSERVED!A198</f>
        <v>44393</v>
      </c>
      <c r="D2441" s="32">
        <f>OBSERVED!G198</f>
        <v>3.5</v>
      </c>
      <c r="E2441" s="32">
        <f>FORECAST!G198</f>
        <v>11</v>
      </c>
      <c r="F2441" s="36">
        <f t="shared" si="292"/>
        <v>3.5</v>
      </c>
      <c r="G2441" s="37">
        <f t="shared" si="293"/>
        <v>11</v>
      </c>
      <c r="H2441" s="15">
        <f t="shared" si="294"/>
        <v>7.5</v>
      </c>
      <c r="I2441" s="15">
        <f t="shared" si="295"/>
        <v>56.25</v>
      </c>
      <c r="J2441" s="32"/>
    </row>
    <row r="2442" spans="1:10">
      <c r="A2442" t="s">
        <v>107</v>
      </c>
      <c r="B2442" s="19">
        <f>FORECAST!A199</f>
        <v>44394</v>
      </c>
      <c r="C2442" s="19">
        <f>OBSERVED!A199</f>
        <v>44394</v>
      </c>
      <c r="D2442" s="32">
        <f>OBSERVED!G199</f>
        <v>4.7</v>
      </c>
      <c r="E2442" s="32">
        <f>FORECAST!G199</f>
        <v>23.2</v>
      </c>
      <c r="F2442" s="36">
        <f t="shared" si="292"/>
        <v>4.7</v>
      </c>
      <c r="G2442" s="37">
        <f t="shared" si="293"/>
        <v>23.2</v>
      </c>
      <c r="H2442" s="15">
        <f t="shared" si="294"/>
        <v>18.5</v>
      </c>
      <c r="I2442" s="15">
        <f t="shared" si="295"/>
        <v>342.25</v>
      </c>
      <c r="J2442" s="32"/>
    </row>
    <row r="2443" spans="1:10">
      <c r="A2443" t="s">
        <v>110</v>
      </c>
      <c r="B2443" s="19">
        <f>FORECAST!A200</f>
        <v>44395</v>
      </c>
      <c r="C2443" s="19">
        <f>OBSERVED!A200</f>
        <v>44395</v>
      </c>
      <c r="D2443" s="32">
        <f>OBSERVED!G200</f>
        <v>5.1</v>
      </c>
      <c r="E2443" s="32">
        <f>FORECAST!G200</f>
        <v>19.1</v>
      </c>
      <c r="F2443" s="36">
        <f t="shared" si="292"/>
        <v>5.1</v>
      </c>
      <c r="G2443" s="37">
        <f t="shared" si="293"/>
        <v>19.1</v>
      </c>
      <c r="H2443" s="15">
        <f t="shared" si="294"/>
        <v>14</v>
      </c>
      <c r="I2443" s="15">
        <f t="shared" si="295"/>
        <v>196</v>
      </c>
      <c r="J2443" s="32"/>
    </row>
    <row r="2444" spans="1:10">
      <c r="A2444" t="s">
        <v>113</v>
      </c>
      <c r="B2444" s="19">
        <f>FORECAST!A201</f>
        <v>44396</v>
      </c>
      <c r="C2444" s="19">
        <f>OBSERVED!A201</f>
        <v>44396</v>
      </c>
      <c r="D2444" s="32">
        <f>OBSERVED!G201</f>
        <v>5.3</v>
      </c>
      <c r="E2444" s="32">
        <f>FORECAST!G201</f>
        <v>19.6</v>
      </c>
      <c r="F2444" s="36">
        <f t="shared" si="292"/>
        <v>5.3</v>
      </c>
      <c r="G2444" s="37">
        <f t="shared" si="293"/>
        <v>19.6</v>
      </c>
      <c r="H2444" s="15">
        <f t="shared" si="294"/>
        <v>14.3</v>
      </c>
      <c r="I2444" s="15">
        <f t="shared" si="295"/>
        <v>204.49</v>
      </c>
      <c r="J2444" s="32"/>
    </row>
    <row r="2445" spans="1:10">
      <c r="A2445" t="s">
        <v>116</v>
      </c>
      <c r="B2445" s="19">
        <f>FORECAST!A202</f>
        <v>44397</v>
      </c>
      <c r="C2445" s="19">
        <f>OBSERVED!A202</f>
        <v>44397</v>
      </c>
      <c r="D2445" s="32">
        <f>OBSERVED!G202</f>
        <v>5.8</v>
      </c>
      <c r="E2445" s="32">
        <f>FORECAST!G202</f>
        <v>22.5</v>
      </c>
      <c r="F2445" s="36">
        <f t="shared" si="292"/>
        <v>5.8</v>
      </c>
      <c r="G2445" s="37">
        <f t="shared" si="293"/>
        <v>22.5</v>
      </c>
      <c r="H2445" s="15">
        <f t="shared" si="294"/>
        <v>16.7</v>
      </c>
      <c r="I2445" s="15">
        <f t="shared" si="295"/>
        <v>278.89</v>
      </c>
      <c r="J2445" s="32"/>
    </row>
    <row r="2446" spans="1:10">
      <c r="A2446" t="s">
        <v>119</v>
      </c>
      <c r="B2446" s="19">
        <f>FORECAST!A203</f>
        <v>44398</v>
      </c>
      <c r="C2446" s="19">
        <f>OBSERVED!A203</f>
        <v>44398</v>
      </c>
      <c r="D2446" s="32">
        <f>OBSERVED!G203</f>
        <v>7.7</v>
      </c>
      <c r="E2446" s="32">
        <f>FORECAST!G203</f>
        <v>26</v>
      </c>
      <c r="F2446" s="36">
        <f t="shared" si="292"/>
        <v>7.7</v>
      </c>
      <c r="G2446" s="37">
        <f t="shared" si="293"/>
        <v>26</v>
      </c>
      <c r="H2446" s="15">
        <f t="shared" si="294"/>
        <v>18.3</v>
      </c>
      <c r="I2446" s="15">
        <f t="shared" si="295"/>
        <v>334.89</v>
      </c>
      <c r="J2446" s="32"/>
    </row>
    <row r="2447" spans="1:10">
      <c r="A2447" t="s">
        <v>122</v>
      </c>
      <c r="B2447" s="19">
        <f>FORECAST!A204</f>
        <v>44399</v>
      </c>
      <c r="C2447" s="19">
        <f>OBSERVED!A204</f>
        <v>44399</v>
      </c>
      <c r="D2447" s="32">
        <f>OBSERVED!G204</f>
        <v>8</v>
      </c>
      <c r="E2447" s="32">
        <f>FORECAST!G204</f>
        <v>28</v>
      </c>
      <c r="F2447" s="36">
        <f t="shared" si="292"/>
        <v>8</v>
      </c>
      <c r="G2447" s="37">
        <f t="shared" si="293"/>
        <v>28</v>
      </c>
      <c r="H2447" s="15">
        <f t="shared" si="294"/>
        <v>20</v>
      </c>
      <c r="I2447" s="15">
        <f t="shared" si="295"/>
        <v>400</v>
      </c>
      <c r="J2447" s="32"/>
    </row>
    <row r="2448" spans="1:10">
      <c r="A2448" t="s">
        <v>106</v>
      </c>
      <c r="B2448" s="19">
        <f>FORECAST!A205</f>
        <v>44400</v>
      </c>
      <c r="C2448" s="19">
        <f>OBSERVED!A205</f>
        <v>44400</v>
      </c>
      <c r="D2448" s="32">
        <f>OBSERVED!G205</f>
        <v>6.5</v>
      </c>
      <c r="E2448" s="32">
        <f>FORECAST!G205</f>
        <v>24</v>
      </c>
      <c r="F2448" s="36">
        <f t="shared" si="292"/>
        <v>6.5</v>
      </c>
      <c r="G2448" s="37">
        <f t="shared" si="293"/>
        <v>24</v>
      </c>
      <c r="H2448" s="15">
        <f t="shared" si="294"/>
        <v>17.5</v>
      </c>
      <c r="I2448" s="15">
        <f t="shared" si="295"/>
        <v>306.25</v>
      </c>
      <c r="J2448" s="32"/>
    </row>
    <row r="2449" spans="1:10">
      <c r="A2449" t="s">
        <v>107</v>
      </c>
      <c r="B2449" s="19">
        <f>FORECAST!A206</f>
        <v>44401</v>
      </c>
      <c r="C2449" s="19">
        <f>OBSERVED!A206</f>
        <v>44401</v>
      </c>
      <c r="D2449" s="32">
        <f>OBSERVED!G206</f>
        <v>4.9</v>
      </c>
      <c r="E2449" s="32">
        <f>FORECAST!G206</f>
        <v>18</v>
      </c>
      <c r="F2449" s="36">
        <f t="shared" si="292"/>
        <v>4.9</v>
      </c>
      <c r="G2449" s="37">
        <f t="shared" si="293"/>
        <v>18</v>
      </c>
      <c r="H2449" s="15">
        <f t="shared" si="294"/>
        <v>13.1</v>
      </c>
      <c r="I2449" s="15">
        <f t="shared" si="295"/>
        <v>171.61</v>
      </c>
      <c r="J2449" s="32"/>
    </row>
    <row r="2450" spans="1:10">
      <c r="A2450" t="s">
        <v>110</v>
      </c>
      <c r="B2450" s="19">
        <f>FORECAST!A207</f>
        <v>44402</v>
      </c>
      <c r="C2450" s="19">
        <f>OBSERVED!A207</f>
        <v>44402</v>
      </c>
      <c r="D2450" s="32">
        <f>OBSERVED!G207</f>
        <v>8</v>
      </c>
      <c r="E2450" s="32">
        <f>FORECAST!G207</f>
        <v>17.8</v>
      </c>
      <c r="F2450" s="36">
        <f t="shared" si="292"/>
        <v>8</v>
      </c>
      <c r="G2450" s="37">
        <f t="shared" si="293"/>
        <v>17.8</v>
      </c>
      <c r="H2450" s="15">
        <f t="shared" si="294"/>
        <v>9.8</v>
      </c>
      <c r="I2450" s="15">
        <f t="shared" si="295"/>
        <v>96.04</v>
      </c>
      <c r="J2450" s="32"/>
    </row>
    <row r="2451" spans="1:10">
      <c r="A2451" t="s">
        <v>113</v>
      </c>
      <c r="B2451" s="19">
        <f>FORECAST!A208</f>
        <v>44403</v>
      </c>
      <c r="C2451" s="19">
        <f>OBSERVED!A208</f>
        <v>44403</v>
      </c>
      <c r="D2451" s="32">
        <f>OBSERVED!G208</f>
        <v>6.9</v>
      </c>
      <c r="E2451" s="32">
        <f>FORECAST!G208</f>
        <v>23.8</v>
      </c>
      <c r="F2451" s="36">
        <f t="shared" si="292"/>
        <v>6.9</v>
      </c>
      <c r="G2451" s="37">
        <f t="shared" si="293"/>
        <v>23.8</v>
      </c>
      <c r="H2451" s="15">
        <f t="shared" si="294"/>
        <v>16.9</v>
      </c>
      <c r="I2451" s="15">
        <f t="shared" si="295"/>
        <v>285.61</v>
      </c>
      <c r="J2451" s="32"/>
    </row>
    <row r="2452" spans="1:10">
      <c r="A2452" t="s">
        <v>116</v>
      </c>
      <c r="B2452" s="19">
        <f>FORECAST!A209</f>
        <v>44404</v>
      </c>
      <c r="C2452" s="19">
        <f>OBSERVED!A209</f>
        <v>44404</v>
      </c>
      <c r="D2452" s="32">
        <f>OBSERVED!G209</f>
        <v>5.2</v>
      </c>
      <c r="E2452" s="32">
        <f>FORECAST!G209</f>
        <v>28.5</v>
      </c>
      <c r="F2452" s="36">
        <f t="shared" si="292"/>
        <v>5.2</v>
      </c>
      <c r="G2452" s="37">
        <f t="shared" si="293"/>
        <v>28.5</v>
      </c>
      <c r="H2452" s="15">
        <f t="shared" si="294"/>
        <v>23.3</v>
      </c>
      <c r="I2452" s="15">
        <f t="shared" si="295"/>
        <v>542.89</v>
      </c>
      <c r="J2452" s="32"/>
    </row>
    <row r="2453" spans="1:10">
      <c r="A2453" t="s">
        <v>119</v>
      </c>
      <c r="B2453" s="19">
        <f>FORECAST!A210</f>
        <v>44405</v>
      </c>
      <c r="C2453" s="19">
        <f>OBSERVED!A210</f>
        <v>44405</v>
      </c>
      <c r="D2453" s="32">
        <f>OBSERVED!G210</f>
        <v>6.1</v>
      </c>
      <c r="E2453" s="32">
        <f>FORECAST!G210</f>
        <v>24.6</v>
      </c>
      <c r="F2453" s="36">
        <f t="shared" si="292"/>
        <v>6.1</v>
      </c>
      <c r="G2453" s="37">
        <f t="shared" si="293"/>
        <v>24.6</v>
      </c>
      <c r="H2453" s="15">
        <f t="shared" si="294"/>
        <v>18.5</v>
      </c>
      <c r="I2453" s="15">
        <f t="shared" si="295"/>
        <v>342.25</v>
      </c>
      <c r="J2453" s="32"/>
    </row>
    <row r="2454" spans="1:10">
      <c r="A2454" t="s">
        <v>122</v>
      </c>
      <c r="B2454" s="19">
        <f>FORECAST!A211</f>
        <v>44406</v>
      </c>
      <c r="C2454" s="19">
        <f>OBSERVED!A211</f>
        <v>44406</v>
      </c>
      <c r="D2454" s="32">
        <f>OBSERVED!G211</f>
        <v>7.7</v>
      </c>
      <c r="E2454" s="32">
        <f>FORECAST!G211</f>
        <v>27.7</v>
      </c>
      <c r="F2454" s="36">
        <f t="shared" si="292"/>
        <v>7.7</v>
      </c>
      <c r="G2454" s="37">
        <f t="shared" si="293"/>
        <v>27.7</v>
      </c>
      <c r="H2454" s="15">
        <f t="shared" si="294"/>
        <v>20</v>
      </c>
      <c r="I2454" s="15">
        <f t="shared" si="295"/>
        <v>400</v>
      </c>
      <c r="J2454" s="32"/>
    </row>
    <row r="2455" spans="1:10">
      <c r="A2455" t="s">
        <v>106</v>
      </c>
      <c r="B2455" s="19">
        <f>FORECAST!A212</f>
        <v>44407</v>
      </c>
      <c r="C2455" s="19">
        <f>OBSERVED!A212</f>
        <v>44407</v>
      </c>
      <c r="D2455" s="32">
        <f>OBSERVED!G212</f>
        <v>9.7</v>
      </c>
      <c r="E2455" s="32">
        <f>FORECAST!G212</f>
        <v>26.5</v>
      </c>
      <c r="F2455" s="36">
        <f t="shared" si="292"/>
        <v>9.7</v>
      </c>
      <c r="G2455" s="37">
        <f t="shared" si="293"/>
        <v>26.5</v>
      </c>
      <c r="H2455" s="15">
        <f t="shared" si="294"/>
        <v>16.8</v>
      </c>
      <c r="I2455" s="15">
        <f t="shared" si="295"/>
        <v>282.24</v>
      </c>
      <c r="J2455" s="32"/>
    </row>
    <row r="2456" spans="1:10">
      <c r="A2456" t="s">
        <v>107</v>
      </c>
      <c r="B2456" s="19">
        <f>FORECAST!A213</f>
        <v>44408</v>
      </c>
      <c r="C2456" s="19">
        <f>OBSERVED!A213</f>
        <v>44408</v>
      </c>
      <c r="D2456" s="32">
        <f>OBSERVED!G213</f>
        <v>9.8</v>
      </c>
      <c r="E2456" s="32">
        <f>FORECAST!G213</f>
        <v>31.7</v>
      </c>
      <c r="F2456" s="36">
        <f t="shared" si="292"/>
        <v>9.8</v>
      </c>
      <c r="G2456" s="37">
        <f t="shared" si="293"/>
        <v>31.7</v>
      </c>
      <c r="H2456" s="15">
        <f t="shared" si="294"/>
        <v>21.9</v>
      </c>
      <c r="I2456" s="15">
        <f t="shared" si="295"/>
        <v>479.61</v>
      </c>
      <c r="J2456" s="32"/>
    </row>
    <row r="2457" spans="1:10">
      <c r="A2457" t="s">
        <v>110</v>
      </c>
      <c r="B2457" s="19">
        <f>FORECAST!A214</f>
        <v>44409</v>
      </c>
      <c r="C2457" s="19">
        <f>OBSERVED!A214</f>
        <v>44409</v>
      </c>
      <c r="D2457" s="32">
        <f>OBSERVED!G214</f>
        <v>9</v>
      </c>
      <c r="E2457" s="32">
        <f>FORECAST!G214</f>
        <v>28</v>
      </c>
      <c r="F2457" s="36">
        <f t="shared" si="292"/>
        <v>9</v>
      </c>
      <c r="G2457" s="37">
        <f t="shared" si="293"/>
        <v>28</v>
      </c>
      <c r="H2457" s="15">
        <f t="shared" si="294"/>
        <v>19</v>
      </c>
      <c r="I2457" s="15">
        <f t="shared" si="295"/>
        <v>361</v>
      </c>
      <c r="J2457" s="32"/>
    </row>
    <row r="2458" spans="1:10">
      <c r="A2458" t="s">
        <v>113</v>
      </c>
      <c r="B2458" s="19">
        <f>FORECAST!A215</f>
        <v>44410</v>
      </c>
      <c r="C2458" s="19">
        <f>OBSERVED!A215</f>
        <v>44410</v>
      </c>
      <c r="D2458" s="32">
        <f>OBSERVED!G215</f>
        <v>8</v>
      </c>
      <c r="E2458" s="32">
        <f>FORECAST!G215</f>
        <v>27.4</v>
      </c>
      <c r="F2458" s="36">
        <f t="shared" si="292"/>
        <v>8</v>
      </c>
      <c r="G2458" s="37">
        <f t="shared" si="293"/>
        <v>27.4</v>
      </c>
      <c r="H2458" s="15">
        <f t="shared" si="294"/>
        <v>19.4</v>
      </c>
      <c r="I2458" s="15">
        <f t="shared" si="295"/>
        <v>376.36</v>
      </c>
      <c r="J2458" s="32"/>
    </row>
    <row r="2459" spans="1:10">
      <c r="A2459" t="s">
        <v>116</v>
      </c>
      <c r="B2459" s="19">
        <f>FORECAST!A216</f>
        <v>44411</v>
      </c>
      <c r="C2459" s="19">
        <f>OBSERVED!A216</f>
        <v>44411</v>
      </c>
      <c r="D2459" s="32">
        <f>OBSERVED!G216</f>
        <v>8.1</v>
      </c>
      <c r="E2459" s="32">
        <f>FORECAST!G216</f>
        <v>29.9</v>
      </c>
      <c r="F2459" s="36">
        <f t="shared" si="292"/>
        <v>8.1</v>
      </c>
      <c r="G2459" s="37">
        <f t="shared" si="293"/>
        <v>29.9</v>
      </c>
      <c r="H2459" s="15">
        <f t="shared" si="294"/>
        <v>21.8</v>
      </c>
      <c r="I2459" s="15">
        <f t="shared" si="295"/>
        <v>475.24</v>
      </c>
      <c r="J2459" s="32"/>
    </row>
    <row r="2460" spans="1:10">
      <c r="A2460" t="s">
        <v>119</v>
      </c>
      <c r="B2460" s="19">
        <f>FORECAST!A217</f>
        <v>44412</v>
      </c>
      <c r="C2460" s="19">
        <f>OBSERVED!A217</f>
        <v>44412</v>
      </c>
      <c r="D2460" s="32">
        <f>OBSERVED!G217</f>
        <v>6.1</v>
      </c>
      <c r="E2460" s="32">
        <f>FORECAST!G217</f>
        <v>18.6</v>
      </c>
      <c r="F2460" s="36">
        <f t="shared" si="292"/>
        <v>6.1</v>
      </c>
      <c r="G2460" s="37">
        <f t="shared" si="293"/>
        <v>18.6</v>
      </c>
      <c r="H2460" s="15">
        <f t="shared" si="294"/>
        <v>12.5</v>
      </c>
      <c r="I2460" s="15">
        <f t="shared" si="295"/>
        <v>156.25</v>
      </c>
      <c r="J2460" s="32"/>
    </row>
    <row r="2461" spans="1:10">
      <c r="A2461" t="s">
        <v>122</v>
      </c>
      <c r="B2461" s="19">
        <f>FORECAST!A218</f>
        <v>44413</v>
      </c>
      <c r="C2461" s="19">
        <f>OBSERVED!A218</f>
        <v>44413</v>
      </c>
      <c r="D2461" s="32">
        <f>OBSERVED!G218</f>
        <v>7.8</v>
      </c>
      <c r="E2461" s="32">
        <f>FORECAST!G218</f>
        <v>20.9</v>
      </c>
      <c r="F2461" s="36">
        <f t="shared" si="292"/>
        <v>7.8</v>
      </c>
      <c r="G2461" s="37">
        <f t="shared" si="293"/>
        <v>20.9</v>
      </c>
      <c r="H2461" s="15">
        <f t="shared" si="294"/>
        <v>13.1</v>
      </c>
      <c r="I2461" s="15">
        <f t="shared" si="295"/>
        <v>171.61</v>
      </c>
      <c r="J2461" s="32"/>
    </row>
    <row r="2462" spans="1:10">
      <c r="A2462" t="s">
        <v>106</v>
      </c>
      <c r="B2462" s="19">
        <f>FORECAST!A219</f>
        <v>44414</v>
      </c>
      <c r="C2462" s="19">
        <f>OBSERVED!A219</f>
        <v>44414</v>
      </c>
      <c r="D2462" s="32">
        <f>OBSERVED!G219</f>
        <v>6.9</v>
      </c>
      <c r="E2462" s="32">
        <f>FORECAST!G219</f>
        <v>21.9</v>
      </c>
      <c r="F2462" s="36">
        <f t="shared" si="292"/>
        <v>6.9</v>
      </c>
      <c r="G2462" s="37">
        <f t="shared" si="293"/>
        <v>21.9</v>
      </c>
      <c r="H2462" s="15">
        <f t="shared" si="294"/>
        <v>15</v>
      </c>
      <c r="I2462" s="15">
        <f t="shared" si="295"/>
        <v>225</v>
      </c>
      <c r="J2462" s="32"/>
    </row>
    <row r="2463" spans="1:10">
      <c r="A2463" t="s">
        <v>107</v>
      </c>
      <c r="B2463" s="19">
        <f>FORECAST!A220</f>
        <v>44415</v>
      </c>
      <c r="C2463" s="19">
        <f>OBSERVED!A220</f>
        <v>44415</v>
      </c>
      <c r="D2463" s="32">
        <f>OBSERVED!G220</f>
        <v>5.3</v>
      </c>
      <c r="E2463" s="32">
        <f>FORECAST!G220</f>
        <v>15.1</v>
      </c>
      <c r="F2463" s="36">
        <f t="shared" si="292"/>
        <v>5.3</v>
      </c>
      <c r="G2463" s="37">
        <f t="shared" si="293"/>
        <v>15.1</v>
      </c>
      <c r="H2463" s="15">
        <f t="shared" si="294"/>
        <v>9.8</v>
      </c>
      <c r="I2463" s="15">
        <f t="shared" si="295"/>
        <v>96.04</v>
      </c>
      <c r="J2463" s="32"/>
    </row>
    <row r="2464" spans="1:10">
      <c r="A2464" t="s">
        <v>110</v>
      </c>
      <c r="B2464" s="19">
        <f>FORECAST!A221</f>
        <v>44416</v>
      </c>
      <c r="C2464" s="19">
        <f>OBSERVED!A221</f>
        <v>44416</v>
      </c>
      <c r="D2464" s="32">
        <f>OBSERVED!G221</f>
        <v>4.3</v>
      </c>
      <c r="E2464" s="32">
        <f>FORECAST!G221</f>
        <v>15.8</v>
      </c>
      <c r="F2464" s="36">
        <f t="shared" si="292"/>
        <v>4.3</v>
      </c>
      <c r="G2464" s="37">
        <f t="shared" si="293"/>
        <v>15.8</v>
      </c>
      <c r="H2464" s="15">
        <f t="shared" si="294"/>
        <v>11.5</v>
      </c>
      <c r="I2464" s="15">
        <f t="shared" si="295"/>
        <v>132.25</v>
      </c>
      <c r="J2464" s="32"/>
    </row>
    <row r="2465" spans="1:10">
      <c r="A2465" t="s">
        <v>113</v>
      </c>
      <c r="B2465" s="19">
        <f>FORECAST!A222</f>
        <v>44417</v>
      </c>
      <c r="C2465" s="19">
        <f>OBSERVED!A222</f>
        <v>44417</v>
      </c>
      <c r="D2465" s="32">
        <f>OBSERVED!G222</f>
        <v>5.5</v>
      </c>
      <c r="E2465" s="32">
        <f>FORECAST!G222</f>
        <v>15.9</v>
      </c>
      <c r="F2465" s="36">
        <f t="shared" si="292"/>
        <v>5.5</v>
      </c>
      <c r="G2465" s="37">
        <f t="shared" si="293"/>
        <v>15.9</v>
      </c>
      <c r="H2465" s="15">
        <f t="shared" si="294"/>
        <v>10.4</v>
      </c>
      <c r="I2465" s="15">
        <f t="shared" si="295"/>
        <v>108.16</v>
      </c>
      <c r="J2465" s="32"/>
    </row>
    <row r="2466" spans="1:10">
      <c r="A2466" t="s">
        <v>116</v>
      </c>
      <c r="B2466" s="19">
        <f>FORECAST!A223</f>
        <v>44418</v>
      </c>
      <c r="C2466" s="19">
        <f>OBSERVED!A223</f>
        <v>44418</v>
      </c>
      <c r="D2466" s="32">
        <f>OBSERVED!G223</f>
        <v>6.6</v>
      </c>
      <c r="E2466" s="32">
        <f>FORECAST!G223</f>
        <v>18.4</v>
      </c>
      <c r="F2466" s="36">
        <f t="shared" si="292"/>
        <v>6.6</v>
      </c>
      <c r="G2466" s="37">
        <f t="shared" si="293"/>
        <v>18.4</v>
      </c>
      <c r="H2466" s="15">
        <f t="shared" si="294"/>
        <v>11.8</v>
      </c>
      <c r="I2466" s="15">
        <f t="shared" si="295"/>
        <v>139.24</v>
      </c>
      <c r="J2466" s="32"/>
    </row>
    <row r="2467" spans="1:10">
      <c r="A2467" t="s">
        <v>119</v>
      </c>
      <c r="B2467" s="19">
        <f>FORECAST!A224</f>
        <v>44419</v>
      </c>
      <c r="C2467" s="19">
        <f>OBSERVED!A224</f>
        <v>44419</v>
      </c>
      <c r="D2467" s="32">
        <f>OBSERVED!G224</f>
        <v>6.5</v>
      </c>
      <c r="E2467" s="32">
        <f>FORECAST!G224</f>
        <v>19.8</v>
      </c>
      <c r="F2467" s="36">
        <f t="shared" si="292"/>
        <v>6.5</v>
      </c>
      <c r="G2467" s="37">
        <f t="shared" si="293"/>
        <v>19.8</v>
      </c>
      <c r="H2467" s="15">
        <f t="shared" si="294"/>
        <v>13.3</v>
      </c>
      <c r="I2467" s="15">
        <f t="shared" si="295"/>
        <v>176.89</v>
      </c>
      <c r="J2467" s="32"/>
    </row>
    <row r="2468" spans="1:10">
      <c r="A2468" t="s">
        <v>122</v>
      </c>
      <c r="B2468" s="19">
        <f>FORECAST!A225</f>
        <v>44420</v>
      </c>
      <c r="C2468" s="19">
        <f>OBSERVED!A225</f>
        <v>44420</v>
      </c>
      <c r="D2468" s="32">
        <f>OBSERVED!G225</f>
        <v>5.6</v>
      </c>
      <c r="E2468" s="32">
        <f>FORECAST!G225</f>
        <v>20</v>
      </c>
      <c r="F2468" s="36">
        <f t="shared" si="292"/>
        <v>5.6</v>
      </c>
      <c r="G2468" s="37">
        <f t="shared" si="293"/>
        <v>20</v>
      </c>
      <c r="H2468" s="15">
        <f t="shared" si="294"/>
        <v>14.4</v>
      </c>
      <c r="I2468" s="15">
        <f t="shared" si="295"/>
        <v>207.36</v>
      </c>
      <c r="J2468" s="32"/>
    </row>
    <row r="2469" spans="1:10">
      <c r="A2469" t="s">
        <v>106</v>
      </c>
      <c r="B2469" s="19">
        <f>FORECAST!A226</f>
        <v>44421</v>
      </c>
      <c r="C2469" s="19">
        <f>OBSERVED!A226</f>
        <v>44421</v>
      </c>
      <c r="D2469" s="32">
        <f>OBSERVED!G226</f>
        <v>5.1</v>
      </c>
      <c r="E2469" s="32">
        <f>FORECAST!G226</f>
        <v>18.7</v>
      </c>
      <c r="F2469" s="36">
        <f t="shared" si="292"/>
        <v>5.1</v>
      </c>
      <c r="G2469" s="37">
        <f t="shared" si="293"/>
        <v>18.7</v>
      </c>
      <c r="H2469" s="15">
        <f t="shared" si="294"/>
        <v>13.6</v>
      </c>
      <c r="I2469" s="15">
        <f t="shared" si="295"/>
        <v>184.96</v>
      </c>
      <c r="J2469" s="32"/>
    </row>
    <row r="2470" spans="1:10">
      <c r="A2470" t="s">
        <v>107</v>
      </c>
      <c r="B2470" s="19">
        <f>FORECAST!A227</f>
        <v>44422</v>
      </c>
      <c r="C2470" s="19">
        <f>OBSERVED!A227</f>
        <v>44422</v>
      </c>
      <c r="D2470" s="32">
        <f>OBSERVED!G227</f>
        <v>6.5</v>
      </c>
      <c r="E2470" s="32">
        <f>FORECAST!G227</f>
        <v>18.8</v>
      </c>
      <c r="F2470" s="36">
        <f t="shared" si="292"/>
        <v>6.5</v>
      </c>
      <c r="G2470" s="37">
        <f t="shared" si="293"/>
        <v>18.8</v>
      </c>
      <c r="H2470" s="15">
        <f t="shared" si="294"/>
        <v>12.3</v>
      </c>
      <c r="I2470" s="15">
        <f t="shared" si="295"/>
        <v>151.29</v>
      </c>
      <c r="J2470" s="32"/>
    </row>
    <row r="2471" spans="1:10">
      <c r="A2471" t="s">
        <v>110</v>
      </c>
      <c r="B2471" s="19">
        <f>FORECAST!A228</f>
        <v>44423</v>
      </c>
      <c r="C2471" s="19">
        <f>OBSERVED!A228</f>
        <v>44423</v>
      </c>
      <c r="D2471" s="32">
        <f>OBSERVED!G228</f>
        <v>6</v>
      </c>
      <c r="E2471" s="32">
        <f>FORECAST!G228</f>
        <v>21.3</v>
      </c>
      <c r="F2471" s="36">
        <f t="shared" si="292"/>
        <v>6</v>
      </c>
      <c r="G2471" s="37">
        <f t="shared" si="293"/>
        <v>21.3</v>
      </c>
      <c r="H2471" s="15">
        <f t="shared" si="294"/>
        <v>15.3</v>
      </c>
      <c r="I2471" s="15">
        <f t="shared" si="295"/>
        <v>234.09</v>
      </c>
      <c r="J2471" s="32"/>
    </row>
    <row r="2472" spans="1:10">
      <c r="A2472" t="s">
        <v>113</v>
      </c>
      <c r="B2472" s="19">
        <f>FORECAST!A229</f>
        <v>44424</v>
      </c>
      <c r="C2472" s="19">
        <f>OBSERVED!A229</f>
        <v>44424</v>
      </c>
      <c r="D2472" s="32">
        <f>OBSERVED!G229</f>
        <v>5.5</v>
      </c>
      <c r="E2472" s="32">
        <f>FORECAST!G229</f>
        <v>17.7</v>
      </c>
      <c r="F2472" s="36">
        <f t="shared" si="292"/>
        <v>5.5</v>
      </c>
      <c r="G2472" s="37">
        <f t="shared" si="293"/>
        <v>17.7</v>
      </c>
      <c r="H2472" s="15">
        <f t="shared" si="294"/>
        <v>12.2</v>
      </c>
      <c r="I2472" s="15">
        <f t="shared" si="295"/>
        <v>148.84</v>
      </c>
      <c r="J2472" s="32"/>
    </row>
    <row r="2473" spans="1:10">
      <c r="A2473" t="s">
        <v>116</v>
      </c>
      <c r="B2473" s="19">
        <f>FORECAST!A230</f>
        <v>44425</v>
      </c>
      <c r="C2473" s="19">
        <f>OBSERVED!A230</f>
        <v>44425</v>
      </c>
      <c r="D2473" s="32">
        <f>OBSERVED!G230</f>
        <v>5</v>
      </c>
      <c r="E2473" s="32">
        <f>FORECAST!G230</f>
        <v>13.1</v>
      </c>
      <c r="F2473" s="36">
        <f t="shared" si="292"/>
        <v>5</v>
      </c>
      <c r="G2473" s="37">
        <f t="shared" si="293"/>
        <v>13.1</v>
      </c>
      <c r="H2473" s="15">
        <f t="shared" si="294"/>
        <v>8.1</v>
      </c>
      <c r="I2473" s="15">
        <f t="shared" si="295"/>
        <v>65.61</v>
      </c>
      <c r="J2473" s="32"/>
    </row>
    <row r="2474" spans="1:10">
      <c r="A2474" t="s">
        <v>119</v>
      </c>
      <c r="B2474" s="19">
        <f>FORECAST!A231</f>
        <v>44426</v>
      </c>
      <c r="C2474" s="19">
        <f>OBSERVED!A231</f>
        <v>44426</v>
      </c>
      <c r="D2474" s="32">
        <f>OBSERVED!G231</f>
        <v>6.3</v>
      </c>
      <c r="E2474" s="32">
        <f>FORECAST!G231</f>
        <v>16</v>
      </c>
      <c r="F2474" s="36">
        <f t="shared" si="292"/>
        <v>6.3</v>
      </c>
      <c r="G2474" s="37">
        <f t="shared" si="293"/>
        <v>16</v>
      </c>
      <c r="H2474" s="15">
        <f t="shared" si="294"/>
        <v>9.7</v>
      </c>
      <c r="I2474" s="15">
        <f t="shared" si="295"/>
        <v>94.09</v>
      </c>
      <c r="J2474" s="32"/>
    </row>
    <row r="2475" spans="1:10">
      <c r="A2475" t="s">
        <v>122</v>
      </c>
      <c r="B2475" s="19">
        <f>FORECAST!A232</f>
        <v>44427</v>
      </c>
      <c r="C2475" s="19">
        <f>OBSERVED!A232</f>
        <v>44427</v>
      </c>
      <c r="D2475" s="32">
        <f>OBSERVED!G232</f>
        <v>4.4</v>
      </c>
      <c r="E2475" s="32">
        <f>FORECAST!G232</f>
        <v>17.9</v>
      </c>
      <c r="F2475" s="36">
        <f t="shared" si="292"/>
        <v>4.4</v>
      </c>
      <c r="G2475" s="37">
        <f t="shared" si="293"/>
        <v>17.9</v>
      </c>
      <c r="H2475" s="15">
        <f t="shared" si="294"/>
        <v>13.5</v>
      </c>
      <c r="I2475" s="15">
        <f t="shared" si="295"/>
        <v>182.25</v>
      </c>
      <c r="J2475" s="32"/>
    </row>
    <row r="2476" spans="1:10">
      <c r="A2476" t="s">
        <v>106</v>
      </c>
      <c r="B2476" s="19">
        <f>FORECAST!A233</f>
        <v>44428</v>
      </c>
      <c r="C2476" s="19">
        <f>OBSERVED!A233</f>
        <v>44428</v>
      </c>
      <c r="D2476" s="32">
        <f>OBSERVED!G233</f>
        <v>4.4</v>
      </c>
      <c r="E2476" s="32">
        <f>FORECAST!G233</f>
        <v>10.1</v>
      </c>
      <c r="F2476" s="36">
        <f t="shared" si="292"/>
        <v>4.4</v>
      </c>
      <c r="G2476" s="37">
        <f t="shared" si="293"/>
        <v>10.1</v>
      </c>
      <c r="H2476" s="15">
        <f t="shared" si="294"/>
        <v>5.7</v>
      </c>
      <c r="I2476" s="15">
        <f t="shared" si="295"/>
        <v>32.49</v>
      </c>
      <c r="J2476" s="32"/>
    </row>
    <row r="2477" spans="1:10">
      <c r="A2477" t="s">
        <v>107</v>
      </c>
      <c r="B2477" s="19">
        <f>FORECAST!A234</f>
        <v>44429</v>
      </c>
      <c r="C2477" s="19">
        <f>OBSERVED!A234</f>
        <v>44429</v>
      </c>
      <c r="D2477" s="32">
        <f>OBSERVED!G234</f>
        <v>3.4</v>
      </c>
      <c r="E2477" s="32">
        <f>FORECAST!G234</f>
        <v>10.5</v>
      </c>
      <c r="F2477" s="36">
        <f t="shared" si="292"/>
        <v>3.4</v>
      </c>
      <c r="G2477" s="37">
        <f t="shared" si="293"/>
        <v>10.5</v>
      </c>
      <c r="H2477" s="15">
        <f t="shared" si="294"/>
        <v>7.1</v>
      </c>
      <c r="I2477" s="15">
        <f t="shared" si="295"/>
        <v>50.41</v>
      </c>
      <c r="J2477" s="32"/>
    </row>
    <row r="2478" spans="1:10">
      <c r="A2478" t="s">
        <v>110</v>
      </c>
      <c r="B2478" s="19">
        <f>FORECAST!A235</f>
        <v>44430</v>
      </c>
      <c r="C2478" s="19">
        <f>OBSERVED!A235</f>
        <v>44430</v>
      </c>
      <c r="D2478" s="32">
        <f>OBSERVED!G235</f>
        <v>2.9</v>
      </c>
      <c r="E2478" s="32">
        <f>FORECAST!G235</f>
        <v>14.2</v>
      </c>
      <c r="F2478" s="36">
        <f t="shared" si="292"/>
        <v>2.9</v>
      </c>
      <c r="G2478" s="37">
        <f t="shared" si="293"/>
        <v>14.2</v>
      </c>
      <c r="H2478" s="15">
        <f t="shared" si="294"/>
        <v>11.3</v>
      </c>
      <c r="I2478" s="15">
        <f t="shared" si="295"/>
        <v>127.69</v>
      </c>
      <c r="J2478" s="32"/>
    </row>
    <row r="2479" spans="1:10">
      <c r="A2479" t="s">
        <v>113</v>
      </c>
      <c r="B2479" s="19">
        <f>FORECAST!A236</f>
        <v>44431</v>
      </c>
      <c r="C2479" s="19">
        <f>OBSERVED!A236</f>
        <v>44431</v>
      </c>
      <c r="D2479" s="32">
        <f>OBSERVED!G236</f>
        <v>4.8</v>
      </c>
      <c r="E2479" s="32">
        <f>FORECAST!G236</f>
        <v>16.6</v>
      </c>
      <c r="F2479" s="36">
        <f t="shared" si="292"/>
        <v>4.8</v>
      </c>
      <c r="G2479" s="37">
        <f t="shared" si="293"/>
        <v>16.6</v>
      </c>
      <c r="H2479" s="15">
        <f t="shared" si="294"/>
        <v>11.8</v>
      </c>
      <c r="I2479" s="15">
        <f t="shared" si="295"/>
        <v>139.24</v>
      </c>
      <c r="J2479" s="32"/>
    </row>
    <row r="2480" spans="1:10">
      <c r="A2480" t="s">
        <v>116</v>
      </c>
      <c r="B2480" s="19">
        <f>FORECAST!A237</f>
        <v>44432</v>
      </c>
      <c r="C2480" s="19">
        <f>OBSERVED!A237</f>
        <v>44432</v>
      </c>
      <c r="D2480" s="32">
        <f>OBSERVED!G237</f>
        <v>5.1</v>
      </c>
      <c r="E2480" s="32">
        <f>FORECAST!G237</f>
        <v>5.1</v>
      </c>
      <c r="F2480" s="36">
        <f t="shared" si="292"/>
        <v>5.1</v>
      </c>
      <c r="G2480" s="37">
        <f t="shared" si="293"/>
        <v>5.1</v>
      </c>
      <c r="H2480" s="15">
        <f t="shared" si="294"/>
        <v>0</v>
      </c>
      <c r="I2480" s="15">
        <f t="shared" si="295"/>
        <v>0</v>
      </c>
      <c r="J2480" s="32"/>
    </row>
    <row r="2481" spans="1:10">
      <c r="A2481" t="s">
        <v>119</v>
      </c>
      <c r="B2481" s="19">
        <f>FORECAST!A238</f>
        <v>44433</v>
      </c>
      <c r="C2481" s="19">
        <f>OBSERVED!A238</f>
        <v>44433</v>
      </c>
      <c r="D2481" s="32">
        <f>OBSERVED!G238</f>
        <v>5</v>
      </c>
      <c r="E2481" s="32">
        <f>FORECAST!G238</f>
        <v>19.4</v>
      </c>
      <c r="F2481" s="36">
        <f t="shared" si="292"/>
        <v>5</v>
      </c>
      <c r="G2481" s="37">
        <f t="shared" si="293"/>
        <v>19.4</v>
      </c>
      <c r="H2481" s="15">
        <f t="shared" si="294"/>
        <v>14.4</v>
      </c>
      <c r="I2481" s="15">
        <f t="shared" si="295"/>
        <v>207.36</v>
      </c>
      <c r="J2481" s="32"/>
    </row>
    <row r="2482" spans="1:10">
      <c r="A2482" t="s">
        <v>122</v>
      </c>
      <c r="B2482" s="19">
        <f>FORECAST!A239</f>
        <v>44434</v>
      </c>
      <c r="C2482" s="19">
        <f>OBSERVED!A239</f>
        <v>44434</v>
      </c>
      <c r="D2482" s="32">
        <f>OBSERVED!G239</f>
        <v>6.3</v>
      </c>
      <c r="E2482" s="32">
        <f>FORECAST!G239</f>
        <v>22.3</v>
      </c>
      <c r="F2482" s="36">
        <f t="shared" si="292"/>
        <v>6.3</v>
      </c>
      <c r="G2482" s="37">
        <f t="shared" si="293"/>
        <v>22.3</v>
      </c>
      <c r="H2482" s="15">
        <f t="shared" si="294"/>
        <v>16</v>
      </c>
      <c r="I2482" s="15">
        <f t="shared" si="295"/>
        <v>256</v>
      </c>
      <c r="J2482" s="32"/>
    </row>
    <row r="2483" spans="1:10">
      <c r="A2483" t="s">
        <v>106</v>
      </c>
      <c r="B2483" s="19">
        <f>FORECAST!A240</f>
        <v>44435</v>
      </c>
      <c r="C2483" s="19">
        <f>OBSERVED!A240</f>
        <v>44435</v>
      </c>
      <c r="D2483" s="32">
        <f>OBSERVED!G240</f>
        <v>6.4</v>
      </c>
      <c r="E2483" s="32">
        <f>FORECAST!G240</f>
        <v>22.1</v>
      </c>
      <c r="F2483" s="36">
        <f t="shared" si="292"/>
        <v>6.4</v>
      </c>
      <c r="G2483" s="37">
        <f t="shared" si="293"/>
        <v>22.1</v>
      </c>
      <c r="H2483" s="15">
        <f t="shared" si="294"/>
        <v>15.7</v>
      </c>
      <c r="I2483" s="15">
        <f t="shared" si="295"/>
        <v>246.49</v>
      </c>
      <c r="J2483" s="32"/>
    </row>
    <row r="2484" spans="1:10">
      <c r="A2484" t="s">
        <v>107</v>
      </c>
      <c r="B2484" s="19">
        <f>FORECAST!A241</f>
        <v>44436</v>
      </c>
      <c r="C2484" s="19">
        <f>OBSERVED!A241</f>
        <v>44436</v>
      </c>
      <c r="D2484" s="32">
        <f>OBSERVED!G241</f>
        <v>5.3</v>
      </c>
      <c r="E2484" s="32">
        <f>FORECAST!G241</f>
        <v>17</v>
      </c>
      <c r="F2484" s="36">
        <f t="shared" si="292"/>
        <v>5.3</v>
      </c>
      <c r="G2484" s="37">
        <f t="shared" si="293"/>
        <v>17</v>
      </c>
      <c r="H2484" s="15">
        <f t="shared" si="294"/>
        <v>11.7</v>
      </c>
      <c r="I2484" s="15">
        <f t="shared" si="295"/>
        <v>136.89</v>
      </c>
      <c r="J2484" s="32"/>
    </row>
    <row r="2485" spans="1:10">
      <c r="A2485" t="s">
        <v>110</v>
      </c>
      <c r="B2485" s="19">
        <f>FORECAST!A242</f>
        <v>44437</v>
      </c>
      <c r="C2485" s="19">
        <f>OBSERVED!A242</f>
        <v>44437</v>
      </c>
      <c r="D2485" s="32">
        <f>OBSERVED!G242</f>
        <v>4</v>
      </c>
      <c r="E2485" s="32">
        <f>FORECAST!G242</f>
        <v>14</v>
      </c>
      <c r="F2485" s="36">
        <f t="shared" si="292"/>
        <v>4</v>
      </c>
      <c r="G2485" s="37">
        <f t="shared" si="293"/>
        <v>14</v>
      </c>
      <c r="H2485" s="15">
        <f t="shared" si="294"/>
        <v>10</v>
      </c>
      <c r="I2485" s="15">
        <f t="shared" si="295"/>
        <v>100</v>
      </c>
      <c r="J2485" s="32"/>
    </row>
    <row r="2486" spans="1:10">
      <c r="A2486" t="s">
        <v>113</v>
      </c>
      <c r="B2486" s="19">
        <f>FORECAST!A243</f>
        <v>44438</v>
      </c>
      <c r="C2486" s="19">
        <f>OBSERVED!A243</f>
        <v>44438</v>
      </c>
      <c r="D2486" s="32">
        <f>OBSERVED!G243</f>
        <v>5.2</v>
      </c>
      <c r="E2486" s="32">
        <f>FORECAST!G243</f>
        <v>10</v>
      </c>
      <c r="F2486" s="36">
        <f t="shared" si="292"/>
        <v>5.2</v>
      </c>
      <c r="G2486" s="37">
        <f t="shared" si="293"/>
        <v>10</v>
      </c>
      <c r="H2486" s="15">
        <f t="shared" si="294"/>
        <v>4.8</v>
      </c>
      <c r="I2486" s="15">
        <f t="shared" si="295"/>
        <v>23.04</v>
      </c>
      <c r="J2486" s="32"/>
    </row>
    <row r="2487" spans="1:10">
      <c r="A2487" t="s">
        <v>116</v>
      </c>
      <c r="B2487" s="19">
        <f>FORECAST!A244</f>
        <v>44439</v>
      </c>
      <c r="C2487" s="19">
        <f>OBSERVED!A244</f>
        <v>44439</v>
      </c>
      <c r="D2487" s="32">
        <f>OBSERVED!G244</f>
        <v>3.7</v>
      </c>
      <c r="E2487" s="32">
        <f>FORECAST!G244</f>
        <v>10</v>
      </c>
      <c r="F2487" s="36">
        <f t="shared" si="292"/>
        <v>3.7</v>
      </c>
      <c r="G2487" s="37">
        <f t="shared" si="293"/>
        <v>10</v>
      </c>
      <c r="H2487" s="15">
        <f t="shared" si="294"/>
        <v>6.3</v>
      </c>
      <c r="I2487" s="15">
        <f t="shared" si="295"/>
        <v>39.69</v>
      </c>
      <c r="J2487" s="32"/>
    </row>
    <row r="2488" spans="1:10">
      <c r="A2488" t="s">
        <v>119</v>
      </c>
      <c r="B2488" s="19">
        <f>FORECAST!A245</f>
        <v>44440</v>
      </c>
      <c r="C2488" s="19">
        <f>OBSERVED!A245</f>
        <v>44440</v>
      </c>
      <c r="D2488" s="32">
        <f>OBSERVED!G245</f>
        <v>3.1</v>
      </c>
      <c r="E2488" s="32">
        <f>FORECAST!G245</f>
        <v>15.1</v>
      </c>
      <c r="F2488" s="36">
        <f t="shared" si="292"/>
        <v>3.1</v>
      </c>
      <c r="G2488" s="37">
        <f t="shared" si="293"/>
        <v>15.1</v>
      </c>
      <c r="H2488" s="15">
        <f t="shared" si="294"/>
        <v>12</v>
      </c>
      <c r="I2488" s="15">
        <f t="shared" si="295"/>
        <v>144</v>
      </c>
      <c r="J2488" s="32"/>
    </row>
    <row r="2489" spans="1:10">
      <c r="A2489" t="s">
        <v>122</v>
      </c>
      <c r="B2489" s="19">
        <f>FORECAST!A246</f>
        <v>44441</v>
      </c>
      <c r="C2489" s="19">
        <f>OBSERVED!A246</f>
        <v>44441</v>
      </c>
      <c r="D2489" s="32">
        <f>OBSERVED!G246</f>
        <v>4.3</v>
      </c>
      <c r="E2489" s="32">
        <f>FORECAST!G246</f>
        <v>14.9</v>
      </c>
      <c r="F2489" s="36">
        <f t="shared" si="292"/>
        <v>4.3</v>
      </c>
      <c r="G2489" s="37">
        <f t="shared" si="293"/>
        <v>14.9</v>
      </c>
      <c r="H2489" s="15">
        <f t="shared" si="294"/>
        <v>10.6</v>
      </c>
      <c r="I2489" s="15">
        <f t="shared" si="295"/>
        <v>112.36</v>
      </c>
      <c r="J2489" s="32"/>
    </row>
    <row r="2490" spans="1:10">
      <c r="A2490" t="s">
        <v>106</v>
      </c>
      <c r="B2490" s="19">
        <f>FORECAST!A247</f>
        <v>44442</v>
      </c>
      <c r="C2490" s="19">
        <f>OBSERVED!A247</f>
        <v>44442</v>
      </c>
      <c r="D2490" s="32">
        <f>OBSERVED!G247</f>
        <v>6.7</v>
      </c>
      <c r="E2490" s="32">
        <f>FORECAST!G247</f>
        <v>13.8</v>
      </c>
      <c r="F2490" s="36">
        <f t="shared" si="292"/>
        <v>6.7</v>
      </c>
      <c r="G2490" s="37">
        <f t="shared" si="293"/>
        <v>13.8</v>
      </c>
      <c r="H2490" s="15">
        <f t="shared" si="294"/>
        <v>7.1</v>
      </c>
      <c r="I2490" s="15">
        <f t="shared" si="295"/>
        <v>50.41</v>
      </c>
      <c r="J2490" s="32"/>
    </row>
    <row r="2491" spans="1:10">
      <c r="A2491" t="s">
        <v>107</v>
      </c>
      <c r="B2491" s="19">
        <f>FORECAST!A248</f>
        <v>44443</v>
      </c>
      <c r="C2491" s="19">
        <f>OBSERVED!A248</f>
        <v>44443</v>
      </c>
      <c r="D2491" s="32">
        <f>OBSERVED!G248</f>
        <v>6.2</v>
      </c>
      <c r="E2491" s="32">
        <f>FORECAST!G248</f>
        <v>19.3</v>
      </c>
      <c r="F2491" s="36">
        <f t="shared" si="292"/>
        <v>6.2</v>
      </c>
      <c r="G2491" s="37">
        <f t="shared" si="293"/>
        <v>19.3</v>
      </c>
      <c r="H2491" s="15">
        <f t="shared" si="294"/>
        <v>13.1</v>
      </c>
      <c r="I2491" s="15">
        <f t="shared" si="295"/>
        <v>171.61</v>
      </c>
      <c r="J2491" s="32"/>
    </row>
    <row r="2492" spans="1:10">
      <c r="A2492" t="s">
        <v>110</v>
      </c>
      <c r="B2492" s="19">
        <f>FORECAST!A249</f>
        <v>44444</v>
      </c>
      <c r="C2492" s="19">
        <f>OBSERVED!A249</f>
        <v>44444</v>
      </c>
      <c r="D2492" s="32">
        <f>OBSERVED!G249</f>
        <v>5.3</v>
      </c>
      <c r="E2492" s="32">
        <f>FORECAST!G249</f>
        <v>16.5</v>
      </c>
      <c r="F2492" s="36">
        <f t="shared" si="292"/>
        <v>5.3</v>
      </c>
      <c r="G2492" s="37">
        <f t="shared" si="293"/>
        <v>16.5</v>
      </c>
      <c r="H2492" s="15">
        <f t="shared" si="294"/>
        <v>11.2</v>
      </c>
      <c r="I2492" s="15">
        <f t="shared" si="295"/>
        <v>125.44</v>
      </c>
      <c r="J2492" s="32"/>
    </row>
    <row r="2493" spans="1:10">
      <c r="A2493" t="s">
        <v>113</v>
      </c>
      <c r="B2493" s="19">
        <f>FORECAST!A250</f>
        <v>44445</v>
      </c>
      <c r="C2493" s="19">
        <f>OBSERVED!A250</f>
        <v>44445</v>
      </c>
      <c r="D2493" s="32">
        <f>OBSERVED!G250</f>
        <v>3.6</v>
      </c>
      <c r="E2493" s="32">
        <f>FORECAST!G250</f>
        <v>14.8</v>
      </c>
      <c r="F2493" s="36">
        <f t="shared" si="292"/>
        <v>3.6</v>
      </c>
      <c r="G2493" s="37">
        <f t="shared" si="293"/>
        <v>14.8</v>
      </c>
      <c r="H2493" s="15">
        <f t="shared" si="294"/>
        <v>11.2</v>
      </c>
      <c r="I2493" s="15">
        <f t="shared" si="295"/>
        <v>125.44</v>
      </c>
      <c r="J2493" s="32"/>
    </row>
    <row r="2494" spans="1:10">
      <c r="A2494" t="s">
        <v>116</v>
      </c>
      <c r="B2494" s="19">
        <f>FORECAST!A251</f>
        <v>44446</v>
      </c>
      <c r="C2494" s="19">
        <f>OBSERVED!A251</f>
        <v>44446</v>
      </c>
      <c r="D2494" s="32">
        <f>OBSERVED!G251</f>
        <v>3</v>
      </c>
      <c r="E2494" s="32">
        <f>FORECAST!G251</f>
        <v>12.8</v>
      </c>
      <c r="F2494" s="36">
        <f t="shared" si="292"/>
        <v>3</v>
      </c>
      <c r="G2494" s="37">
        <f t="shared" si="293"/>
        <v>12.8</v>
      </c>
      <c r="H2494" s="15">
        <f t="shared" si="294"/>
        <v>9.8</v>
      </c>
      <c r="I2494" s="15">
        <f t="shared" si="295"/>
        <v>96.04</v>
      </c>
      <c r="J2494" s="32"/>
    </row>
    <row r="2495" spans="1:10">
      <c r="A2495" t="s">
        <v>119</v>
      </c>
      <c r="B2495" s="19">
        <f>FORECAST!A252</f>
        <v>44447</v>
      </c>
      <c r="C2495" s="19">
        <f>OBSERVED!A252</f>
        <v>44447</v>
      </c>
      <c r="D2495" s="32">
        <f>OBSERVED!G252</f>
        <v>3.4</v>
      </c>
      <c r="E2495" s="32">
        <f>FORECAST!G252</f>
        <v>14.7</v>
      </c>
      <c r="F2495" s="36">
        <f t="shared" si="292"/>
        <v>3.4</v>
      </c>
      <c r="G2495" s="37">
        <f t="shared" si="293"/>
        <v>14.7</v>
      </c>
      <c r="H2495" s="15">
        <f t="shared" si="294"/>
        <v>11.3</v>
      </c>
      <c r="I2495" s="15">
        <f t="shared" si="295"/>
        <v>127.69</v>
      </c>
      <c r="J2495" s="32"/>
    </row>
    <row r="2496" spans="1:10">
      <c r="A2496" t="s">
        <v>122</v>
      </c>
      <c r="B2496" s="19">
        <f>FORECAST!A253</f>
        <v>44448</v>
      </c>
      <c r="C2496" s="19">
        <f>OBSERVED!A253</f>
        <v>44448</v>
      </c>
      <c r="D2496" s="32">
        <f>OBSERVED!G253</f>
        <v>4.5</v>
      </c>
      <c r="E2496" s="32">
        <f>FORECAST!G253</f>
        <v>20.6</v>
      </c>
      <c r="F2496" s="36">
        <f t="shared" si="292"/>
        <v>4.5</v>
      </c>
      <c r="G2496" s="37">
        <f t="shared" si="293"/>
        <v>20.6</v>
      </c>
      <c r="H2496" s="15">
        <f t="shared" si="294"/>
        <v>16.1</v>
      </c>
      <c r="I2496" s="15">
        <f t="shared" si="295"/>
        <v>259.21</v>
      </c>
      <c r="J2496" s="32"/>
    </row>
    <row r="2497" spans="1:10">
      <c r="A2497" t="s">
        <v>106</v>
      </c>
      <c r="B2497" s="19">
        <f>FORECAST!A254</f>
        <v>44449</v>
      </c>
      <c r="C2497" s="19">
        <f>OBSERVED!A254</f>
        <v>44449</v>
      </c>
      <c r="D2497" s="32">
        <f>OBSERVED!G254</f>
        <v>4.4</v>
      </c>
      <c r="E2497" s="32">
        <f>FORECAST!G254</f>
        <v>29.4</v>
      </c>
      <c r="F2497" s="36">
        <f t="shared" si="292"/>
        <v>4.4</v>
      </c>
      <c r="G2497" s="37">
        <f t="shared" si="293"/>
        <v>29.4</v>
      </c>
      <c r="H2497" s="15">
        <f t="shared" si="294"/>
        <v>25</v>
      </c>
      <c r="I2497" s="15">
        <f t="shared" si="295"/>
        <v>625</v>
      </c>
      <c r="J2497" s="32"/>
    </row>
    <row r="2498" spans="1:10">
      <c r="A2498" t="s">
        <v>107</v>
      </c>
      <c r="B2498" s="19">
        <f>FORECAST!A255</f>
        <v>44450</v>
      </c>
      <c r="C2498" s="19">
        <f>OBSERVED!A255</f>
        <v>44450</v>
      </c>
      <c r="D2498" s="32">
        <f>OBSERVED!G255</f>
        <v>5.3</v>
      </c>
      <c r="E2498" s="32">
        <f>FORECAST!G255</f>
        <v>24.6</v>
      </c>
      <c r="F2498" s="36">
        <f t="shared" si="292"/>
        <v>5.3</v>
      </c>
      <c r="G2498" s="37">
        <f t="shared" si="293"/>
        <v>24.6</v>
      </c>
      <c r="H2498" s="15">
        <f t="shared" si="294"/>
        <v>19.3</v>
      </c>
      <c r="I2498" s="15">
        <f t="shared" si="295"/>
        <v>372.49</v>
      </c>
      <c r="J2498" s="32"/>
    </row>
    <row r="2499" spans="1:10">
      <c r="A2499" t="s">
        <v>110</v>
      </c>
      <c r="B2499" s="19">
        <f>FORECAST!A256</f>
        <v>44451</v>
      </c>
      <c r="C2499" s="19">
        <f>OBSERVED!A256</f>
        <v>44451</v>
      </c>
      <c r="D2499" s="32">
        <f>OBSERVED!G256</f>
        <v>3.3</v>
      </c>
      <c r="E2499" s="32">
        <f>FORECAST!G256</f>
        <v>18.7</v>
      </c>
      <c r="F2499" s="36">
        <f t="shared" si="292"/>
        <v>3.3</v>
      </c>
      <c r="G2499" s="37">
        <f t="shared" si="293"/>
        <v>18.7</v>
      </c>
      <c r="H2499" s="15">
        <f t="shared" si="294"/>
        <v>15.4</v>
      </c>
      <c r="I2499" s="15">
        <f t="shared" si="295"/>
        <v>237.16</v>
      </c>
      <c r="J2499" s="32"/>
    </row>
    <row r="2500" spans="1:10">
      <c r="A2500" t="s">
        <v>113</v>
      </c>
      <c r="B2500" s="19">
        <f>FORECAST!A257</f>
        <v>44452</v>
      </c>
      <c r="C2500" s="19">
        <f>OBSERVED!A257</f>
        <v>44452</v>
      </c>
      <c r="D2500" s="32">
        <f>OBSERVED!G257</f>
        <v>3.7</v>
      </c>
      <c r="E2500" s="32">
        <f>FORECAST!G257</f>
        <v>18</v>
      </c>
      <c r="F2500" s="36">
        <f t="shared" si="292"/>
        <v>3.7</v>
      </c>
      <c r="G2500" s="37">
        <f t="shared" si="293"/>
        <v>18</v>
      </c>
      <c r="H2500" s="15">
        <f t="shared" si="294"/>
        <v>14.3</v>
      </c>
      <c r="I2500" s="15">
        <f t="shared" si="295"/>
        <v>204.49</v>
      </c>
      <c r="J2500" s="32"/>
    </row>
    <row r="2501" spans="1:10">
      <c r="A2501" t="s">
        <v>116</v>
      </c>
      <c r="B2501" s="19">
        <f>FORECAST!A258</f>
        <v>44453</v>
      </c>
      <c r="C2501" s="19">
        <f>OBSERVED!A258</f>
        <v>44453</v>
      </c>
      <c r="D2501" s="32">
        <f>OBSERVED!G258</f>
        <v>2.9</v>
      </c>
      <c r="E2501" s="32">
        <f>FORECAST!G258</f>
        <v>17.1</v>
      </c>
      <c r="F2501" s="36">
        <f t="shared" si="292"/>
        <v>2.9</v>
      </c>
      <c r="G2501" s="37">
        <f t="shared" si="293"/>
        <v>17.1</v>
      </c>
      <c r="H2501" s="15">
        <f t="shared" si="294"/>
        <v>14.2</v>
      </c>
      <c r="I2501" s="15">
        <f t="shared" si="295"/>
        <v>201.64</v>
      </c>
      <c r="J2501" s="32"/>
    </row>
    <row r="2502" spans="1:10">
      <c r="A2502" t="s">
        <v>119</v>
      </c>
      <c r="B2502" s="19">
        <f>FORECAST!A259</f>
        <v>44454</v>
      </c>
      <c r="C2502" s="19">
        <f>OBSERVED!A259</f>
        <v>44454</v>
      </c>
      <c r="D2502" s="32">
        <f>OBSERVED!G259</f>
        <v>5</v>
      </c>
      <c r="E2502" s="32">
        <f>FORECAST!G259</f>
        <v>12.8</v>
      </c>
      <c r="F2502" s="36">
        <f t="shared" ref="F2502:F2565" si="296">IF(OR(D2502=99.9,E2502=99.9),"",D2502)</f>
        <v>5</v>
      </c>
      <c r="G2502" s="37">
        <f t="shared" ref="G2502:G2565" si="297">IF(OR(D2502=99.9,E2502=99.9),"",E2502)</f>
        <v>12.8</v>
      </c>
      <c r="H2502" s="15">
        <f t="shared" ref="H2502:H2565" si="298">IF(OR(D2502=99.9,E2502=99.9),"",ABS(D2502-E2502))</f>
        <v>7.8</v>
      </c>
      <c r="I2502" s="15">
        <f t="shared" ref="I2502:I2565" si="299">IF(OR(D2502=99.9,E2502=99.9),"",SUMXMY2(D2502,E2502))</f>
        <v>60.84</v>
      </c>
      <c r="J2502" s="32"/>
    </row>
    <row r="2503" spans="1:10">
      <c r="A2503" t="s">
        <v>122</v>
      </c>
      <c r="B2503" s="19">
        <f>FORECAST!A260</f>
        <v>44455</v>
      </c>
      <c r="C2503" s="19">
        <f>OBSERVED!A260</f>
        <v>44455</v>
      </c>
      <c r="D2503" s="32">
        <f>OBSERVED!G260</f>
        <v>4.6</v>
      </c>
      <c r="E2503" s="32">
        <f>FORECAST!G260</f>
        <v>22.3</v>
      </c>
      <c r="F2503" s="36">
        <f t="shared" si="296"/>
        <v>4.6</v>
      </c>
      <c r="G2503" s="37">
        <f t="shared" si="297"/>
        <v>22.3</v>
      </c>
      <c r="H2503" s="15">
        <f t="shared" si="298"/>
        <v>17.7</v>
      </c>
      <c r="I2503" s="15">
        <f t="shared" si="299"/>
        <v>313.29</v>
      </c>
      <c r="J2503" s="32"/>
    </row>
    <row r="2504" spans="1:10">
      <c r="A2504" t="s">
        <v>106</v>
      </c>
      <c r="B2504" s="19">
        <f>FORECAST!A261</f>
        <v>44456</v>
      </c>
      <c r="C2504" s="19">
        <f>OBSERVED!A261</f>
        <v>44456</v>
      </c>
      <c r="D2504" s="32">
        <f>OBSERVED!G261</f>
        <v>5.5</v>
      </c>
      <c r="E2504" s="32">
        <f>FORECAST!G261</f>
        <v>28.5</v>
      </c>
      <c r="F2504" s="36">
        <f t="shared" si="296"/>
        <v>5.5</v>
      </c>
      <c r="G2504" s="37">
        <f t="shared" si="297"/>
        <v>28.5</v>
      </c>
      <c r="H2504" s="15">
        <f t="shared" si="298"/>
        <v>23</v>
      </c>
      <c r="I2504" s="15">
        <f t="shared" si="299"/>
        <v>529</v>
      </c>
      <c r="J2504" s="32"/>
    </row>
    <row r="2505" spans="1:10">
      <c r="A2505" t="s">
        <v>107</v>
      </c>
      <c r="B2505" s="19">
        <f>FORECAST!A262</f>
        <v>44457</v>
      </c>
      <c r="C2505" s="19">
        <f>OBSERVED!A262</f>
        <v>44457</v>
      </c>
      <c r="D2505" s="32">
        <f>OBSERVED!G262</f>
        <v>5.3</v>
      </c>
      <c r="E2505" s="32">
        <f>FORECAST!G262</f>
        <v>16.3</v>
      </c>
      <c r="F2505" s="36">
        <f t="shared" si="296"/>
        <v>5.3</v>
      </c>
      <c r="G2505" s="37">
        <f t="shared" si="297"/>
        <v>16.3</v>
      </c>
      <c r="H2505" s="15">
        <f t="shared" si="298"/>
        <v>11</v>
      </c>
      <c r="I2505" s="15">
        <f t="shared" si="299"/>
        <v>121</v>
      </c>
      <c r="J2505" s="32"/>
    </row>
    <row r="2506" spans="1:10">
      <c r="A2506" t="s">
        <v>110</v>
      </c>
      <c r="B2506" s="19">
        <f>FORECAST!A263</f>
        <v>44458</v>
      </c>
      <c r="C2506" s="19">
        <f>OBSERVED!A263</f>
        <v>44458</v>
      </c>
      <c r="D2506" s="32">
        <f>OBSERVED!G263</f>
        <v>4.7</v>
      </c>
      <c r="E2506" s="32">
        <f>FORECAST!G263</f>
        <v>15.3</v>
      </c>
      <c r="F2506" s="36">
        <f t="shared" si="296"/>
        <v>4.7</v>
      </c>
      <c r="G2506" s="37">
        <f t="shared" si="297"/>
        <v>15.3</v>
      </c>
      <c r="H2506" s="15">
        <f t="shared" si="298"/>
        <v>10.6</v>
      </c>
      <c r="I2506" s="15">
        <f t="shared" si="299"/>
        <v>112.36</v>
      </c>
      <c r="J2506" s="32"/>
    </row>
    <row r="2507" spans="1:10">
      <c r="A2507" t="s">
        <v>113</v>
      </c>
      <c r="B2507" s="19">
        <f>FORECAST!A264</f>
        <v>44459</v>
      </c>
      <c r="C2507" s="19">
        <f>OBSERVED!A264</f>
        <v>44459</v>
      </c>
      <c r="D2507" s="32">
        <f>OBSERVED!G264</f>
        <v>3.7</v>
      </c>
      <c r="E2507" s="32">
        <f>FORECAST!G264</f>
        <v>15.4</v>
      </c>
      <c r="F2507" s="36">
        <f t="shared" si="296"/>
        <v>3.7</v>
      </c>
      <c r="G2507" s="37">
        <f t="shared" si="297"/>
        <v>15.4</v>
      </c>
      <c r="H2507" s="15">
        <f t="shared" si="298"/>
        <v>11.7</v>
      </c>
      <c r="I2507" s="15">
        <f t="shared" si="299"/>
        <v>136.89</v>
      </c>
      <c r="J2507" s="32"/>
    </row>
    <row r="2508" spans="1:10">
      <c r="A2508" t="s">
        <v>116</v>
      </c>
      <c r="B2508" s="19">
        <f>FORECAST!A265</f>
        <v>44460</v>
      </c>
      <c r="C2508" s="19">
        <f>OBSERVED!A265</f>
        <v>44460</v>
      </c>
      <c r="D2508" s="32">
        <f>OBSERVED!G265</f>
        <v>2.9</v>
      </c>
      <c r="E2508" s="32">
        <f>FORECAST!G265</f>
        <v>12.6</v>
      </c>
      <c r="F2508" s="36">
        <f t="shared" si="296"/>
        <v>2.9</v>
      </c>
      <c r="G2508" s="37">
        <f t="shared" si="297"/>
        <v>12.6</v>
      </c>
      <c r="H2508" s="15">
        <f t="shared" si="298"/>
        <v>9.7</v>
      </c>
      <c r="I2508" s="15">
        <f t="shared" si="299"/>
        <v>94.09</v>
      </c>
      <c r="J2508" s="32"/>
    </row>
    <row r="2509" spans="1:10">
      <c r="A2509" t="s">
        <v>119</v>
      </c>
      <c r="B2509" s="19">
        <f>FORECAST!A266</f>
        <v>44461</v>
      </c>
      <c r="C2509" s="19">
        <f>OBSERVED!A266</f>
        <v>44461</v>
      </c>
      <c r="D2509" s="32">
        <f>OBSERVED!G266</f>
        <v>3.4</v>
      </c>
      <c r="E2509" s="32">
        <f>FORECAST!G266</f>
        <v>13.8</v>
      </c>
      <c r="F2509" s="36">
        <f t="shared" si="296"/>
        <v>3.4</v>
      </c>
      <c r="G2509" s="37">
        <f t="shared" si="297"/>
        <v>13.8</v>
      </c>
      <c r="H2509" s="15">
        <f t="shared" si="298"/>
        <v>10.4</v>
      </c>
      <c r="I2509" s="15">
        <f t="shared" si="299"/>
        <v>108.16</v>
      </c>
      <c r="J2509" s="32"/>
    </row>
    <row r="2510" spans="1:10">
      <c r="A2510" t="s">
        <v>122</v>
      </c>
      <c r="B2510" s="19">
        <f>FORECAST!A267</f>
        <v>44462</v>
      </c>
      <c r="C2510" s="19">
        <f>OBSERVED!A267</f>
        <v>44462</v>
      </c>
      <c r="D2510" s="32">
        <f>OBSERVED!G267</f>
        <v>3.8</v>
      </c>
      <c r="E2510" s="32">
        <f>FORECAST!G267</f>
        <v>12.3</v>
      </c>
      <c r="F2510" s="36">
        <f t="shared" si="296"/>
        <v>3.8</v>
      </c>
      <c r="G2510" s="37">
        <f t="shared" si="297"/>
        <v>12.3</v>
      </c>
      <c r="H2510" s="15">
        <f t="shared" si="298"/>
        <v>8.5</v>
      </c>
      <c r="I2510" s="15">
        <f t="shared" si="299"/>
        <v>72.25</v>
      </c>
      <c r="J2510" s="32"/>
    </row>
    <row r="2511" spans="1:10">
      <c r="A2511" t="s">
        <v>106</v>
      </c>
      <c r="B2511" s="19">
        <f>FORECAST!A268</f>
        <v>44463</v>
      </c>
      <c r="C2511" s="19">
        <f>OBSERVED!A268</f>
        <v>44463</v>
      </c>
      <c r="D2511" s="32">
        <f>OBSERVED!G268</f>
        <v>2.9</v>
      </c>
      <c r="E2511" s="32">
        <f>FORECAST!G268</f>
        <v>12.8</v>
      </c>
      <c r="F2511" s="36">
        <f t="shared" si="296"/>
        <v>2.9</v>
      </c>
      <c r="G2511" s="37">
        <f t="shared" si="297"/>
        <v>12.8</v>
      </c>
      <c r="H2511" s="15">
        <f t="shared" si="298"/>
        <v>9.9</v>
      </c>
      <c r="I2511" s="15">
        <f t="shared" si="299"/>
        <v>98.01</v>
      </c>
      <c r="J2511" s="32"/>
    </row>
    <row r="2512" spans="1:10">
      <c r="A2512" t="s">
        <v>107</v>
      </c>
      <c r="B2512" s="19">
        <f>FORECAST!A269</f>
        <v>44464</v>
      </c>
      <c r="C2512" s="19">
        <f>OBSERVED!A269</f>
        <v>44464</v>
      </c>
      <c r="D2512" s="32">
        <f>OBSERVED!G269</f>
        <v>3.9</v>
      </c>
      <c r="E2512" s="32">
        <f>FORECAST!G269</f>
        <v>13.7</v>
      </c>
      <c r="F2512" s="36">
        <f t="shared" si="296"/>
        <v>3.9</v>
      </c>
      <c r="G2512" s="37">
        <f t="shared" si="297"/>
        <v>13.7</v>
      </c>
      <c r="H2512" s="15">
        <f t="shared" si="298"/>
        <v>9.8</v>
      </c>
      <c r="I2512" s="15">
        <f t="shared" si="299"/>
        <v>96.04</v>
      </c>
      <c r="J2512" s="32"/>
    </row>
    <row r="2513" spans="1:10">
      <c r="A2513" t="s">
        <v>110</v>
      </c>
      <c r="B2513" s="19">
        <f>FORECAST!A270</f>
        <v>44465</v>
      </c>
      <c r="C2513" s="19">
        <f>OBSERVED!A270</f>
        <v>44465</v>
      </c>
      <c r="D2513" s="32">
        <f>OBSERVED!G270</f>
        <v>4.3</v>
      </c>
      <c r="E2513" s="32">
        <f>FORECAST!G270</f>
        <v>14.1</v>
      </c>
      <c r="F2513" s="36">
        <f t="shared" si="296"/>
        <v>4.3</v>
      </c>
      <c r="G2513" s="37">
        <f t="shared" si="297"/>
        <v>14.1</v>
      </c>
      <c r="H2513" s="15">
        <f t="shared" si="298"/>
        <v>9.8</v>
      </c>
      <c r="I2513" s="15">
        <f t="shared" si="299"/>
        <v>96.04</v>
      </c>
      <c r="J2513" s="32"/>
    </row>
    <row r="2514" spans="1:10">
      <c r="A2514" t="s">
        <v>113</v>
      </c>
      <c r="B2514" s="19">
        <f>FORECAST!A271</f>
        <v>44466</v>
      </c>
      <c r="C2514" s="19">
        <f>OBSERVED!A271</f>
        <v>44466</v>
      </c>
      <c r="D2514" s="32">
        <f>OBSERVED!G271</f>
        <v>3.9</v>
      </c>
      <c r="E2514" s="32">
        <f>FORECAST!G271</f>
        <v>15.2</v>
      </c>
      <c r="F2514" s="36">
        <f t="shared" si="296"/>
        <v>3.9</v>
      </c>
      <c r="G2514" s="37">
        <f t="shared" si="297"/>
        <v>15.2</v>
      </c>
      <c r="H2514" s="15">
        <f t="shared" si="298"/>
        <v>11.3</v>
      </c>
      <c r="I2514" s="15">
        <f t="shared" si="299"/>
        <v>127.69</v>
      </c>
      <c r="J2514" s="32"/>
    </row>
    <row r="2515" spans="1:10">
      <c r="A2515" t="s">
        <v>116</v>
      </c>
      <c r="B2515" s="19">
        <f>FORECAST!A272</f>
        <v>44467</v>
      </c>
      <c r="C2515" s="19">
        <f>OBSERVED!A272</f>
        <v>44467</v>
      </c>
      <c r="D2515" s="32">
        <f>OBSERVED!G272</f>
        <v>1.8</v>
      </c>
      <c r="E2515" s="32">
        <f>FORECAST!G272</f>
        <v>12.7</v>
      </c>
      <c r="F2515" s="36">
        <f t="shared" si="296"/>
        <v>1.8</v>
      </c>
      <c r="G2515" s="37">
        <f t="shared" si="297"/>
        <v>12.7</v>
      </c>
      <c r="H2515" s="15">
        <f t="shared" si="298"/>
        <v>10.9</v>
      </c>
      <c r="I2515" s="15">
        <f t="shared" si="299"/>
        <v>118.81</v>
      </c>
      <c r="J2515" s="32"/>
    </row>
    <row r="2516" spans="1:10">
      <c r="A2516" t="s">
        <v>119</v>
      </c>
      <c r="B2516" s="19">
        <f>FORECAST!A273</f>
        <v>44468</v>
      </c>
      <c r="C2516" s="19">
        <f>OBSERVED!A273</f>
        <v>44468</v>
      </c>
      <c r="D2516" s="32">
        <f>OBSERVED!G273</f>
        <v>4.9</v>
      </c>
      <c r="E2516" s="32">
        <f>FORECAST!G273</f>
        <v>13</v>
      </c>
      <c r="F2516" s="36">
        <f t="shared" si="296"/>
        <v>4.9</v>
      </c>
      <c r="G2516" s="37">
        <f t="shared" si="297"/>
        <v>13</v>
      </c>
      <c r="H2516" s="15">
        <f t="shared" si="298"/>
        <v>8.1</v>
      </c>
      <c r="I2516" s="15">
        <f t="shared" si="299"/>
        <v>65.61</v>
      </c>
      <c r="J2516" s="32"/>
    </row>
    <row r="2517" spans="1:10">
      <c r="A2517" t="s">
        <v>122</v>
      </c>
      <c r="B2517" s="19">
        <f>FORECAST!A274</f>
        <v>44469</v>
      </c>
      <c r="C2517" s="19">
        <f>OBSERVED!A274</f>
        <v>44469</v>
      </c>
      <c r="D2517" s="32">
        <f>OBSERVED!G274</f>
        <v>7.1</v>
      </c>
      <c r="E2517" s="32">
        <f>FORECAST!G274</f>
        <v>16</v>
      </c>
      <c r="F2517" s="36">
        <f t="shared" si="296"/>
        <v>7.1</v>
      </c>
      <c r="G2517" s="37">
        <f t="shared" si="297"/>
        <v>16</v>
      </c>
      <c r="H2517" s="15">
        <f t="shared" si="298"/>
        <v>8.9</v>
      </c>
      <c r="I2517" s="15">
        <f t="shared" si="299"/>
        <v>79.21</v>
      </c>
      <c r="J2517" s="32"/>
    </row>
    <row r="2518" spans="1:10">
      <c r="A2518" t="s">
        <v>106</v>
      </c>
      <c r="B2518" s="19">
        <f>FORECAST!A275</f>
        <v>44470</v>
      </c>
      <c r="C2518" s="19">
        <f>OBSERVED!A275</f>
        <v>44470</v>
      </c>
      <c r="D2518" s="32">
        <f>OBSERVED!G275</f>
        <v>3.8</v>
      </c>
      <c r="E2518" s="32">
        <f>FORECAST!G275</f>
        <v>21</v>
      </c>
      <c r="F2518" s="36">
        <f t="shared" si="296"/>
        <v>3.8</v>
      </c>
      <c r="G2518" s="37">
        <f t="shared" si="297"/>
        <v>21</v>
      </c>
      <c r="H2518" s="15">
        <f t="shared" si="298"/>
        <v>17.2</v>
      </c>
      <c r="I2518" s="15">
        <f t="shared" si="299"/>
        <v>295.84</v>
      </c>
      <c r="J2518" s="32"/>
    </row>
    <row r="2519" spans="1:10">
      <c r="A2519" t="s">
        <v>107</v>
      </c>
      <c r="B2519" s="19">
        <f>FORECAST!A276</f>
        <v>44471</v>
      </c>
      <c r="C2519" s="19">
        <f>OBSERVED!A276</f>
        <v>44471</v>
      </c>
      <c r="D2519" s="32">
        <f>OBSERVED!G276</f>
        <v>1.9</v>
      </c>
      <c r="E2519" s="32">
        <f>FORECAST!G276</f>
        <v>16</v>
      </c>
      <c r="F2519" s="36">
        <f t="shared" si="296"/>
        <v>1.9</v>
      </c>
      <c r="G2519" s="37">
        <f t="shared" si="297"/>
        <v>16</v>
      </c>
      <c r="H2519" s="15">
        <f t="shared" si="298"/>
        <v>14.1</v>
      </c>
      <c r="I2519" s="15">
        <f t="shared" si="299"/>
        <v>198.81</v>
      </c>
      <c r="J2519" s="32"/>
    </row>
    <row r="2520" spans="1:10">
      <c r="A2520" t="s">
        <v>110</v>
      </c>
      <c r="B2520" s="19">
        <f>FORECAST!A277</f>
        <v>44472</v>
      </c>
      <c r="C2520" s="19">
        <f>OBSERVED!A277</f>
        <v>44472</v>
      </c>
      <c r="D2520" s="32">
        <f>OBSERVED!G277</f>
        <v>2.2</v>
      </c>
      <c r="E2520" s="32">
        <f>FORECAST!G277</f>
        <v>9.8</v>
      </c>
      <c r="F2520" s="36">
        <f t="shared" si="296"/>
        <v>2.2</v>
      </c>
      <c r="G2520" s="37">
        <f t="shared" si="297"/>
        <v>9.8</v>
      </c>
      <c r="H2520" s="15">
        <f t="shared" si="298"/>
        <v>7.6</v>
      </c>
      <c r="I2520" s="15">
        <f t="shared" si="299"/>
        <v>57.76</v>
      </c>
      <c r="J2520" s="32"/>
    </row>
    <row r="2521" spans="1:10">
      <c r="A2521" t="s">
        <v>113</v>
      </c>
      <c r="B2521" s="19">
        <f>FORECAST!A278</f>
        <v>44473</v>
      </c>
      <c r="C2521" s="19">
        <f>OBSERVED!A278</f>
        <v>44473</v>
      </c>
      <c r="D2521" s="32">
        <f>OBSERVED!G278</f>
        <v>3.6</v>
      </c>
      <c r="E2521" s="32">
        <f>FORECAST!G278</f>
        <v>9.1</v>
      </c>
      <c r="F2521" s="36">
        <f t="shared" si="296"/>
        <v>3.6</v>
      </c>
      <c r="G2521" s="37">
        <f t="shared" si="297"/>
        <v>9.1</v>
      </c>
      <c r="H2521" s="15">
        <f t="shared" si="298"/>
        <v>5.5</v>
      </c>
      <c r="I2521" s="15">
        <f t="shared" si="299"/>
        <v>30.25</v>
      </c>
      <c r="J2521" s="32"/>
    </row>
    <row r="2522" spans="1:10">
      <c r="A2522" t="s">
        <v>116</v>
      </c>
      <c r="B2522" s="19">
        <f>FORECAST!A279</f>
        <v>44474</v>
      </c>
      <c r="C2522" s="19">
        <f>OBSERVED!A279</f>
        <v>44474</v>
      </c>
      <c r="D2522" s="32">
        <f>OBSERVED!G279</f>
        <v>2.6</v>
      </c>
      <c r="E2522" s="32">
        <f>FORECAST!G279</f>
        <v>8.2</v>
      </c>
      <c r="F2522" s="36">
        <f t="shared" si="296"/>
        <v>2.6</v>
      </c>
      <c r="G2522" s="37">
        <f t="shared" si="297"/>
        <v>8.2</v>
      </c>
      <c r="H2522" s="15">
        <f t="shared" si="298"/>
        <v>5.6</v>
      </c>
      <c r="I2522" s="15">
        <f t="shared" si="299"/>
        <v>31.36</v>
      </c>
      <c r="J2522" s="32"/>
    </row>
    <row r="2523" spans="1:10">
      <c r="A2523" t="s">
        <v>119</v>
      </c>
      <c r="B2523" s="19">
        <f>FORECAST!A280</f>
        <v>44475</v>
      </c>
      <c r="C2523" s="19">
        <f>OBSERVED!A280</f>
        <v>44475</v>
      </c>
      <c r="D2523" s="32">
        <f>OBSERVED!G280</f>
        <v>2.6</v>
      </c>
      <c r="E2523" s="32">
        <f>FORECAST!G280</f>
        <v>2.6</v>
      </c>
      <c r="F2523" s="36">
        <f t="shared" si="296"/>
        <v>2.6</v>
      </c>
      <c r="G2523" s="37">
        <f t="shared" si="297"/>
        <v>2.6</v>
      </c>
      <c r="H2523" s="15">
        <f t="shared" si="298"/>
        <v>0</v>
      </c>
      <c r="I2523" s="15">
        <f t="shared" si="299"/>
        <v>0</v>
      </c>
      <c r="J2523" s="32"/>
    </row>
    <row r="2524" spans="1:10">
      <c r="A2524" t="s">
        <v>122</v>
      </c>
      <c r="B2524" s="19">
        <f>FORECAST!A281</f>
        <v>44476</v>
      </c>
      <c r="C2524" s="19">
        <f>OBSERVED!A281</f>
        <v>44476</v>
      </c>
      <c r="D2524" s="32">
        <f>OBSERVED!G281</f>
        <v>2.9</v>
      </c>
      <c r="E2524" s="32">
        <f>FORECAST!G281</f>
        <v>2.9</v>
      </c>
      <c r="F2524" s="36">
        <f t="shared" si="296"/>
        <v>2.9</v>
      </c>
      <c r="G2524" s="37">
        <f t="shared" si="297"/>
        <v>2.9</v>
      </c>
      <c r="H2524" s="15">
        <f t="shared" si="298"/>
        <v>0</v>
      </c>
      <c r="I2524" s="15">
        <f t="shared" si="299"/>
        <v>0</v>
      </c>
      <c r="J2524" s="32"/>
    </row>
    <row r="2525" spans="1:10">
      <c r="A2525" t="s">
        <v>106</v>
      </c>
      <c r="B2525" s="19">
        <f>FORECAST!A282</f>
        <v>44477</v>
      </c>
      <c r="C2525" s="19">
        <f>OBSERVED!A282</f>
        <v>44477</v>
      </c>
      <c r="D2525" s="32">
        <f>OBSERVED!G282</f>
        <v>1.7</v>
      </c>
      <c r="E2525" s="32">
        <f>FORECAST!G282</f>
        <v>1.7</v>
      </c>
      <c r="F2525" s="36">
        <f t="shared" si="296"/>
        <v>1.7</v>
      </c>
      <c r="G2525" s="37">
        <f t="shared" si="297"/>
        <v>1.7</v>
      </c>
      <c r="H2525" s="15">
        <f t="shared" si="298"/>
        <v>0</v>
      </c>
      <c r="I2525" s="15">
        <f t="shared" si="299"/>
        <v>0</v>
      </c>
      <c r="J2525" s="32"/>
    </row>
    <row r="2526" spans="1:10">
      <c r="A2526" t="s">
        <v>107</v>
      </c>
      <c r="B2526" s="19">
        <f>FORECAST!A283</f>
        <v>44478</v>
      </c>
      <c r="C2526" s="19">
        <f>OBSERVED!A283</f>
        <v>44478</v>
      </c>
      <c r="D2526" s="32">
        <f>OBSERVED!G283</f>
        <v>3.4</v>
      </c>
      <c r="E2526" s="32">
        <f>FORECAST!G283</f>
        <v>7</v>
      </c>
      <c r="F2526" s="36">
        <f t="shared" si="296"/>
        <v>3.4</v>
      </c>
      <c r="G2526" s="37">
        <f t="shared" si="297"/>
        <v>7</v>
      </c>
      <c r="H2526" s="15">
        <f t="shared" si="298"/>
        <v>3.6</v>
      </c>
      <c r="I2526" s="15">
        <f t="shared" si="299"/>
        <v>12.96</v>
      </c>
      <c r="J2526" s="32"/>
    </row>
    <row r="2527" spans="1:10">
      <c r="A2527" t="s">
        <v>110</v>
      </c>
      <c r="B2527" s="19">
        <f>FORECAST!A284</f>
        <v>44479</v>
      </c>
      <c r="C2527" s="19">
        <f>OBSERVED!A284</f>
        <v>44479</v>
      </c>
      <c r="D2527" s="32">
        <f>OBSERVED!G284</f>
        <v>3.2</v>
      </c>
      <c r="E2527" s="32">
        <f>FORECAST!G284</f>
        <v>6</v>
      </c>
      <c r="F2527" s="36">
        <f t="shared" si="296"/>
        <v>3.2</v>
      </c>
      <c r="G2527" s="37">
        <f t="shared" si="297"/>
        <v>6</v>
      </c>
      <c r="H2527" s="15">
        <f t="shared" si="298"/>
        <v>2.8</v>
      </c>
      <c r="I2527" s="15">
        <f t="shared" si="299"/>
        <v>7.84</v>
      </c>
      <c r="J2527" s="32"/>
    </row>
    <row r="2528" spans="1:10">
      <c r="A2528" t="s">
        <v>113</v>
      </c>
      <c r="B2528" s="19">
        <f>FORECAST!A285</f>
        <v>44480</v>
      </c>
      <c r="C2528" s="19">
        <f>OBSERVED!A285</f>
        <v>44480</v>
      </c>
      <c r="D2528" s="32">
        <f>OBSERVED!G285</f>
        <v>2.6</v>
      </c>
      <c r="E2528" s="32">
        <f>FORECAST!G285</f>
        <v>5</v>
      </c>
      <c r="F2528" s="36">
        <f t="shared" si="296"/>
        <v>2.6</v>
      </c>
      <c r="G2528" s="37">
        <f t="shared" si="297"/>
        <v>5</v>
      </c>
      <c r="H2528" s="15">
        <f t="shared" si="298"/>
        <v>2.4</v>
      </c>
      <c r="I2528" s="15">
        <f t="shared" si="299"/>
        <v>5.76</v>
      </c>
      <c r="J2528" s="32"/>
    </row>
    <row r="2529" spans="1:10">
      <c r="A2529" t="s">
        <v>116</v>
      </c>
      <c r="B2529" s="19">
        <f>FORECAST!A286</f>
        <v>44481</v>
      </c>
      <c r="C2529" s="19">
        <f>OBSERVED!A286</f>
        <v>44481</v>
      </c>
      <c r="D2529" s="32">
        <f>OBSERVED!G286</f>
        <v>1.9</v>
      </c>
      <c r="E2529" s="32">
        <f>FORECAST!G286</f>
        <v>4</v>
      </c>
      <c r="F2529" s="36">
        <f t="shared" si="296"/>
        <v>1.9</v>
      </c>
      <c r="G2529" s="37">
        <f t="shared" si="297"/>
        <v>4</v>
      </c>
      <c r="H2529" s="15">
        <f t="shared" si="298"/>
        <v>2.1</v>
      </c>
      <c r="I2529" s="15">
        <f t="shared" si="299"/>
        <v>4.41</v>
      </c>
      <c r="J2529" s="32"/>
    </row>
    <row r="2530" spans="1:10">
      <c r="A2530" t="s">
        <v>119</v>
      </c>
      <c r="B2530" s="19">
        <f>FORECAST!A287</f>
        <v>44482</v>
      </c>
      <c r="C2530" s="19">
        <f>OBSERVED!A287</f>
        <v>44482</v>
      </c>
      <c r="D2530" s="32">
        <f>OBSERVED!G287</f>
        <v>3.2</v>
      </c>
      <c r="E2530" s="32">
        <f>FORECAST!G287</f>
        <v>6.5</v>
      </c>
      <c r="F2530" s="36">
        <f t="shared" si="296"/>
        <v>3.2</v>
      </c>
      <c r="G2530" s="37">
        <f t="shared" si="297"/>
        <v>6.5</v>
      </c>
      <c r="H2530" s="15">
        <f t="shared" si="298"/>
        <v>3.3</v>
      </c>
      <c r="I2530" s="15">
        <f t="shared" si="299"/>
        <v>10.89</v>
      </c>
      <c r="J2530" s="32"/>
    </row>
    <row r="2531" spans="1:10">
      <c r="A2531" t="s">
        <v>122</v>
      </c>
      <c r="B2531" s="19">
        <f>FORECAST!A288</f>
        <v>44483</v>
      </c>
      <c r="C2531" s="19">
        <f>OBSERVED!A288</f>
        <v>44483</v>
      </c>
      <c r="D2531" s="32">
        <f>OBSERVED!G288</f>
        <v>1.7</v>
      </c>
      <c r="E2531" s="32">
        <f>FORECAST!G288</f>
        <v>9.7</v>
      </c>
      <c r="F2531" s="36">
        <f t="shared" si="296"/>
        <v>1.7</v>
      </c>
      <c r="G2531" s="37">
        <f t="shared" si="297"/>
        <v>9.7</v>
      </c>
      <c r="H2531" s="15">
        <f t="shared" si="298"/>
        <v>8</v>
      </c>
      <c r="I2531" s="15">
        <f t="shared" si="299"/>
        <v>64</v>
      </c>
      <c r="J2531" s="32"/>
    </row>
    <row r="2532" spans="1:10">
      <c r="A2532" t="s">
        <v>106</v>
      </c>
      <c r="B2532" s="19">
        <f>FORECAST!A289</f>
        <v>44484</v>
      </c>
      <c r="C2532" s="19">
        <f>OBSERVED!A289</f>
        <v>44484</v>
      </c>
      <c r="D2532" s="32">
        <f>OBSERVED!G289</f>
        <v>2.9</v>
      </c>
      <c r="E2532" s="32">
        <f>FORECAST!G289</f>
        <v>9.3</v>
      </c>
      <c r="F2532" s="36">
        <f t="shared" si="296"/>
        <v>2.9</v>
      </c>
      <c r="G2532" s="37">
        <f t="shared" si="297"/>
        <v>9.3</v>
      </c>
      <c r="H2532" s="15">
        <f t="shared" si="298"/>
        <v>6.4</v>
      </c>
      <c r="I2532" s="15">
        <f t="shared" si="299"/>
        <v>40.96</v>
      </c>
      <c r="J2532" s="32"/>
    </row>
    <row r="2533" spans="1:10">
      <c r="A2533" t="s">
        <v>107</v>
      </c>
      <c r="B2533" s="19">
        <f>FORECAST!A290</f>
        <v>44485</v>
      </c>
      <c r="C2533" s="19">
        <f>OBSERVED!A290</f>
        <v>44485</v>
      </c>
      <c r="D2533" s="32">
        <f>OBSERVED!G290</f>
        <v>2.5</v>
      </c>
      <c r="E2533" s="32">
        <f>FORECAST!G290</f>
        <v>7</v>
      </c>
      <c r="F2533" s="36">
        <f t="shared" si="296"/>
        <v>2.5</v>
      </c>
      <c r="G2533" s="37">
        <f t="shared" si="297"/>
        <v>7</v>
      </c>
      <c r="H2533" s="15">
        <f t="shared" si="298"/>
        <v>4.5</v>
      </c>
      <c r="I2533" s="15">
        <f t="shared" si="299"/>
        <v>20.25</v>
      </c>
      <c r="J2533" s="32"/>
    </row>
    <row r="2534" spans="1:10">
      <c r="A2534" t="s">
        <v>110</v>
      </c>
      <c r="B2534" s="19">
        <f>FORECAST!A291</f>
        <v>44486</v>
      </c>
      <c r="C2534" s="19">
        <f>OBSERVED!A291</f>
        <v>44486</v>
      </c>
      <c r="D2534" s="32">
        <f>OBSERVED!G291</f>
        <v>2.6</v>
      </c>
      <c r="E2534" s="32">
        <f>FORECAST!G291</f>
        <v>7.3</v>
      </c>
      <c r="F2534" s="36">
        <f t="shared" si="296"/>
        <v>2.6</v>
      </c>
      <c r="G2534" s="37">
        <f t="shared" si="297"/>
        <v>7.3</v>
      </c>
      <c r="H2534" s="15">
        <f t="shared" si="298"/>
        <v>4.7</v>
      </c>
      <c r="I2534" s="15">
        <f t="shared" si="299"/>
        <v>22.09</v>
      </c>
      <c r="J2534" s="32"/>
    </row>
    <row r="2535" spans="1:10">
      <c r="A2535" t="s">
        <v>113</v>
      </c>
      <c r="B2535" s="19">
        <f>FORECAST!A292</f>
        <v>44487</v>
      </c>
      <c r="C2535" s="19">
        <f>OBSERVED!A292</f>
        <v>44487</v>
      </c>
      <c r="D2535" s="32">
        <f>OBSERVED!G292</f>
        <v>2.3</v>
      </c>
      <c r="E2535" s="32">
        <f>FORECAST!G292</f>
        <v>7.3</v>
      </c>
      <c r="F2535" s="36">
        <f t="shared" si="296"/>
        <v>2.3</v>
      </c>
      <c r="G2535" s="37">
        <f t="shared" si="297"/>
        <v>7.3</v>
      </c>
      <c r="H2535" s="15">
        <f t="shared" si="298"/>
        <v>5</v>
      </c>
      <c r="I2535" s="15">
        <f t="shared" si="299"/>
        <v>25</v>
      </c>
      <c r="J2535" s="32"/>
    </row>
    <row r="2536" spans="1:10">
      <c r="A2536" t="s">
        <v>116</v>
      </c>
      <c r="B2536" s="19">
        <f>FORECAST!A293</f>
        <v>44488</v>
      </c>
      <c r="C2536" s="19">
        <f>OBSERVED!A293</f>
        <v>44488</v>
      </c>
      <c r="D2536" s="32">
        <f>OBSERVED!G293</f>
        <v>4.8</v>
      </c>
      <c r="E2536" s="32">
        <f>FORECAST!G293</f>
        <v>4.8</v>
      </c>
      <c r="F2536" s="36">
        <f t="shared" si="296"/>
        <v>4.8</v>
      </c>
      <c r="G2536" s="37">
        <f t="shared" si="297"/>
        <v>4.8</v>
      </c>
      <c r="H2536" s="15">
        <f t="shared" si="298"/>
        <v>0</v>
      </c>
      <c r="I2536" s="15">
        <f t="shared" si="299"/>
        <v>0</v>
      </c>
      <c r="J2536" s="32"/>
    </row>
    <row r="2537" spans="1:10">
      <c r="A2537" t="s">
        <v>119</v>
      </c>
      <c r="B2537" s="19">
        <f>FORECAST!A294</f>
        <v>44489</v>
      </c>
      <c r="C2537" s="19">
        <f>OBSERVED!A294</f>
        <v>44489</v>
      </c>
      <c r="D2537" s="32">
        <f>OBSERVED!G294</f>
        <v>3.9</v>
      </c>
      <c r="E2537" s="32">
        <f>FORECAST!G294</f>
        <v>3.9</v>
      </c>
      <c r="F2537" s="36">
        <f t="shared" si="296"/>
        <v>3.9</v>
      </c>
      <c r="G2537" s="37">
        <f t="shared" si="297"/>
        <v>3.9</v>
      </c>
      <c r="H2537" s="15">
        <f t="shared" si="298"/>
        <v>0</v>
      </c>
      <c r="I2537" s="15">
        <f t="shared" si="299"/>
        <v>0</v>
      </c>
      <c r="J2537" s="32"/>
    </row>
    <row r="2538" spans="1:10">
      <c r="A2538" t="s">
        <v>122</v>
      </c>
      <c r="B2538" s="19">
        <f>FORECAST!A295</f>
        <v>44490</v>
      </c>
      <c r="C2538" s="19">
        <f>OBSERVED!A295</f>
        <v>44490</v>
      </c>
      <c r="D2538" s="32">
        <f>OBSERVED!G295</f>
        <v>2</v>
      </c>
      <c r="E2538" s="32">
        <f>FORECAST!G295</f>
        <v>2</v>
      </c>
      <c r="F2538" s="36">
        <f t="shared" si="296"/>
        <v>2</v>
      </c>
      <c r="G2538" s="37">
        <f t="shared" si="297"/>
        <v>2</v>
      </c>
      <c r="H2538" s="15">
        <f t="shared" si="298"/>
        <v>0</v>
      </c>
      <c r="I2538" s="15">
        <f t="shared" si="299"/>
        <v>0</v>
      </c>
      <c r="J2538" s="32"/>
    </row>
    <row r="2539" spans="1:10">
      <c r="A2539" t="s">
        <v>106</v>
      </c>
      <c r="B2539" s="19">
        <f>FORECAST!A296</f>
        <v>44491</v>
      </c>
      <c r="C2539" s="19">
        <f>OBSERVED!A296</f>
        <v>44491</v>
      </c>
      <c r="D2539" s="32">
        <f>OBSERVED!G296</f>
        <v>3</v>
      </c>
      <c r="E2539" s="32">
        <f>FORECAST!G296</f>
        <v>3</v>
      </c>
      <c r="F2539" s="36">
        <f t="shared" si="296"/>
        <v>3</v>
      </c>
      <c r="G2539" s="37">
        <f t="shared" si="297"/>
        <v>3</v>
      </c>
      <c r="H2539" s="15">
        <f t="shared" si="298"/>
        <v>0</v>
      </c>
      <c r="I2539" s="15">
        <f t="shared" si="299"/>
        <v>0</v>
      </c>
      <c r="J2539" s="32"/>
    </row>
    <row r="2540" spans="1:10">
      <c r="A2540" t="s">
        <v>107</v>
      </c>
      <c r="B2540" s="19">
        <f>FORECAST!A297</f>
        <v>44492</v>
      </c>
      <c r="C2540" s="19">
        <f>OBSERVED!A297</f>
        <v>44492</v>
      </c>
      <c r="D2540" s="32">
        <f>OBSERVED!G297</f>
        <v>2.44583333333334</v>
      </c>
      <c r="E2540" s="32">
        <f>FORECAST!G297</f>
        <v>10</v>
      </c>
      <c r="F2540" s="36">
        <f t="shared" si="296"/>
        <v>2.44583333333334</v>
      </c>
      <c r="G2540" s="37">
        <f t="shared" si="297"/>
        <v>10</v>
      </c>
      <c r="H2540" s="15">
        <f t="shared" si="298"/>
        <v>7.55416666666666</v>
      </c>
      <c r="I2540" s="15">
        <f t="shared" si="299"/>
        <v>57.0654340277777</v>
      </c>
      <c r="J2540" s="32"/>
    </row>
    <row r="2541" spans="1:10">
      <c r="A2541" t="s">
        <v>110</v>
      </c>
      <c r="B2541" s="19">
        <f>FORECAST!A298</f>
        <v>44493</v>
      </c>
      <c r="C2541" s="19">
        <f>OBSERVED!A298</f>
        <v>44493</v>
      </c>
      <c r="D2541" s="32">
        <f>OBSERVED!G298</f>
        <v>2.875</v>
      </c>
      <c r="E2541" s="32">
        <f>FORECAST!G298</f>
        <v>14</v>
      </c>
      <c r="F2541" s="36">
        <f t="shared" si="296"/>
        <v>2.875</v>
      </c>
      <c r="G2541" s="37">
        <f t="shared" si="297"/>
        <v>14</v>
      </c>
      <c r="H2541" s="15">
        <f t="shared" si="298"/>
        <v>11.125</v>
      </c>
      <c r="I2541" s="15">
        <f t="shared" si="299"/>
        <v>123.765625</v>
      </c>
      <c r="J2541" s="32"/>
    </row>
    <row r="2542" spans="1:10">
      <c r="A2542" t="s">
        <v>113</v>
      </c>
      <c r="B2542" s="19">
        <f>FORECAST!A299</f>
        <v>44494</v>
      </c>
      <c r="C2542" s="19">
        <f>OBSERVED!A299</f>
        <v>44494</v>
      </c>
      <c r="D2542" s="32">
        <f>OBSERVED!G299</f>
        <v>1.86666666666666</v>
      </c>
      <c r="E2542" s="32">
        <f>FORECAST!G299</f>
        <v>11</v>
      </c>
      <c r="F2542" s="36">
        <f t="shared" si="296"/>
        <v>1.86666666666666</v>
      </c>
      <c r="G2542" s="37">
        <f t="shared" si="297"/>
        <v>11</v>
      </c>
      <c r="H2542" s="15">
        <f t="shared" si="298"/>
        <v>9.13333333333334</v>
      </c>
      <c r="I2542" s="15">
        <f t="shared" si="299"/>
        <v>83.4177777777779</v>
      </c>
      <c r="J2542" s="32"/>
    </row>
    <row r="2543" spans="1:10">
      <c r="A2543" t="s">
        <v>116</v>
      </c>
      <c r="B2543" s="19">
        <f>FORECAST!A300</f>
        <v>44495</v>
      </c>
      <c r="C2543" s="19">
        <f>OBSERVED!A300</f>
        <v>44495</v>
      </c>
      <c r="D2543" s="32">
        <f>OBSERVED!G300</f>
        <v>1.4</v>
      </c>
      <c r="E2543" s="32">
        <f>FORECAST!G300</f>
        <v>5</v>
      </c>
      <c r="F2543" s="36">
        <f t="shared" si="296"/>
        <v>1.4</v>
      </c>
      <c r="G2543" s="37">
        <f t="shared" si="297"/>
        <v>5</v>
      </c>
      <c r="H2543" s="15">
        <f t="shared" si="298"/>
        <v>3.6</v>
      </c>
      <c r="I2543" s="15">
        <f t="shared" si="299"/>
        <v>12.96</v>
      </c>
      <c r="J2543" s="32"/>
    </row>
    <row r="2544" spans="1:10">
      <c r="A2544" t="s">
        <v>119</v>
      </c>
      <c r="B2544" s="19">
        <f>FORECAST!A301</f>
        <v>44496</v>
      </c>
      <c r="C2544" s="19">
        <f>OBSERVED!A301</f>
        <v>44496</v>
      </c>
      <c r="D2544" s="32">
        <f>OBSERVED!G301</f>
        <v>2</v>
      </c>
      <c r="E2544" s="32">
        <f>FORECAST!G301</f>
        <v>8</v>
      </c>
      <c r="F2544" s="36">
        <f t="shared" si="296"/>
        <v>2</v>
      </c>
      <c r="G2544" s="37">
        <f t="shared" si="297"/>
        <v>8</v>
      </c>
      <c r="H2544" s="15">
        <f t="shared" si="298"/>
        <v>6</v>
      </c>
      <c r="I2544" s="15">
        <f t="shared" si="299"/>
        <v>36</v>
      </c>
      <c r="J2544" s="32"/>
    </row>
    <row r="2545" spans="1:10">
      <c r="A2545" t="s">
        <v>122</v>
      </c>
      <c r="B2545" s="19">
        <f>FORECAST!A302</f>
        <v>44497</v>
      </c>
      <c r="C2545" s="19">
        <f>OBSERVED!A302</f>
        <v>44497</v>
      </c>
      <c r="D2545" s="32">
        <f>OBSERVED!G302</f>
        <v>3.8</v>
      </c>
      <c r="E2545" s="32">
        <f>FORECAST!G302</f>
        <v>13</v>
      </c>
      <c r="F2545" s="36">
        <f t="shared" si="296"/>
        <v>3.8</v>
      </c>
      <c r="G2545" s="37">
        <f t="shared" si="297"/>
        <v>13</v>
      </c>
      <c r="H2545" s="15">
        <f t="shared" si="298"/>
        <v>9.2</v>
      </c>
      <c r="I2545" s="15">
        <f t="shared" si="299"/>
        <v>84.64</v>
      </c>
      <c r="J2545" s="32"/>
    </row>
    <row r="2546" spans="1:10">
      <c r="A2546" t="s">
        <v>106</v>
      </c>
      <c r="B2546" s="19">
        <f>FORECAST!A303</f>
        <v>44498</v>
      </c>
      <c r="C2546" s="19">
        <f>OBSERVED!A303</f>
        <v>44498</v>
      </c>
      <c r="D2546" s="32">
        <f>OBSERVED!G303</f>
        <v>3</v>
      </c>
      <c r="E2546" s="32">
        <f>FORECAST!G303</f>
        <v>13</v>
      </c>
      <c r="F2546" s="36">
        <f t="shared" si="296"/>
        <v>3</v>
      </c>
      <c r="G2546" s="37">
        <f t="shared" si="297"/>
        <v>13</v>
      </c>
      <c r="H2546" s="15">
        <f t="shared" si="298"/>
        <v>10</v>
      </c>
      <c r="I2546" s="15">
        <f t="shared" si="299"/>
        <v>100</v>
      </c>
      <c r="J2546" s="32"/>
    </row>
    <row r="2547" spans="1:10">
      <c r="A2547" t="s">
        <v>107</v>
      </c>
      <c r="B2547" s="19">
        <f>FORECAST!A304</f>
        <v>44499</v>
      </c>
      <c r="C2547" s="19">
        <f>OBSERVED!A304</f>
        <v>44499</v>
      </c>
      <c r="D2547" s="32">
        <f>OBSERVED!G304</f>
        <v>3.3</v>
      </c>
      <c r="E2547" s="32">
        <f>FORECAST!G304</f>
        <v>13</v>
      </c>
      <c r="F2547" s="36">
        <f t="shared" si="296"/>
        <v>3.3</v>
      </c>
      <c r="G2547" s="37">
        <f t="shared" si="297"/>
        <v>13</v>
      </c>
      <c r="H2547" s="15">
        <f t="shared" si="298"/>
        <v>9.7</v>
      </c>
      <c r="I2547" s="15">
        <f t="shared" si="299"/>
        <v>94.09</v>
      </c>
      <c r="J2547" s="32"/>
    </row>
    <row r="2548" spans="1:10">
      <c r="A2548" t="s">
        <v>110</v>
      </c>
      <c r="B2548" s="19">
        <f>FORECAST!A305</f>
        <v>44500</v>
      </c>
      <c r="C2548" s="19">
        <f>OBSERVED!A305</f>
        <v>44500</v>
      </c>
      <c r="D2548" s="32">
        <f>OBSERVED!G305</f>
        <v>3.5</v>
      </c>
      <c r="E2548" s="32">
        <f>FORECAST!G305</f>
        <v>12</v>
      </c>
      <c r="F2548" s="36">
        <f t="shared" si="296"/>
        <v>3.5</v>
      </c>
      <c r="G2548" s="37">
        <f t="shared" si="297"/>
        <v>12</v>
      </c>
      <c r="H2548" s="15">
        <f t="shared" si="298"/>
        <v>8.5</v>
      </c>
      <c r="I2548" s="15">
        <f t="shared" si="299"/>
        <v>72.25</v>
      </c>
      <c r="J2548" s="32"/>
    </row>
    <row r="2549" spans="1:10">
      <c r="A2549" t="s">
        <v>113</v>
      </c>
      <c r="B2549" s="19">
        <f>FORECAST!A306</f>
        <v>44501</v>
      </c>
      <c r="C2549" s="19">
        <f>OBSERVED!A306</f>
        <v>44501</v>
      </c>
      <c r="D2549" s="32">
        <f>OBSERVED!G306</f>
        <v>2.7</v>
      </c>
      <c r="E2549" s="32">
        <f>FORECAST!G306</f>
        <v>9</v>
      </c>
      <c r="F2549" s="36">
        <f t="shared" si="296"/>
        <v>2.7</v>
      </c>
      <c r="G2549" s="37">
        <f t="shared" si="297"/>
        <v>9</v>
      </c>
      <c r="H2549" s="15">
        <f t="shared" si="298"/>
        <v>6.3</v>
      </c>
      <c r="I2549" s="15">
        <f t="shared" si="299"/>
        <v>39.69</v>
      </c>
      <c r="J2549" s="32"/>
    </row>
    <row r="2550" spans="1:10">
      <c r="A2550" t="s">
        <v>116</v>
      </c>
      <c r="B2550" s="19">
        <f>FORECAST!A307</f>
        <v>44502</v>
      </c>
      <c r="C2550" s="19">
        <f>OBSERVED!A307</f>
        <v>44502</v>
      </c>
      <c r="D2550" s="32">
        <f>OBSERVED!G307</f>
        <v>2.2</v>
      </c>
      <c r="E2550" s="32">
        <f>FORECAST!G307</f>
        <v>9</v>
      </c>
      <c r="F2550" s="36">
        <f t="shared" si="296"/>
        <v>2.2</v>
      </c>
      <c r="G2550" s="37">
        <f t="shared" si="297"/>
        <v>9</v>
      </c>
      <c r="H2550" s="15">
        <f t="shared" si="298"/>
        <v>6.8</v>
      </c>
      <c r="I2550" s="15">
        <f t="shared" si="299"/>
        <v>46.24</v>
      </c>
      <c r="J2550" s="32"/>
    </row>
    <row r="2551" spans="1:10">
      <c r="A2551" t="s">
        <v>119</v>
      </c>
      <c r="B2551" s="19">
        <f>FORECAST!A308</f>
        <v>44503</v>
      </c>
      <c r="C2551" s="19">
        <f>OBSERVED!A308</f>
        <v>44503</v>
      </c>
      <c r="D2551" s="32">
        <f>OBSERVED!G308</f>
        <v>2.4</v>
      </c>
      <c r="E2551" s="32">
        <f>FORECAST!G308</f>
        <v>12.1</v>
      </c>
      <c r="F2551" s="36">
        <f t="shared" si="296"/>
        <v>2.4</v>
      </c>
      <c r="G2551" s="37">
        <f t="shared" si="297"/>
        <v>12.1</v>
      </c>
      <c r="H2551" s="15">
        <f t="shared" si="298"/>
        <v>9.7</v>
      </c>
      <c r="I2551" s="15">
        <f t="shared" si="299"/>
        <v>94.09</v>
      </c>
      <c r="J2551" s="32"/>
    </row>
    <row r="2552" spans="1:10">
      <c r="A2552" t="s">
        <v>122</v>
      </c>
      <c r="B2552" s="19">
        <f>FORECAST!A309</f>
        <v>44504</v>
      </c>
      <c r="C2552" s="19">
        <f>OBSERVED!A309</f>
        <v>44504</v>
      </c>
      <c r="D2552" s="32">
        <f>OBSERVED!G309</f>
        <v>3.09166666666668</v>
      </c>
      <c r="E2552" s="32">
        <f>FORECAST!G309</f>
        <v>12.7</v>
      </c>
      <c r="F2552" s="36">
        <f t="shared" si="296"/>
        <v>3.09166666666668</v>
      </c>
      <c r="G2552" s="37">
        <f t="shared" si="297"/>
        <v>12.7</v>
      </c>
      <c r="H2552" s="15">
        <f t="shared" si="298"/>
        <v>9.60833333333332</v>
      </c>
      <c r="I2552" s="15">
        <f t="shared" si="299"/>
        <v>92.3200694444442</v>
      </c>
      <c r="J2552" s="32"/>
    </row>
    <row r="2553" spans="1:10">
      <c r="A2553" t="s">
        <v>106</v>
      </c>
      <c r="B2553" s="19">
        <f>FORECAST!A310</f>
        <v>44505</v>
      </c>
      <c r="C2553" s="19">
        <f>OBSERVED!A310</f>
        <v>44505</v>
      </c>
      <c r="D2553" s="32">
        <f>OBSERVED!G310</f>
        <v>3.67916666666664</v>
      </c>
      <c r="E2553" s="32">
        <f>FORECAST!G310</f>
        <v>12.5</v>
      </c>
      <c r="F2553" s="36">
        <f t="shared" si="296"/>
        <v>3.67916666666664</v>
      </c>
      <c r="G2553" s="37">
        <f t="shared" si="297"/>
        <v>12.5</v>
      </c>
      <c r="H2553" s="15">
        <f t="shared" si="298"/>
        <v>8.82083333333336</v>
      </c>
      <c r="I2553" s="15">
        <f t="shared" si="299"/>
        <v>77.8071006944449</v>
      </c>
      <c r="J2553" s="32"/>
    </row>
    <row r="2554" spans="1:10">
      <c r="A2554" t="s">
        <v>107</v>
      </c>
      <c r="B2554" s="19">
        <f>FORECAST!A311</f>
        <v>44506</v>
      </c>
      <c r="C2554" s="19">
        <f>OBSERVED!A311</f>
        <v>44506</v>
      </c>
      <c r="D2554" s="32">
        <f>OBSERVED!G311</f>
        <v>3.72916666666667</v>
      </c>
      <c r="E2554" s="32">
        <f>FORECAST!G311</f>
        <v>12.1</v>
      </c>
      <c r="F2554" s="36">
        <f t="shared" si="296"/>
        <v>3.72916666666667</v>
      </c>
      <c r="G2554" s="37">
        <f t="shared" si="297"/>
        <v>12.1</v>
      </c>
      <c r="H2554" s="15">
        <f t="shared" si="298"/>
        <v>8.37083333333333</v>
      </c>
      <c r="I2554" s="15">
        <f t="shared" si="299"/>
        <v>70.0708506944444</v>
      </c>
      <c r="J2554" s="32"/>
    </row>
    <row r="2555" spans="1:10">
      <c r="A2555" t="s">
        <v>110</v>
      </c>
      <c r="B2555" s="19">
        <f>FORECAST!A312</f>
        <v>44507</v>
      </c>
      <c r="C2555" s="19">
        <f>OBSERVED!A312</f>
        <v>44507</v>
      </c>
      <c r="D2555" s="32">
        <f>OBSERVED!G312</f>
        <v>3.96250000000001</v>
      </c>
      <c r="E2555" s="32">
        <f>FORECAST!G312</f>
        <v>13.9</v>
      </c>
      <c r="F2555" s="36">
        <f t="shared" si="296"/>
        <v>3.96250000000001</v>
      </c>
      <c r="G2555" s="37">
        <f t="shared" si="297"/>
        <v>13.9</v>
      </c>
      <c r="H2555" s="15">
        <f t="shared" si="298"/>
        <v>9.93749999999999</v>
      </c>
      <c r="I2555" s="15">
        <f t="shared" si="299"/>
        <v>98.7539062499998</v>
      </c>
      <c r="J2555" s="32"/>
    </row>
    <row r="2556" spans="1:10">
      <c r="A2556" t="s">
        <v>113</v>
      </c>
      <c r="B2556" s="19">
        <f>FORECAST!A313</f>
        <v>44508</v>
      </c>
      <c r="C2556" s="19">
        <f>OBSERVED!A313</f>
        <v>44508</v>
      </c>
      <c r="D2556" s="32">
        <f>OBSERVED!G313</f>
        <v>3.24166666666667</v>
      </c>
      <c r="E2556" s="32">
        <f>FORECAST!G313</f>
        <v>12.7</v>
      </c>
      <c r="F2556" s="36">
        <f t="shared" si="296"/>
        <v>3.24166666666667</v>
      </c>
      <c r="G2556" s="37">
        <f t="shared" si="297"/>
        <v>12.7</v>
      </c>
      <c r="H2556" s="15">
        <f t="shared" si="298"/>
        <v>9.45833333333333</v>
      </c>
      <c r="I2556" s="15">
        <f t="shared" si="299"/>
        <v>89.4600694444444</v>
      </c>
      <c r="J2556" s="32"/>
    </row>
    <row r="2557" spans="1:10">
      <c r="A2557" t="s">
        <v>116</v>
      </c>
      <c r="B2557" s="19">
        <f>FORECAST!A314</f>
        <v>44509</v>
      </c>
      <c r="C2557" s="19">
        <f>OBSERVED!A314</f>
        <v>44509</v>
      </c>
      <c r="D2557" s="32">
        <f>OBSERVED!G314</f>
        <v>2.53749999999998</v>
      </c>
      <c r="E2557" s="32">
        <f>FORECAST!G314</f>
        <v>13.5</v>
      </c>
      <c r="F2557" s="36">
        <f t="shared" si="296"/>
        <v>2.53749999999998</v>
      </c>
      <c r="G2557" s="37">
        <f t="shared" si="297"/>
        <v>13.5</v>
      </c>
      <c r="H2557" s="15">
        <f t="shared" si="298"/>
        <v>10.9625</v>
      </c>
      <c r="I2557" s="15">
        <f t="shared" si="299"/>
        <v>120.17640625</v>
      </c>
      <c r="J2557" s="32"/>
    </row>
    <row r="2558" spans="1:10">
      <c r="A2558" t="s">
        <v>119</v>
      </c>
      <c r="B2558" s="19">
        <f>FORECAST!A315</f>
        <v>44510</v>
      </c>
      <c r="C2558" s="19">
        <f>OBSERVED!A315</f>
        <v>44510</v>
      </c>
      <c r="D2558" s="32">
        <f>OBSERVED!G315</f>
        <v>3.22500000000002</v>
      </c>
      <c r="E2558" s="32">
        <f>FORECAST!G315</f>
        <v>12.3</v>
      </c>
      <c r="F2558" s="36">
        <f t="shared" si="296"/>
        <v>3.22500000000002</v>
      </c>
      <c r="G2558" s="37">
        <f t="shared" si="297"/>
        <v>12.3</v>
      </c>
      <c r="H2558" s="15">
        <f t="shared" si="298"/>
        <v>9.07499999999998</v>
      </c>
      <c r="I2558" s="15">
        <f t="shared" si="299"/>
        <v>82.3556249999997</v>
      </c>
      <c r="J2558" s="32"/>
    </row>
    <row r="2559" spans="1:10">
      <c r="A2559" t="s">
        <v>122</v>
      </c>
      <c r="B2559" s="19">
        <f>FORECAST!A316</f>
        <v>44511</v>
      </c>
      <c r="C2559" s="19">
        <f>OBSERVED!A316</f>
        <v>44511</v>
      </c>
      <c r="D2559" s="32">
        <f>OBSERVED!G316</f>
        <v>2.4</v>
      </c>
      <c r="E2559" s="32">
        <f>FORECAST!G316</f>
        <v>14</v>
      </c>
      <c r="F2559" s="36">
        <f t="shared" si="296"/>
        <v>2.4</v>
      </c>
      <c r="G2559" s="37">
        <f t="shared" si="297"/>
        <v>14</v>
      </c>
      <c r="H2559" s="15">
        <f t="shared" si="298"/>
        <v>11.6</v>
      </c>
      <c r="I2559" s="15">
        <f t="shared" si="299"/>
        <v>134.56</v>
      </c>
      <c r="J2559" s="32"/>
    </row>
    <row r="2560" spans="1:10">
      <c r="A2560" t="s">
        <v>106</v>
      </c>
      <c r="B2560" s="19">
        <f>FORECAST!A317</f>
        <v>44512</v>
      </c>
      <c r="C2560" s="19">
        <f>OBSERVED!A317</f>
        <v>44512</v>
      </c>
      <c r="D2560" s="32">
        <f>OBSERVED!G317</f>
        <v>3.36666666666667</v>
      </c>
      <c r="E2560" s="32">
        <f>FORECAST!G317</f>
        <v>15.1</v>
      </c>
      <c r="F2560" s="36">
        <f t="shared" si="296"/>
        <v>3.36666666666667</v>
      </c>
      <c r="G2560" s="37">
        <f t="shared" si="297"/>
        <v>15.1</v>
      </c>
      <c r="H2560" s="15">
        <f t="shared" si="298"/>
        <v>11.7333333333333</v>
      </c>
      <c r="I2560" s="15">
        <f t="shared" si="299"/>
        <v>137.671111111111</v>
      </c>
      <c r="J2560" s="32"/>
    </row>
    <row r="2561" spans="1:10">
      <c r="A2561" t="s">
        <v>107</v>
      </c>
      <c r="B2561" s="19">
        <f>FORECAST!A318</f>
        <v>44513</v>
      </c>
      <c r="C2561" s="19">
        <f>OBSERVED!A318</f>
        <v>44513</v>
      </c>
      <c r="D2561" s="32">
        <f>OBSERVED!G318</f>
        <v>3.98749999999999</v>
      </c>
      <c r="E2561" s="32">
        <f>FORECAST!G318</f>
        <v>14.1</v>
      </c>
      <c r="F2561" s="36">
        <f t="shared" si="296"/>
        <v>3.98749999999999</v>
      </c>
      <c r="G2561" s="37">
        <f t="shared" si="297"/>
        <v>14.1</v>
      </c>
      <c r="H2561" s="15">
        <f t="shared" si="298"/>
        <v>10.1125</v>
      </c>
      <c r="I2561" s="15">
        <f t="shared" si="299"/>
        <v>102.26265625</v>
      </c>
      <c r="J2561" s="32"/>
    </row>
    <row r="2562" spans="1:10">
      <c r="A2562" t="s">
        <v>110</v>
      </c>
      <c r="B2562" s="19">
        <f>FORECAST!A319</f>
        <v>44514</v>
      </c>
      <c r="C2562" s="19">
        <f>OBSERVED!A319</f>
        <v>44514</v>
      </c>
      <c r="D2562" s="32">
        <f>OBSERVED!G319</f>
        <v>4.6875</v>
      </c>
      <c r="E2562" s="32">
        <f>FORECAST!G319</f>
        <v>16.1</v>
      </c>
      <c r="F2562" s="36">
        <f t="shared" si="296"/>
        <v>4.6875</v>
      </c>
      <c r="G2562" s="37">
        <f t="shared" si="297"/>
        <v>16.1</v>
      </c>
      <c r="H2562" s="15">
        <f t="shared" si="298"/>
        <v>11.4125</v>
      </c>
      <c r="I2562" s="15">
        <f t="shared" si="299"/>
        <v>130.24515625</v>
      </c>
      <c r="J2562" s="32"/>
    </row>
    <row r="2563" spans="1:10">
      <c r="A2563" t="s">
        <v>113</v>
      </c>
      <c r="B2563" s="19">
        <f>FORECAST!A320</f>
        <v>44515</v>
      </c>
      <c r="C2563" s="19">
        <f>OBSERVED!A320</f>
        <v>44515</v>
      </c>
      <c r="D2563" s="32">
        <f>OBSERVED!G320</f>
        <v>3.15833333333334</v>
      </c>
      <c r="E2563" s="32">
        <f>FORECAST!G320</f>
        <v>15.5</v>
      </c>
      <c r="F2563" s="36">
        <f t="shared" si="296"/>
        <v>3.15833333333334</v>
      </c>
      <c r="G2563" s="37">
        <f t="shared" si="297"/>
        <v>15.5</v>
      </c>
      <c r="H2563" s="15">
        <f t="shared" si="298"/>
        <v>12.3416666666667</v>
      </c>
      <c r="I2563" s="15">
        <f t="shared" si="299"/>
        <v>152.316736111111</v>
      </c>
      <c r="J2563" s="32"/>
    </row>
    <row r="2564" spans="1:10">
      <c r="A2564" t="s">
        <v>116</v>
      </c>
      <c r="B2564" s="19">
        <f>FORECAST!A321</f>
        <v>44516</v>
      </c>
      <c r="C2564" s="19">
        <f>OBSERVED!A321</f>
        <v>44516</v>
      </c>
      <c r="D2564" s="32">
        <f>OBSERVED!G321</f>
        <v>6.3</v>
      </c>
      <c r="E2564" s="32">
        <f>FORECAST!G321</f>
        <v>16</v>
      </c>
      <c r="F2564" s="36">
        <f t="shared" si="296"/>
        <v>6.3</v>
      </c>
      <c r="G2564" s="37">
        <f t="shared" si="297"/>
        <v>16</v>
      </c>
      <c r="H2564" s="15">
        <f t="shared" si="298"/>
        <v>9.7</v>
      </c>
      <c r="I2564" s="15">
        <f t="shared" si="299"/>
        <v>94.09</v>
      </c>
      <c r="J2564" s="32"/>
    </row>
    <row r="2565" spans="1:10">
      <c r="A2565" t="s">
        <v>119</v>
      </c>
      <c r="B2565" s="19">
        <f>FORECAST!A322</f>
        <v>44517</v>
      </c>
      <c r="C2565" s="19">
        <f>OBSERVED!A322</f>
        <v>44517</v>
      </c>
      <c r="D2565" s="32">
        <f>OBSERVED!G322</f>
        <v>6.5</v>
      </c>
      <c r="E2565" s="32">
        <f>FORECAST!G322</f>
        <v>16.8</v>
      </c>
      <c r="F2565" s="36">
        <f t="shared" si="296"/>
        <v>6.5</v>
      </c>
      <c r="G2565" s="37">
        <f t="shared" si="297"/>
        <v>16.8</v>
      </c>
      <c r="H2565" s="15">
        <f t="shared" si="298"/>
        <v>10.3</v>
      </c>
      <c r="I2565" s="15">
        <f t="shared" si="299"/>
        <v>106.09</v>
      </c>
      <c r="J2565" s="32"/>
    </row>
    <row r="2566" spans="1:10">
      <c r="A2566" t="s">
        <v>122</v>
      </c>
      <c r="B2566" s="19">
        <f>FORECAST!A323</f>
        <v>44518</v>
      </c>
      <c r="C2566" s="19">
        <f>OBSERVED!A323</f>
        <v>44518</v>
      </c>
      <c r="D2566" s="32">
        <f>OBSERVED!G323</f>
        <v>6.9</v>
      </c>
      <c r="E2566" s="32">
        <f>FORECAST!G323</f>
        <v>18</v>
      </c>
      <c r="F2566" s="36">
        <f t="shared" ref="F2566:F2609" si="300">IF(OR(D2566=99.9,E2566=99.9),"",D2566)</f>
        <v>6.9</v>
      </c>
      <c r="G2566" s="37">
        <f t="shared" ref="G2566:G2609" si="301">IF(OR(D2566=99.9,E2566=99.9),"",E2566)</f>
        <v>18</v>
      </c>
      <c r="H2566" s="15">
        <f t="shared" ref="H2566:H2609" si="302">IF(OR(D2566=99.9,E2566=99.9),"",ABS(D2566-E2566))</f>
        <v>11.1</v>
      </c>
      <c r="I2566" s="15">
        <f t="shared" ref="I2566:I2609" si="303">IF(OR(D2566=99.9,E2566=99.9),"",SUMXMY2(D2566,E2566))</f>
        <v>123.21</v>
      </c>
      <c r="J2566" s="32"/>
    </row>
    <row r="2567" spans="1:10">
      <c r="A2567" t="s">
        <v>106</v>
      </c>
      <c r="B2567" s="19">
        <f>FORECAST!A324</f>
        <v>44519</v>
      </c>
      <c r="C2567" s="19">
        <f>OBSERVED!A324</f>
        <v>44519</v>
      </c>
      <c r="D2567" s="32">
        <f>OBSERVED!G324</f>
        <v>7</v>
      </c>
      <c r="E2567" s="32">
        <f>FORECAST!G324</f>
        <v>20</v>
      </c>
      <c r="F2567" s="36">
        <f t="shared" si="300"/>
        <v>7</v>
      </c>
      <c r="G2567" s="37">
        <f t="shared" si="301"/>
        <v>20</v>
      </c>
      <c r="H2567" s="15">
        <f t="shared" si="302"/>
        <v>13</v>
      </c>
      <c r="I2567" s="15">
        <f t="shared" si="303"/>
        <v>169</v>
      </c>
      <c r="J2567" s="32"/>
    </row>
    <row r="2568" spans="1:10">
      <c r="A2568" t="s">
        <v>107</v>
      </c>
      <c r="B2568" s="19">
        <f>FORECAST!A325</f>
        <v>44520</v>
      </c>
      <c r="C2568" s="19">
        <f>OBSERVED!A325</f>
        <v>44520</v>
      </c>
      <c r="D2568" s="32">
        <f>OBSERVED!G325</f>
        <v>6.4</v>
      </c>
      <c r="E2568" s="32">
        <f>FORECAST!G325</f>
        <v>12</v>
      </c>
      <c r="F2568" s="36">
        <f t="shared" si="300"/>
        <v>6.4</v>
      </c>
      <c r="G2568" s="37">
        <f t="shared" si="301"/>
        <v>12</v>
      </c>
      <c r="H2568" s="15">
        <f t="shared" si="302"/>
        <v>5.6</v>
      </c>
      <c r="I2568" s="15">
        <f t="shared" si="303"/>
        <v>31.36</v>
      </c>
      <c r="J2568" s="32"/>
    </row>
    <row r="2569" spans="1:10">
      <c r="A2569" t="s">
        <v>110</v>
      </c>
      <c r="B2569" s="19">
        <f>FORECAST!A326</f>
        <v>44521</v>
      </c>
      <c r="C2569" s="19">
        <f>OBSERVED!A326</f>
        <v>44521</v>
      </c>
      <c r="D2569" s="32">
        <f>OBSERVED!G326</f>
        <v>6.9</v>
      </c>
      <c r="E2569" s="32">
        <f>FORECAST!G326</f>
        <v>11</v>
      </c>
      <c r="F2569" s="36">
        <f t="shared" si="300"/>
        <v>6.9</v>
      </c>
      <c r="G2569" s="37">
        <f t="shared" si="301"/>
        <v>11</v>
      </c>
      <c r="H2569" s="15">
        <f t="shared" si="302"/>
        <v>4.1</v>
      </c>
      <c r="I2569" s="15">
        <f t="shared" si="303"/>
        <v>16.81</v>
      </c>
      <c r="J2569" s="32"/>
    </row>
    <row r="2570" spans="1:10">
      <c r="A2570" t="s">
        <v>113</v>
      </c>
      <c r="B2570" s="19">
        <f>FORECAST!A327</f>
        <v>44522</v>
      </c>
      <c r="C2570" s="19">
        <f>OBSERVED!A327</f>
        <v>44522</v>
      </c>
      <c r="D2570" s="32">
        <f>OBSERVED!G327</f>
        <v>5.5</v>
      </c>
      <c r="E2570" s="32">
        <f>FORECAST!G327</f>
        <v>13</v>
      </c>
      <c r="F2570" s="36">
        <f t="shared" si="300"/>
        <v>5.5</v>
      </c>
      <c r="G2570" s="37">
        <f t="shared" si="301"/>
        <v>13</v>
      </c>
      <c r="H2570" s="15">
        <f t="shared" si="302"/>
        <v>7.5</v>
      </c>
      <c r="I2570" s="15">
        <f t="shared" si="303"/>
        <v>56.25</v>
      </c>
      <c r="J2570" s="32"/>
    </row>
    <row r="2571" spans="1:10">
      <c r="A2571" t="s">
        <v>116</v>
      </c>
      <c r="B2571" s="19">
        <f>FORECAST!A328</f>
        <v>44523</v>
      </c>
      <c r="C2571" s="19">
        <f>OBSERVED!A328</f>
        <v>44523</v>
      </c>
      <c r="D2571" s="32">
        <f>OBSERVED!G328</f>
        <v>2.1</v>
      </c>
      <c r="E2571" s="32">
        <f>FORECAST!G328</f>
        <v>16</v>
      </c>
      <c r="F2571" s="36">
        <f t="shared" si="300"/>
        <v>2.1</v>
      </c>
      <c r="G2571" s="37">
        <f t="shared" si="301"/>
        <v>16</v>
      </c>
      <c r="H2571" s="15">
        <f t="shared" si="302"/>
        <v>13.9</v>
      </c>
      <c r="I2571" s="15">
        <f t="shared" si="303"/>
        <v>193.21</v>
      </c>
      <c r="J2571" s="32"/>
    </row>
    <row r="2572" spans="1:10">
      <c r="A2572" t="s">
        <v>119</v>
      </c>
      <c r="B2572" s="19">
        <f>FORECAST!A329</f>
        <v>44524</v>
      </c>
      <c r="C2572" s="19">
        <f>OBSERVED!A329</f>
        <v>44524</v>
      </c>
      <c r="D2572" s="32">
        <f>OBSERVED!G329</f>
        <v>1.6</v>
      </c>
      <c r="E2572" s="32">
        <f>FORECAST!G329</f>
        <v>10</v>
      </c>
      <c r="F2572" s="36">
        <f t="shared" si="300"/>
        <v>1.6</v>
      </c>
      <c r="G2572" s="37">
        <f t="shared" si="301"/>
        <v>10</v>
      </c>
      <c r="H2572" s="15">
        <f t="shared" si="302"/>
        <v>8.4</v>
      </c>
      <c r="I2572" s="15">
        <f t="shared" si="303"/>
        <v>70.56</v>
      </c>
      <c r="J2572" s="32"/>
    </row>
    <row r="2573" spans="1:10">
      <c r="A2573" t="s">
        <v>122</v>
      </c>
      <c r="B2573" s="19">
        <f>FORECAST!A330</f>
        <v>44525</v>
      </c>
      <c r="C2573" s="19">
        <f>OBSERVED!A330</f>
        <v>44525</v>
      </c>
      <c r="D2573" s="32">
        <f>OBSERVED!G330</f>
        <v>1.5</v>
      </c>
      <c r="E2573" s="32">
        <f>FORECAST!G330</f>
        <v>8</v>
      </c>
      <c r="F2573" s="36">
        <f t="shared" si="300"/>
        <v>1.5</v>
      </c>
      <c r="G2573" s="37">
        <f t="shared" si="301"/>
        <v>8</v>
      </c>
      <c r="H2573" s="15">
        <f t="shared" si="302"/>
        <v>6.5</v>
      </c>
      <c r="I2573" s="15">
        <f t="shared" si="303"/>
        <v>42.25</v>
      </c>
      <c r="J2573" s="32"/>
    </row>
    <row r="2574" spans="1:10">
      <c r="A2574" t="s">
        <v>106</v>
      </c>
      <c r="B2574" s="19">
        <f>FORECAST!A331</f>
        <v>44526</v>
      </c>
      <c r="C2574" s="19">
        <f>OBSERVED!A331</f>
        <v>44526</v>
      </c>
      <c r="D2574" s="32">
        <f>OBSERVED!G331</f>
        <v>1.7</v>
      </c>
      <c r="E2574" s="32">
        <f>FORECAST!G331</f>
        <v>8</v>
      </c>
      <c r="F2574" s="36">
        <f t="shared" si="300"/>
        <v>1.7</v>
      </c>
      <c r="G2574" s="37">
        <f t="shared" si="301"/>
        <v>8</v>
      </c>
      <c r="H2574" s="15">
        <f t="shared" si="302"/>
        <v>6.3</v>
      </c>
      <c r="I2574" s="15">
        <f t="shared" si="303"/>
        <v>39.69</v>
      </c>
      <c r="J2574" s="32"/>
    </row>
    <row r="2575" spans="1:10">
      <c r="A2575" t="s">
        <v>107</v>
      </c>
      <c r="B2575" s="19">
        <f>FORECAST!A332</f>
        <v>44527</v>
      </c>
      <c r="C2575" s="19">
        <f>OBSERVED!A332</f>
        <v>44527</v>
      </c>
      <c r="D2575" s="32">
        <f>OBSERVED!G332</f>
        <v>1.7</v>
      </c>
      <c r="E2575" s="32">
        <f>FORECAST!G332</f>
        <v>7.1</v>
      </c>
      <c r="F2575" s="36">
        <f t="shared" si="300"/>
        <v>1.7</v>
      </c>
      <c r="G2575" s="37">
        <f t="shared" si="301"/>
        <v>7.1</v>
      </c>
      <c r="H2575" s="15">
        <f t="shared" si="302"/>
        <v>5.4</v>
      </c>
      <c r="I2575" s="15">
        <f t="shared" si="303"/>
        <v>29.16</v>
      </c>
      <c r="J2575" s="32"/>
    </row>
    <row r="2576" spans="1:10">
      <c r="A2576" t="s">
        <v>110</v>
      </c>
      <c r="B2576" s="19">
        <f>FORECAST!A333</f>
        <v>44528</v>
      </c>
      <c r="C2576" s="19">
        <f>OBSERVED!A333</f>
        <v>44528</v>
      </c>
      <c r="D2576" s="32">
        <f>OBSERVED!G333</f>
        <v>1.4</v>
      </c>
      <c r="E2576" s="32">
        <f>FORECAST!G333</f>
        <v>7.2</v>
      </c>
      <c r="F2576" s="36">
        <f t="shared" si="300"/>
        <v>1.4</v>
      </c>
      <c r="G2576" s="37">
        <f t="shared" si="301"/>
        <v>7.2</v>
      </c>
      <c r="H2576" s="15">
        <f t="shared" si="302"/>
        <v>5.8</v>
      </c>
      <c r="I2576" s="15">
        <f t="shared" si="303"/>
        <v>33.64</v>
      </c>
      <c r="J2576" s="32"/>
    </row>
    <row r="2577" spans="1:10">
      <c r="A2577" t="s">
        <v>113</v>
      </c>
      <c r="B2577" s="19">
        <f>FORECAST!A334</f>
        <v>44529</v>
      </c>
      <c r="C2577" s="19">
        <f>OBSERVED!A334</f>
        <v>44529</v>
      </c>
      <c r="D2577" s="32">
        <f>OBSERVED!G334</f>
        <v>2.3</v>
      </c>
      <c r="E2577" s="32">
        <f>FORECAST!G334</f>
        <v>8.6</v>
      </c>
      <c r="F2577" s="36">
        <f t="shared" si="300"/>
        <v>2.3</v>
      </c>
      <c r="G2577" s="37">
        <f t="shared" si="301"/>
        <v>8.6</v>
      </c>
      <c r="H2577" s="15">
        <f t="shared" si="302"/>
        <v>6.3</v>
      </c>
      <c r="I2577" s="15">
        <f t="shared" si="303"/>
        <v>39.69</v>
      </c>
      <c r="J2577" s="32"/>
    </row>
    <row r="2578" spans="1:10">
      <c r="A2578" t="s">
        <v>116</v>
      </c>
      <c r="B2578" s="19">
        <f>FORECAST!A335</f>
        <v>44530</v>
      </c>
      <c r="C2578" s="19">
        <f>OBSERVED!A335</f>
        <v>44530</v>
      </c>
      <c r="D2578" s="32">
        <f>OBSERVED!G335</f>
        <v>4.2</v>
      </c>
      <c r="E2578" s="32">
        <f>FORECAST!G335</f>
        <v>12.8</v>
      </c>
      <c r="F2578" s="36">
        <f t="shared" si="300"/>
        <v>4.2</v>
      </c>
      <c r="G2578" s="37">
        <f t="shared" si="301"/>
        <v>12.8</v>
      </c>
      <c r="H2578" s="15">
        <f t="shared" si="302"/>
        <v>8.6</v>
      </c>
      <c r="I2578" s="15">
        <f t="shared" si="303"/>
        <v>73.96</v>
      </c>
      <c r="J2578" s="32"/>
    </row>
    <row r="2579" spans="1:10">
      <c r="A2579" t="s">
        <v>119</v>
      </c>
      <c r="B2579" s="19">
        <f>FORECAST!A336</f>
        <v>44531</v>
      </c>
      <c r="C2579" s="19">
        <f>OBSERVED!A336</f>
        <v>44531</v>
      </c>
      <c r="D2579" s="32">
        <f>OBSERVED!G336</f>
        <v>5.4</v>
      </c>
      <c r="E2579" s="32">
        <f>FORECAST!G336</f>
        <v>14.9</v>
      </c>
      <c r="F2579" s="36">
        <f t="shared" si="300"/>
        <v>5.4</v>
      </c>
      <c r="G2579" s="37">
        <f t="shared" si="301"/>
        <v>14.9</v>
      </c>
      <c r="H2579" s="15">
        <f t="shared" si="302"/>
        <v>9.5</v>
      </c>
      <c r="I2579" s="15">
        <f t="shared" si="303"/>
        <v>90.25</v>
      </c>
      <c r="J2579" s="32"/>
    </row>
    <row r="2580" spans="1:10">
      <c r="A2580" t="s">
        <v>122</v>
      </c>
      <c r="B2580" s="19">
        <f>FORECAST!A337</f>
        <v>44532</v>
      </c>
      <c r="C2580" s="19">
        <f>OBSERVED!A337</f>
        <v>44532</v>
      </c>
      <c r="D2580" s="32">
        <f>OBSERVED!G337</f>
        <v>5.4</v>
      </c>
      <c r="E2580" s="32">
        <f>FORECAST!G337</f>
        <v>18.3</v>
      </c>
      <c r="F2580" s="36">
        <f t="shared" si="300"/>
        <v>5.4</v>
      </c>
      <c r="G2580" s="37">
        <f t="shared" si="301"/>
        <v>18.3</v>
      </c>
      <c r="H2580" s="15">
        <f t="shared" si="302"/>
        <v>12.9</v>
      </c>
      <c r="I2580" s="15">
        <f t="shared" si="303"/>
        <v>166.41</v>
      </c>
      <c r="J2580" s="32"/>
    </row>
    <row r="2581" spans="1:10">
      <c r="A2581" t="s">
        <v>106</v>
      </c>
      <c r="B2581" s="19">
        <f>FORECAST!A338</f>
        <v>44533</v>
      </c>
      <c r="C2581" s="19">
        <f>OBSERVED!A338</f>
        <v>44533</v>
      </c>
      <c r="D2581" s="32">
        <f>OBSERVED!G338</f>
        <v>8.2</v>
      </c>
      <c r="E2581" s="32">
        <f>FORECAST!G338</f>
        <v>21.4</v>
      </c>
      <c r="F2581" s="36">
        <f t="shared" si="300"/>
        <v>8.2</v>
      </c>
      <c r="G2581" s="37">
        <f t="shared" si="301"/>
        <v>21.4</v>
      </c>
      <c r="H2581" s="15">
        <f t="shared" si="302"/>
        <v>13.2</v>
      </c>
      <c r="I2581" s="15">
        <f t="shared" si="303"/>
        <v>174.24</v>
      </c>
      <c r="J2581" s="32"/>
    </row>
    <row r="2582" spans="1:10">
      <c r="A2582" t="s">
        <v>107</v>
      </c>
      <c r="B2582" s="19">
        <f>FORECAST!A339</f>
        <v>44534</v>
      </c>
      <c r="C2582" s="19">
        <f>OBSERVED!A339</f>
        <v>44534</v>
      </c>
      <c r="D2582" s="32">
        <f>OBSERVED!G339</f>
        <v>6.5</v>
      </c>
      <c r="E2582" s="32">
        <f>FORECAST!G339</f>
        <v>17.1</v>
      </c>
      <c r="F2582" s="36">
        <f t="shared" si="300"/>
        <v>6.5</v>
      </c>
      <c r="G2582" s="37">
        <f t="shared" si="301"/>
        <v>17.1</v>
      </c>
      <c r="H2582" s="15">
        <f t="shared" si="302"/>
        <v>10.6</v>
      </c>
      <c r="I2582" s="15">
        <f t="shared" si="303"/>
        <v>112.36</v>
      </c>
      <c r="J2582" s="32"/>
    </row>
    <row r="2583" spans="1:10">
      <c r="A2583" t="s">
        <v>110</v>
      </c>
      <c r="B2583" s="19">
        <f>FORECAST!A340</f>
        <v>44535</v>
      </c>
      <c r="C2583" s="19">
        <f>OBSERVED!A340</f>
        <v>44535</v>
      </c>
      <c r="D2583" s="32">
        <f>OBSERVED!G340</f>
        <v>2.6</v>
      </c>
      <c r="E2583" s="32">
        <f>FORECAST!G340</f>
        <v>10</v>
      </c>
      <c r="F2583" s="36">
        <f t="shared" si="300"/>
        <v>2.6</v>
      </c>
      <c r="G2583" s="37">
        <f t="shared" si="301"/>
        <v>10</v>
      </c>
      <c r="H2583" s="15">
        <f t="shared" si="302"/>
        <v>7.4</v>
      </c>
      <c r="I2583" s="15">
        <f t="shared" si="303"/>
        <v>54.76</v>
      </c>
      <c r="J2583" s="32"/>
    </row>
    <row r="2584" spans="1:10">
      <c r="A2584" t="s">
        <v>113</v>
      </c>
      <c r="B2584" s="19">
        <f>FORECAST!A341</f>
        <v>44536</v>
      </c>
      <c r="C2584" s="19">
        <f>OBSERVED!A341</f>
        <v>44536</v>
      </c>
      <c r="D2584" s="32">
        <f>OBSERVED!G341</f>
        <v>1.5</v>
      </c>
      <c r="E2584" s="32">
        <f>FORECAST!G341</f>
        <v>10</v>
      </c>
      <c r="F2584" s="36">
        <f t="shared" si="300"/>
        <v>1.5</v>
      </c>
      <c r="G2584" s="37">
        <f t="shared" si="301"/>
        <v>10</v>
      </c>
      <c r="H2584" s="15">
        <f t="shared" si="302"/>
        <v>8.5</v>
      </c>
      <c r="I2584" s="15">
        <f t="shared" si="303"/>
        <v>72.25</v>
      </c>
      <c r="J2584" s="32"/>
    </row>
    <row r="2585" spans="1:10">
      <c r="A2585" t="s">
        <v>116</v>
      </c>
      <c r="B2585" s="19">
        <f>FORECAST!A342</f>
        <v>44537</v>
      </c>
      <c r="C2585" s="19">
        <f>OBSERVED!A342</f>
        <v>44537</v>
      </c>
      <c r="D2585" s="32">
        <f>OBSERVED!G342</f>
        <v>3.3</v>
      </c>
      <c r="E2585" s="32">
        <f>FORECAST!G342</f>
        <v>10</v>
      </c>
      <c r="F2585" s="36">
        <f t="shared" si="300"/>
        <v>3.3</v>
      </c>
      <c r="G2585" s="37">
        <f t="shared" si="301"/>
        <v>10</v>
      </c>
      <c r="H2585" s="15">
        <f t="shared" si="302"/>
        <v>6.7</v>
      </c>
      <c r="I2585" s="15">
        <f t="shared" si="303"/>
        <v>44.89</v>
      </c>
      <c r="J2585" s="32"/>
    </row>
    <row r="2586" spans="1:10">
      <c r="A2586" t="s">
        <v>119</v>
      </c>
      <c r="B2586" s="19">
        <f>FORECAST!A343</f>
        <v>44538</v>
      </c>
      <c r="C2586" s="19">
        <f>OBSERVED!A343</f>
        <v>44538</v>
      </c>
      <c r="D2586" s="32">
        <f>OBSERVED!G343</f>
        <v>4.8</v>
      </c>
      <c r="E2586" s="32">
        <f>FORECAST!G343</f>
        <v>13</v>
      </c>
      <c r="F2586" s="36">
        <f t="shared" si="300"/>
        <v>4.8</v>
      </c>
      <c r="G2586" s="37">
        <f t="shared" si="301"/>
        <v>13</v>
      </c>
      <c r="H2586" s="15">
        <f t="shared" si="302"/>
        <v>8.2</v>
      </c>
      <c r="I2586" s="15">
        <f t="shared" si="303"/>
        <v>67.24</v>
      </c>
      <c r="J2586" s="32"/>
    </row>
    <row r="2587" spans="1:10">
      <c r="A2587" t="s">
        <v>122</v>
      </c>
      <c r="B2587" s="19">
        <f>FORECAST!A344</f>
        <v>44539</v>
      </c>
      <c r="C2587" s="19">
        <f>OBSERVED!A344</f>
        <v>44539</v>
      </c>
      <c r="D2587" s="32">
        <f>OBSERVED!G344</f>
        <v>4.7</v>
      </c>
      <c r="E2587" s="32">
        <f>FORECAST!G344</f>
        <v>11</v>
      </c>
      <c r="F2587" s="36">
        <f t="shared" si="300"/>
        <v>4.7</v>
      </c>
      <c r="G2587" s="37">
        <f t="shared" si="301"/>
        <v>11</v>
      </c>
      <c r="H2587" s="15">
        <f t="shared" si="302"/>
        <v>6.3</v>
      </c>
      <c r="I2587" s="15">
        <f t="shared" si="303"/>
        <v>39.69</v>
      </c>
      <c r="J2587" s="32"/>
    </row>
    <row r="2588" spans="1:10">
      <c r="A2588" t="s">
        <v>106</v>
      </c>
      <c r="B2588" s="19">
        <f>FORECAST!A345</f>
        <v>44540</v>
      </c>
      <c r="C2588" s="19">
        <f>OBSERVED!A345</f>
        <v>44540</v>
      </c>
      <c r="D2588" s="32">
        <f>OBSERVED!G345</f>
        <v>4.8</v>
      </c>
      <c r="E2588" s="32">
        <f>FORECAST!G345</f>
        <v>16</v>
      </c>
      <c r="F2588" s="36">
        <f t="shared" si="300"/>
        <v>4.8</v>
      </c>
      <c r="G2588" s="37">
        <f t="shared" si="301"/>
        <v>16</v>
      </c>
      <c r="H2588" s="15">
        <f t="shared" si="302"/>
        <v>11.2</v>
      </c>
      <c r="I2588" s="15">
        <f t="shared" si="303"/>
        <v>125.44</v>
      </c>
      <c r="J2588" s="32"/>
    </row>
    <row r="2589" spans="1:10">
      <c r="A2589" t="s">
        <v>107</v>
      </c>
      <c r="B2589" s="19">
        <f>FORECAST!A346</f>
        <v>44541</v>
      </c>
      <c r="C2589" s="19">
        <f>OBSERVED!A346</f>
        <v>44541</v>
      </c>
      <c r="D2589" s="32">
        <f>OBSERVED!G346</f>
        <v>5.4</v>
      </c>
      <c r="E2589" s="32">
        <f>FORECAST!G346</f>
        <v>14</v>
      </c>
      <c r="F2589" s="36">
        <f t="shared" si="300"/>
        <v>5.4</v>
      </c>
      <c r="G2589" s="37">
        <f t="shared" si="301"/>
        <v>14</v>
      </c>
      <c r="H2589" s="15">
        <f t="shared" si="302"/>
        <v>8.6</v>
      </c>
      <c r="I2589" s="15">
        <f t="shared" si="303"/>
        <v>73.96</v>
      </c>
      <c r="J2589" s="32"/>
    </row>
    <row r="2590" spans="1:10">
      <c r="A2590" t="s">
        <v>110</v>
      </c>
      <c r="B2590" s="19">
        <f>FORECAST!A347</f>
        <v>44542</v>
      </c>
      <c r="C2590" s="19">
        <f>OBSERVED!A347</f>
        <v>44542</v>
      </c>
      <c r="D2590" s="32">
        <f>OBSERVED!G347</f>
        <v>3.7</v>
      </c>
      <c r="E2590" s="32">
        <f>FORECAST!G347</f>
        <v>11</v>
      </c>
      <c r="F2590" s="36">
        <f t="shared" si="300"/>
        <v>3.7</v>
      </c>
      <c r="G2590" s="37">
        <f t="shared" si="301"/>
        <v>11</v>
      </c>
      <c r="H2590" s="15">
        <f t="shared" si="302"/>
        <v>7.3</v>
      </c>
      <c r="I2590" s="15">
        <f t="shared" si="303"/>
        <v>53.29</v>
      </c>
      <c r="J2590" s="32"/>
    </row>
    <row r="2591" spans="1:10">
      <c r="A2591" t="s">
        <v>113</v>
      </c>
      <c r="B2591" s="19">
        <f>FORECAST!A348</f>
        <v>44543</v>
      </c>
      <c r="C2591" s="19">
        <f>OBSERVED!A348</f>
        <v>44543</v>
      </c>
      <c r="D2591" s="32">
        <f>OBSERVED!G348</f>
        <v>2.6</v>
      </c>
      <c r="E2591" s="32">
        <f>FORECAST!G348</f>
        <v>10</v>
      </c>
      <c r="F2591" s="36">
        <f t="shared" si="300"/>
        <v>2.6</v>
      </c>
      <c r="G2591" s="37">
        <f t="shared" si="301"/>
        <v>10</v>
      </c>
      <c r="H2591" s="15">
        <f t="shared" si="302"/>
        <v>7.4</v>
      </c>
      <c r="I2591" s="15">
        <f t="shared" si="303"/>
        <v>54.76</v>
      </c>
      <c r="J2591" s="32"/>
    </row>
    <row r="2592" spans="1:10">
      <c r="A2592" t="s">
        <v>116</v>
      </c>
      <c r="B2592" s="19">
        <f>FORECAST!A349</f>
        <v>44544</v>
      </c>
      <c r="C2592" s="19">
        <f>OBSERVED!A349</f>
        <v>44544</v>
      </c>
      <c r="D2592" s="32">
        <f>OBSERVED!G349</f>
        <v>1.7</v>
      </c>
      <c r="E2592" s="32">
        <f>FORECAST!G349</f>
        <v>9</v>
      </c>
      <c r="F2592" s="36">
        <f t="shared" si="300"/>
        <v>1.7</v>
      </c>
      <c r="G2592" s="37">
        <f t="shared" si="301"/>
        <v>9</v>
      </c>
      <c r="H2592" s="15">
        <f t="shared" si="302"/>
        <v>7.3</v>
      </c>
      <c r="I2592" s="15">
        <f t="shared" si="303"/>
        <v>53.29</v>
      </c>
      <c r="J2592" s="32"/>
    </row>
    <row r="2593" spans="1:10">
      <c r="A2593" t="s">
        <v>119</v>
      </c>
      <c r="B2593" s="19">
        <f>FORECAST!A350</f>
        <v>44545</v>
      </c>
      <c r="C2593" s="19">
        <f>OBSERVED!A350</f>
        <v>44545</v>
      </c>
      <c r="D2593" s="32">
        <f>OBSERVED!G350</f>
        <v>2.1</v>
      </c>
      <c r="E2593" s="32">
        <f>FORECAST!G350</f>
        <v>12</v>
      </c>
      <c r="F2593" s="36">
        <f t="shared" si="300"/>
        <v>2.1</v>
      </c>
      <c r="G2593" s="37">
        <f t="shared" si="301"/>
        <v>12</v>
      </c>
      <c r="H2593" s="15">
        <f t="shared" si="302"/>
        <v>9.9</v>
      </c>
      <c r="I2593" s="15">
        <f t="shared" si="303"/>
        <v>98.01</v>
      </c>
      <c r="J2593" s="32"/>
    </row>
    <row r="2594" spans="1:10">
      <c r="A2594" t="s">
        <v>122</v>
      </c>
      <c r="B2594" s="19">
        <f>FORECAST!A351</f>
        <v>44546</v>
      </c>
      <c r="C2594" s="19">
        <f>OBSERVED!A351</f>
        <v>44546</v>
      </c>
      <c r="D2594" s="32">
        <f>OBSERVED!G351</f>
        <v>3.9</v>
      </c>
      <c r="E2594" s="32">
        <f>FORECAST!G351</f>
        <v>13</v>
      </c>
      <c r="F2594" s="36">
        <f t="shared" si="300"/>
        <v>3.9</v>
      </c>
      <c r="G2594" s="37">
        <f t="shared" si="301"/>
        <v>13</v>
      </c>
      <c r="H2594" s="15">
        <f t="shared" si="302"/>
        <v>9.1</v>
      </c>
      <c r="I2594" s="15">
        <f t="shared" si="303"/>
        <v>82.81</v>
      </c>
      <c r="J2594" s="32"/>
    </row>
    <row r="2595" spans="1:10">
      <c r="A2595" t="s">
        <v>106</v>
      </c>
      <c r="B2595" s="19">
        <f>FORECAST!A352</f>
        <v>44547</v>
      </c>
      <c r="C2595" s="19">
        <f>OBSERVED!A352</f>
        <v>44547</v>
      </c>
      <c r="D2595" s="32">
        <f>OBSERVED!G352</f>
        <v>3.9</v>
      </c>
      <c r="E2595" s="32">
        <f>FORECAST!G352</f>
        <v>14</v>
      </c>
      <c r="F2595" s="36">
        <f t="shared" si="300"/>
        <v>3.9</v>
      </c>
      <c r="G2595" s="37">
        <f t="shared" si="301"/>
        <v>14</v>
      </c>
      <c r="H2595" s="15">
        <f t="shared" si="302"/>
        <v>10.1</v>
      </c>
      <c r="I2595" s="15">
        <f t="shared" si="303"/>
        <v>102.01</v>
      </c>
      <c r="J2595" s="32"/>
    </row>
    <row r="2596" spans="1:10">
      <c r="A2596" t="s">
        <v>107</v>
      </c>
      <c r="B2596" s="19">
        <f>FORECAST!A353</f>
        <v>44548</v>
      </c>
      <c r="C2596" s="19">
        <f>OBSERVED!A353</f>
        <v>44548</v>
      </c>
      <c r="D2596" s="32">
        <f>OBSERVED!G353</f>
        <v>6.8</v>
      </c>
      <c r="E2596" s="32">
        <f>FORECAST!G353</f>
        <v>20</v>
      </c>
      <c r="F2596" s="36">
        <f t="shared" si="300"/>
        <v>6.8</v>
      </c>
      <c r="G2596" s="37">
        <f t="shared" si="301"/>
        <v>20</v>
      </c>
      <c r="H2596" s="15">
        <f t="shared" si="302"/>
        <v>13.2</v>
      </c>
      <c r="I2596" s="15">
        <f t="shared" si="303"/>
        <v>174.24</v>
      </c>
      <c r="J2596" s="32"/>
    </row>
    <row r="2597" spans="1:10">
      <c r="A2597" t="s">
        <v>110</v>
      </c>
      <c r="B2597" s="19">
        <f>FORECAST!A354</f>
        <v>44549</v>
      </c>
      <c r="C2597" s="19">
        <f>OBSERVED!A354</f>
        <v>44549</v>
      </c>
      <c r="D2597" s="32">
        <f>OBSERVED!G354</f>
        <v>7.7</v>
      </c>
      <c r="E2597" s="32">
        <f>FORECAST!G354</f>
        <v>20</v>
      </c>
      <c r="F2597" s="36">
        <f t="shared" si="300"/>
        <v>7.7</v>
      </c>
      <c r="G2597" s="37">
        <f t="shared" si="301"/>
        <v>20</v>
      </c>
      <c r="H2597" s="15">
        <f t="shared" si="302"/>
        <v>12.3</v>
      </c>
      <c r="I2597" s="15">
        <f t="shared" si="303"/>
        <v>151.29</v>
      </c>
      <c r="J2597" s="32"/>
    </row>
    <row r="2598" spans="1:10">
      <c r="A2598" t="s">
        <v>113</v>
      </c>
      <c r="B2598" s="19">
        <f>FORECAST!A355</f>
        <v>44550</v>
      </c>
      <c r="C2598" s="19">
        <f>OBSERVED!A355</f>
        <v>44550</v>
      </c>
      <c r="D2598" s="32">
        <f>OBSERVED!G355</f>
        <v>5.2</v>
      </c>
      <c r="E2598" s="32">
        <f>FORECAST!G355</f>
        <v>16</v>
      </c>
      <c r="F2598" s="36">
        <f t="shared" si="300"/>
        <v>5.2</v>
      </c>
      <c r="G2598" s="37">
        <f t="shared" si="301"/>
        <v>16</v>
      </c>
      <c r="H2598" s="15">
        <f t="shared" si="302"/>
        <v>10.8</v>
      </c>
      <c r="I2598" s="15">
        <f t="shared" si="303"/>
        <v>116.64</v>
      </c>
      <c r="J2598" s="32"/>
    </row>
    <row r="2599" spans="1:10">
      <c r="A2599" t="s">
        <v>116</v>
      </c>
      <c r="B2599" s="19">
        <f>FORECAST!A356</f>
        <v>44551</v>
      </c>
      <c r="C2599" s="19">
        <f>OBSERVED!A356</f>
        <v>44551</v>
      </c>
      <c r="D2599" s="32">
        <f>OBSERVED!G356</f>
        <v>2.5</v>
      </c>
      <c r="E2599" s="32">
        <f>FORECAST!G356</f>
        <v>12</v>
      </c>
      <c r="F2599" s="36">
        <f t="shared" si="300"/>
        <v>2.5</v>
      </c>
      <c r="G2599" s="37">
        <f t="shared" si="301"/>
        <v>12</v>
      </c>
      <c r="H2599" s="15">
        <f t="shared" si="302"/>
        <v>9.5</v>
      </c>
      <c r="I2599" s="15">
        <f t="shared" si="303"/>
        <v>90.25</v>
      </c>
      <c r="J2599" s="32"/>
    </row>
    <row r="2600" spans="1:10">
      <c r="A2600" t="s">
        <v>119</v>
      </c>
      <c r="B2600" s="19">
        <f>FORECAST!A357</f>
        <v>44552</v>
      </c>
      <c r="C2600" s="19">
        <f>OBSERVED!A357</f>
        <v>44552</v>
      </c>
      <c r="D2600" s="32">
        <f>OBSERVED!G357</f>
        <v>1.5</v>
      </c>
      <c r="E2600" s="32">
        <f>FORECAST!G357</f>
        <v>8</v>
      </c>
      <c r="F2600" s="36">
        <f t="shared" si="300"/>
        <v>1.5</v>
      </c>
      <c r="G2600" s="37">
        <f t="shared" si="301"/>
        <v>8</v>
      </c>
      <c r="H2600" s="15">
        <f t="shared" si="302"/>
        <v>6.5</v>
      </c>
      <c r="I2600" s="15">
        <f t="shared" si="303"/>
        <v>42.25</v>
      </c>
      <c r="J2600" s="32"/>
    </row>
    <row r="2601" spans="1:10">
      <c r="A2601" t="s">
        <v>122</v>
      </c>
      <c r="B2601" s="19">
        <f>FORECAST!A358</f>
        <v>44553</v>
      </c>
      <c r="C2601" s="19">
        <f>OBSERVED!A358</f>
        <v>44553</v>
      </c>
      <c r="D2601" s="32">
        <f>OBSERVED!G358</f>
        <v>1.3</v>
      </c>
      <c r="E2601" s="32">
        <f>FORECAST!G358</f>
        <v>5</v>
      </c>
      <c r="F2601" s="36">
        <f t="shared" si="300"/>
        <v>1.3</v>
      </c>
      <c r="G2601" s="37">
        <f t="shared" si="301"/>
        <v>5</v>
      </c>
      <c r="H2601" s="15">
        <f t="shared" si="302"/>
        <v>3.7</v>
      </c>
      <c r="I2601" s="15">
        <f t="shared" si="303"/>
        <v>13.69</v>
      </c>
      <c r="J2601" s="32"/>
    </row>
    <row r="2602" spans="1:10">
      <c r="A2602" t="s">
        <v>106</v>
      </c>
      <c r="B2602" s="19">
        <f>FORECAST!A359</f>
        <v>44554</v>
      </c>
      <c r="C2602" s="19">
        <f>OBSERVED!A359</f>
        <v>44554</v>
      </c>
      <c r="D2602" s="32">
        <f>OBSERVED!G359</f>
        <v>1.3</v>
      </c>
      <c r="E2602" s="32">
        <f>FORECAST!G359</f>
        <v>5</v>
      </c>
      <c r="F2602" s="36">
        <f t="shared" si="300"/>
        <v>1.3</v>
      </c>
      <c r="G2602" s="37">
        <f t="shared" si="301"/>
        <v>5</v>
      </c>
      <c r="H2602" s="15">
        <f t="shared" si="302"/>
        <v>3.7</v>
      </c>
      <c r="I2602" s="15">
        <f t="shared" si="303"/>
        <v>13.69</v>
      </c>
      <c r="J2602" s="32"/>
    </row>
    <row r="2603" spans="1:10">
      <c r="A2603" t="s">
        <v>107</v>
      </c>
      <c r="B2603" s="19">
        <f>FORECAST!A360</f>
        <v>44555</v>
      </c>
      <c r="C2603" s="19">
        <f>OBSERVED!A360</f>
        <v>44555</v>
      </c>
      <c r="D2603" s="32">
        <f>OBSERVED!G360</f>
        <v>1.2</v>
      </c>
      <c r="E2603" s="32">
        <f>FORECAST!G360</f>
        <v>5</v>
      </c>
      <c r="F2603" s="36">
        <f t="shared" si="300"/>
        <v>1.2</v>
      </c>
      <c r="G2603" s="37">
        <f t="shared" si="301"/>
        <v>5</v>
      </c>
      <c r="H2603" s="15">
        <f t="shared" si="302"/>
        <v>3.8</v>
      </c>
      <c r="I2603" s="15">
        <f t="shared" si="303"/>
        <v>14.44</v>
      </c>
      <c r="J2603" s="32"/>
    </row>
    <row r="2604" spans="1:10">
      <c r="A2604" t="s">
        <v>110</v>
      </c>
      <c r="B2604" s="19">
        <f>FORECAST!A361</f>
        <v>44556</v>
      </c>
      <c r="C2604" s="19">
        <f>OBSERVED!A361</f>
        <v>44556</v>
      </c>
      <c r="D2604" s="32">
        <f>OBSERVED!G361</f>
        <v>1.5</v>
      </c>
      <c r="E2604" s="32">
        <f>FORECAST!G361</f>
        <v>6</v>
      </c>
      <c r="F2604" s="36">
        <f t="shared" si="300"/>
        <v>1.5</v>
      </c>
      <c r="G2604" s="37">
        <f t="shared" si="301"/>
        <v>6</v>
      </c>
      <c r="H2604" s="15">
        <f t="shared" si="302"/>
        <v>4.5</v>
      </c>
      <c r="I2604" s="15">
        <f t="shared" si="303"/>
        <v>20.25</v>
      </c>
      <c r="J2604" s="32"/>
    </row>
    <row r="2605" spans="1:10">
      <c r="A2605" t="s">
        <v>113</v>
      </c>
      <c r="B2605" s="19">
        <f>FORECAST!A362</f>
        <v>44557</v>
      </c>
      <c r="C2605" s="19">
        <f>OBSERVED!A362</f>
        <v>44557</v>
      </c>
      <c r="D2605" s="32">
        <f>OBSERVED!G362</f>
        <v>1.3</v>
      </c>
      <c r="E2605" s="32">
        <f>FORECAST!G362</f>
        <v>7</v>
      </c>
      <c r="F2605" s="36">
        <f t="shared" si="300"/>
        <v>1.3</v>
      </c>
      <c r="G2605" s="37">
        <f t="shared" si="301"/>
        <v>7</v>
      </c>
      <c r="H2605" s="15">
        <f t="shared" si="302"/>
        <v>5.7</v>
      </c>
      <c r="I2605" s="15">
        <f t="shared" si="303"/>
        <v>32.49</v>
      </c>
      <c r="J2605" s="32"/>
    </row>
    <row r="2606" spans="1:10">
      <c r="A2606" t="s">
        <v>116</v>
      </c>
      <c r="B2606" s="19">
        <f>FORECAST!A363</f>
        <v>44558</v>
      </c>
      <c r="C2606" s="19">
        <f>OBSERVED!A363</f>
        <v>44558</v>
      </c>
      <c r="D2606" s="32">
        <f>OBSERVED!G363</f>
        <v>2.4</v>
      </c>
      <c r="E2606" s="32">
        <f>FORECAST!G363</f>
        <v>9</v>
      </c>
      <c r="F2606" s="36">
        <f t="shared" si="300"/>
        <v>2.4</v>
      </c>
      <c r="G2606" s="37">
        <f t="shared" si="301"/>
        <v>9</v>
      </c>
      <c r="H2606" s="15">
        <f t="shared" si="302"/>
        <v>6.6</v>
      </c>
      <c r="I2606" s="15">
        <f t="shared" si="303"/>
        <v>43.56</v>
      </c>
      <c r="J2606" s="32"/>
    </row>
    <row r="2607" spans="1:10">
      <c r="A2607" t="s">
        <v>119</v>
      </c>
      <c r="B2607" s="19">
        <f>FORECAST!A364</f>
        <v>44559</v>
      </c>
      <c r="C2607" s="19">
        <f>OBSERVED!A364</f>
        <v>44559</v>
      </c>
      <c r="D2607" s="32">
        <f>OBSERVED!G364</f>
        <v>3</v>
      </c>
      <c r="E2607" s="32">
        <f>FORECAST!G364</f>
        <v>13</v>
      </c>
      <c r="F2607" s="36">
        <f t="shared" si="300"/>
        <v>3</v>
      </c>
      <c r="G2607" s="37">
        <f t="shared" si="301"/>
        <v>13</v>
      </c>
      <c r="H2607" s="15">
        <f t="shared" si="302"/>
        <v>10</v>
      </c>
      <c r="I2607" s="15">
        <f t="shared" si="303"/>
        <v>100</v>
      </c>
      <c r="J2607" s="32"/>
    </row>
    <row r="2608" spans="1:10">
      <c r="A2608" t="s">
        <v>122</v>
      </c>
      <c r="B2608" s="19">
        <f>FORECAST!A365</f>
        <v>44560</v>
      </c>
      <c r="C2608" s="19">
        <f>OBSERVED!A365</f>
        <v>44560</v>
      </c>
      <c r="D2608" s="32">
        <f>OBSERVED!G365</f>
        <v>5.8</v>
      </c>
      <c r="E2608" s="32">
        <f>FORECAST!G365</f>
        <v>21</v>
      </c>
      <c r="F2608" s="36">
        <f t="shared" si="300"/>
        <v>5.8</v>
      </c>
      <c r="G2608" s="37">
        <f t="shared" si="301"/>
        <v>21</v>
      </c>
      <c r="H2608" s="15">
        <f t="shared" si="302"/>
        <v>15.2</v>
      </c>
      <c r="I2608" s="15">
        <f t="shared" si="303"/>
        <v>231.04</v>
      </c>
      <c r="J2608" s="32"/>
    </row>
    <row r="2609" spans="1:10">
      <c r="A2609" t="s">
        <v>106</v>
      </c>
      <c r="B2609" s="19">
        <f>FORECAST!A366</f>
        <v>44561</v>
      </c>
      <c r="C2609" s="19">
        <f>OBSERVED!A366</f>
        <v>44561</v>
      </c>
      <c r="D2609" s="32">
        <f>OBSERVED!G366</f>
        <v>8.2</v>
      </c>
      <c r="E2609" s="32">
        <f>FORECAST!G366</f>
        <v>23</v>
      </c>
      <c r="F2609" s="36">
        <f t="shared" si="300"/>
        <v>8.2</v>
      </c>
      <c r="G2609" s="37">
        <f t="shared" si="301"/>
        <v>23</v>
      </c>
      <c r="H2609" s="15">
        <f t="shared" si="302"/>
        <v>14.8</v>
      </c>
      <c r="I2609" s="15">
        <f t="shared" si="303"/>
        <v>219.04</v>
      </c>
      <c r="J2609" s="32"/>
    </row>
    <row r="2612" ht="15.5" spans="1:1">
      <c r="A2612" s="31" t="s">
        <v>212</v>
      </c>
    </row>
    <row r="2615" spans="1:9">
      <c r="A2615" s="12"/>
      <c r="B2615" s="12"/>
      <c r="C2615" s="12"/>
      <c r="D2615" s="12"/>
      <c r="E2615" s="12"/>
      <c r="F2615" s="12"/>
      <c r="G2615" s="12"/>
      <c r="H2615" s="12"/>
      <c r="I2615" s="15" t="s">
        <v>213</v>
      </c>
    </row>
    <row r="2616" spans="1:11">
      <c r="A2616" s="15" t="s">
        <v>84</v>
      </c>
      <c r="B2616" s="15" t="s">
        <v>85</v>
      </c>
      <c r="C2616" s="15" t="s">
        <v>86</v>
      </c>
      <c r="D2616" s="15" t="s">
        <v>214</v>
      </c>
      <c r="E2616" s="15" t="s">
        <v>215</v>
      </c>
      <c r="F2616" s="38" t="s">
        <v>89</v>
      </c>
      <c r="G2616" s="39" t="s">
        <v>90</v>
      </c>
      <c r="H2616" s="15" t="s">
        <v>148</v>
      </c>
      <c r="I2616" s="15" t="s">
        <v>196</v>
      </c>
      <c r="J2616" s="15" t="s">
        <v>197</v>
      </c>
      <c r="K2616" s="15"/>
    </row>
    <row r="2617" spans="2:10">
      <c r="B2617" s="19"/>
      <c r="C2617" s="19"/>
      <c r="D2617" s="32"/>
      <c r="E2617" s="32"/>
      <c r="F2617" s="18"/>
      <c r="H2617" s="15"/>
      <c r="I2617" s="15"/>
      <c r="J2617" s="15"/>
    </row>
    <row r="2618" spans="1:35">
      <c r="A2618" t="s">
        <v>106</v>
      </c>
      <c r="B2618" s="19">
        <f>FORECAST!A2</f>
        <v>44197</v>
      </c>
      <c r="C2618" s="19">
        <f>OBSERVED!A2</f>
        <v>44197</v>
      </c>
      <c r="D2618" s="32">
        <f>OBSERVED!H2</f>
        <v>5</v>
      </c>
      <c r="E2618" s="32">
        <f>FORECAST!H2</f>
        <v>5</v>
      </c>
      <c r="F2618" s="40">
        <f>IF(OR(D2618=999,E2618=999),"",D2618)</f>
        <v>5</v>
      </c>
      <c r="G2618" s="41">
        <f>IF(OR(D2618=999,E2618=999),"",E2618)</f>
        <v>5</v>
      </c>
      <c r="H2618" s="40">
        <f>IF(OR(D2618=999,E2618=999),"",ABS(D2618-E2618))</f>
        <v>0</v>
      </c>
      <c r="I2618" s="40">
        <f>IF(OR(H2618&lt;=180,H2618=""),H2618,360-H2618)</f>
        <v>0</v>
      </c>
      <c r="J2618" s="40">
        <f>IF(I2618="","",POWER(I2618,2))</f>
        <v>0</v>
      </c>
      <c r="P2618" t="s">
        <v>150</v>
      </c>
      <c r="R2618" t="s">
        <v>151</v>
      </c>
      <c r="S2618" t="s">
        <v>152</v>
      </c>
      <c r="T2618" t="s">
        <v>153</v>
      </c>
      <c r="U2618" t="s">
        <v>154</v>
      </c>
      <c r="X2618" t="s">
        <v>155</v>
      </c>
      <c r="Y2618" t="s">
        <v>156</v>
      </c>
      <c r="Z2618" t="s">
        <v>157</v>
      </c>
      <c r="AA2618" t="s">
        <v>158</v>
      </c>
      <c r="AB2618" t="s">
        <v>159</v>
      </c>
      <c r="AC2618" t="s">
        <v>160</v>
      </c>
      <c r="AD2618" t="s">
        <v>161</v>
      </c>
      <c r="AE2618" t="s">
        <v>162</v>
      </c>
      <c r="AF2618" t="s">
        <v>163</v>
      </c>
      <c r="AG2618" t="s">
        <v>164</v>
      </c>
      <c r="AH2618" t="s">
        <v>165</v>
      </c>
      <c r="AI2618" t="s">
        <v>166</v>
      </c>
    </row>
    <row r="2619" ht="15.5" spans="1:35">
      <c r="A2619" t="s">
        <v>107</v>
      </c>
      <c r="B2619" s="19">
        <f>FORECAST!A3</f>
        <v>44198</v>
      </c>
      <c r="C2619" s="19">
        <f>OBSERVED!A3</f>
        <v>44198</v>
      </c>
      <c r="D2619" s="32">
        <f>OBSERVED!H3</f>
        <v>32</v>
      </c>
      <c r="E2619" s="32">
        <f>FORECAST!H3</f>
        <v>32</v>
      </c>
      <c r="F2619" s="40">
        <f t="shared" ref="F2619:F2682" si="304">IF(OR(D2619=999,E2619=999),"",D2619)</f>
        <v>32</v>
      </c>
      <c r="G2619" s="41">
        <f t="shared" ref="G2619:G2682" si="305">IF(OR(D2619=999,E2619=999),"",E2619)</f>
        <v>32</v>
      </c>
      <c r="H2619" s="40">
        <f t="shared" ref="H2619:H2682" si="306">IF(OR(D2619=999,E2619=999),"",ABS(D2619-E2619))</f>
        <v>0</v>
      </c>
      <c r="I2619" s="40">
        <f t="shared" ref="I2619:I2682" si="307">IF(OR(H2619&lt;=180,H2619=""),H2619,360-H2619)</f>
        <v>0</v>
      </c>
      <c r="J2619" s="40">
        <f t="shared" ref="J2619:J2682" si="308">IF(I2619="","",POWER(I2619,2))</f>
        <v>0</v>
      </c>
      <c r="M2619" s="6" t="s">
        <v>216</v>
      </c>
      <c r="P2619" t="s">
        <v>109</v>
      </c>
      <c r="R2619" t="s">
        <v>42</v>
      </c>
      <c r="S2619" t="s">
        <v>43</v>
      </c>
      <c r="T2619" t="s">
        <v>44</v>
      </c>
      <c r="U2619" t="s">
        <v>45</v>
      </c>
      <c r="X2619" t="s">
        <v>68</v>
      </c>
      <c r="Y2619" t="s">
        <v>69</v>
      </c>
      <c r="Z2619" t="s">
        <v>70</v>
      </c>
      <c r="AA2619" t="s">
        <v>71</v>
      </c>
      <c r="AB2619" t="s">
        <v>72</v>
      </c>
      <c r="AC2619" t="s">
        <v>73</v>
      </c>
      <c r="AD2619" t="s">
        <v>74</v>
      </c>
      <c r="AE2619" t="s">
        <v>75</v>
      </c>
      <c r="AF2619" t="s">
        <v>76</v>
      </c>
      <c r="AG2619" t="s">
        <v>77</v>
      </c>
      <c r="AH2619" t="s">
        <v>78</v>
      </c>
      <c r="AI2619" t="s">
        <v>79</v>
      </c>
    </row>
    <row r="2620" spans="1:35">
      <c r="A2620" t="s">
        <v>110</v>
      </c>
      <c r="B2620" s="19">
        <f>FORECAST!A4</f>
        <v>44199</v>
      </c>
      <c r="C2620" s="19">
        <f>OBSERVED!A4</f>
        <v>44199</v>
      </c>
      <c r="D2620" s="32">
        <f>OBSERVED!H4</f>
        <v>32</v>
      </c>
      <c r="E2620" s="32">
        <f>FORECAST!H4</f>
        <v>32</v>
      </c>
      <c r="F2620" s="40">
        <f t="shared" si="304"/>
        <v>32</v>
      </c>
      <c r="G2620" s="41">
        <f t="shared" si="305"/>
        <v>32</v>
      </c>
      <c r="H2620" s="40">
        <f t="shared" si="306"/>
        <v>0</v>
      </c>
      <c r="I2620" s="40">
        <f t="shared" si="307"/>
        <v>0</v>
      </c>
      <c r="J2620" s="40">
        <f t="shared" si="308"/>
        <v>0</v>
      </c>
      <c r="M2620" s="33" t="s">
        <v>167</v>
      </c>
      <c r="N2620" s="11"/>
      <c r="O2620" s="34" t="s">
        <v>168</v>
      </c>
      <c r="P2620">
        <f>COUNTIF(H2618:H2982,"")</f>
        <v>0</v>
      </c>
      <c r="R2620">
        <f>COUNTIF(H2618:H2676,"")</f>
        <v>0</v>
      </c>
      <c r="S2620">
        <f>COUNTIF(G2677:G2768,"")</f>
        <v>0</v>
      </c>
      <c r="T2620">
        <f>COUNTIF(H2769:H2890,"")</f>
        <v>0</v>
      </c>
      <c r="U2620">
        <f>COUNTIF(H2891:H2982,"")</f>
        <v>0</v>
      </c>
      <c r="W2620" s="34" t="s">
        <v>168</v>
      </c>
      <c r="X2620">
        <f>COUNTIF(H2618:H2648,"")</f>
        <v>0</v>
      </c>
      <c r="Y2620">
        <f>COUNTIF(H2649:H2676,"")</f>
        <v>0</v>
      </c>
      <c r="Z2620">
        <f>COUNTIF(H2677:H2707,"")</f>
        <v>0</v>
      </c>
      <c r="AA2620">
        <f>COUNTIF(H2708:H2737,"")</f>
        <v>0</v>
      </c>
      <c r="AB2620">
        <f>COUNTIF(H2738:H2768,"")</f>
        <v>0</v>
      </c>
      <c r="AC2620">
        <f>COUNTIF(H2769:H2798,"")</f>
        <v>0</v>
      </c>
      <c r="AD2620">
        <f>COUNTIF(H2799:H2829,"")</f>
        <v>0</v>
      </c>
      <c r="AE2620">
        <f>COUNTIF(H2830:H2860,"")</f>
        <v>0</v>
      </c>
      <c r="AF2620">
        <f>COUNTIF(H2861:H2890,"")</f>
        <v>0</v>
      </c>
      <c r="AG2620">
        <f>COUNTIF(H2891:H2921,"")</f>
        <v>0</v>
      </c>
      <c r="AH2620">
        <f>COUNTIF(H2922:H2951,"")</f>
        <v>0</v>
      </c>
      <c r="AI2620">
        <f>COUNTIF(H2952:H2982,"")</f>
        <v>0</v>
      </c>
    </row>
    <row r="2621" spans="1:35">
      <c r="A2621" t="s">
        <v>113</v>
      </c>
      <c r="B2621" s="19">
        <f>FORECAST!A5</f>
        <v>44200</v>
      </c>
      <c r="C2621" s="19">
        <f>OBSERVED!A5</f>
        <v>44200</v>
      </c>
      <c r="D2621" s="32">
        <f>OBSERVED!H5</f>
        <v>32</v>
      </c>
      <c r="E2621" s="32">
        <f>FORECAST!H5</f>
        <v>32</v>
      </c>
      <c r="F2621" s="40">
        <f t="shared" si="304"/>
        <v>32</v>
      </c>
      <c r="G2621" s="41">
        <f t="shared" si="305"/>
        <v>32</v>
      </c>
      <c r="H2621" s="40">
        <f t="shared" si="306"/>
        <v>0</v>
      </c>
      <c r="I2621" s="40">
        <f t="shared" si="307"/>
        <v>0</v>
      </c>
      <c r="J2621" s="40">
        <f t="shared" si="308"/>
        <v>0</v>
      </c>
      <c r="M2621" s="33" t="s">
        <v>169</v>
      </c>
      <c r="N2621" s="11"/>
      <c r="O2621" s="34" t="s">
        <v>128</v>
      </c>
      <c r="P2621">
        <f>COUNTIF(H2618:H2982,"&gt;=0")</f>
        <v>365</v>
      </c>
      <c r="R2621">
        <f>COUNTIF(H2618:H2676,"&gt;=0")</f>
        <v>59</v>
      </c>
      <c r="S2621">
        <f>COUNTIF(H2677:H2768,"&gt;=0")</f>
        <v>92</v>
      </c>
      <c r="T2621">
        <f>COUNTIF(H2769:H2890,"&gt;=0")</f>
        <v>122</v>
      </c>
      <c r="U2621">
        <f>COUNTIF(H2891:H2982,"&gt;=0")</f>
        <v>92</v>
      </c>
      <c r="W2621" s="34" t="s">
        <v>128</v>
      </c>
      <c r="X2621">
        <f>COUNTIF(H2618:H2648,"&gt;=0")</f>
        <v>31</v>
      </c>
      <c r="Y2621">
        <f>COUNTIF(H2649:H2676,"&gt;=0")</f>
        <v>28</v>
      </c>
      <c r="Z2621">
        <f>COUNTIF(H2677:H2707,"&gt;=0")</f>
        <v>31</v>
      </c>
      <c r="AA2621">
        <f>COUNTIF(H2708:H2737,"&gt;=0")</f>
        <v>30</v>
      </c>
      <c r="AB2621">
        <f>COUNTIF(H2738:H2768,"&gt;=0")</f>
        <v>31</v>
      </c>
      <c r="AC2621">
        <f>COUNTIF(H2769:H2798,"&gt;=0")</f>
        <v>30</v>
      </c>
      <c r="AD2621">
        <f>COUNTIF(H2799:H2829,"&gt;=0")</f>
        <v>31</v>
      </c>
      <c r="AE2621">
        <f>COUNTIF(H2830:H2860,"&gt;=0")</f>
        <v>31</v>
      </c>
      <c r="AF2621">
        <f>COUNTIF(H2861:H2890,"&gt;=0")</f>
        <v>30</v>
      </c>
      <c r="AG2621">
        <f>COUNTIF(H2891:H2921,"&gt;=0")</f>
        <v>31</v>
      </c>
      <c r="AH2621">
        <f>COUNTIF(H2922:H2951,"&gt;=0")</f>
        <v>30</v>
      </c>
      <c r="AI2621">
        <f>COUNTIF(H2952:H2982,"&gt;=0")</f>
        <v>31</v>
      </c>
    </row>
    <row r="2622" spans="1:35">
      <c r="A2622" t="s">
        <v>116</v>
      </c>
      <c r="B2622" s="19">
        <f>FORECAST!A6</f>
        <v>44201</v>
      </c>
      <c r="C2622" s="19">
        <f>OBSERVED!A6</f>
        <v>44201</v>
      </c>
      <c r="D2622" s="32">
        <f>OBSERVED!H6</f>
        <v>0</v>
      </c>
      <c r="E2622" s="32">
        <f>FORECAST!H6</f>
        <v>0</v>
      </c>
      <c r="F2622" s="40">
        <f t="shared" si="304"/>
        <v>0</v>
      </c>
      <c r="G2622" s="41">
        <f t="shared" si="305"/>
        <v>0</v>
      </c>
      <c r="H2622" s="40">
        <f t="shared" si="306"/>
        <v>0</v>
      </c>
      <c r="I2622" s="40">
        <f t="shared" si="307"/>
        <v>0</v>
      </c>
      <c r="J2622" s="40">
        <f t="shared" si="308"/>
        <v>0</v>
      </c>
      <c r="M2622" s="33" t="s">
        <v>217</v>
      </c>
      <c r="N2622" s="11"/>
      <c r="O2622" s="34" t="s">
        <v>171</v>
      </c>
      <c r="P2622" s="30">
        <f>COUNTIF(H2618:H2982,"&lt;=10")</f>
        <v>21</v>
      </c>
      <c r="R2622" s="30">
        <f>COUNTIF(H2618:H2676,"&lt;=10")</f>
        <v>6</v>
      </c>
      <c r="S2622" s="30">
        <f>COUNTIF(H2677:H2768,"&lt;=10")</f>
        <v>3</v>
      </c>
      <c r="T2622" s="30">
        <f>COUNTIF(H2769:H2890,"&lt;=10")</f>
        <v>1</v>
      </c>
      <c r="U2622" s="30">
        <f>COUNTIF(H2891:H2982,"&lt;=10")</f>
        <v>11</v>
      </c>
      <c r="W2622" s="34" t="s">
        <v>171</v>
      </c>
      <c r="X2622" s="30">
        <f>COUNTIF(H2618:H2648,"&lt;=10")</f>
        <v>5</v>
      </c>
      <c r="Y2622" s="30">
        <f>COUNTIF(H2649:H2676,"&lt;=10")</f>
        <v>1</v>
      </c>
      <c r="Z2622" s="30">
        <f>COUNTIF(H2677:H2707,"&lt;=10")</f>
        <v>2</v>
      </c>
      <c r="AA2622" s="30">
        <f>COUNTIF(H2708:H2737,"&lt;=10")</f>
        <v>0</v>
      </c>
      <c r="AB2622" s="30">
        <f>COUNTIF(H2738:H2768,"&lt;=10")</f>
        <v>1</v>
      </c>
      <c r="AC2622" s="30">
        <f>COUNTIF(H2769:H2798,"&lt;=10")</f>
        <v>0</v>
      </c>
      <c r="AD2622" s="30">
        <f>COUNTIF(H2799:H2829,"&lt;=10")</f>
        <v>0</v>
      </c>
      <c r="AE2622" s="30">
        <f>COUNTIF(H2830:H2860,"&lt;=10")</f>
        <v>1</v>
      </c>
      <c r="AF2622" s="30">
        <f>COUNTIF(H2861:H2890,"&lt;=10")</f>
        <v>0</v>
      </c>
      <c r="AG2622" s="30">
        <f>COUNTIF(H2891:H2921,"&lt;=10")</f>
        <v>8</v>
      </c>
      <c r="AH2622" s="30">
        <f>COUNTIF(H2922:H2951,"&lt;=10")</f>
        <v>1</v>
      </c>
      <c r="AI2622" s="30">
        <f>COUNTIF(H2952:H2982,"&lt;=10")</f>
        <v>2</v>
      </c>
    </row>
    <row r="2623" spans="1:35">
      <c r="A2623" t="s">
        <v>119</v>
      </c>
      <c r="B2623" s="19">
        <f>FORECAST!A7</f>
        <v>44202</v>
      </c>
      <c r="C2623" s="19">
        <f>OBSERVED!A7</f>
        <v>44202</v>
      </c>
      <c r="D2623" s="32">
        <f>OBSERVED!H7</f>
        <v>5</v>
      </c>
      <c r="E2623" s="32">
        <f>FORECAST!H7</f>
        <v>336</v>
      </c>
      <c r="F2623" s="40">
        <f t="shared" si="304"/>
        <v>5</v>
      </c>
      <c r="G2623" s="41">
        <f t="shared" si="305"/>
        <v>336</v>
      </c>
      <c r="H2623" s="40">
        <f t="shared" si="306"/>
        <v>331</v>
      </c>
      <c r="I2623" s="40">
        <f t="shared" si="307"/>
        <v>29</v>
      </c>
      <c r="J2623" s="40">
        <f t="shared" si="308"/>
        <v>841</v>
      </c>
      <c r="M2623" s="33" t="s">
        <v>218</v>
      </c>
      <c r="N2623" s="11"/>
      <c r="O2623" s="34" t="s">
        <v>175</v>
      </c>
      <c r="P2623" s="30">
        <f>COUNTIF(H2618:H2982,"&gt;30")</f>
        <v>319</v>
      </c>
      <c r="R2623" s="30">
        <f>COUNTIF(H2618:H2676,"&gt;30")</f>
        <v>41</v>
      </c>
      <c r="S2623" s="30">
        <f>COUNTIF(H2677:H2768,"&gt;30")</f>
        <v>85</v>
      </c>
      <c r="T2623" s="30">
        <f>COUNTIF(H2769:H2890,"&gt;30")</f>
        <v>121</v>
      </c>
      <c r="U2623" s="30">
        <f>COUNTIF(H2891:H2982,"&gt;30")</f>
        <v>72</v>
      </c>
      <c r="W2623" s="34" t="s">
        <v>175</v>
      </c>
      <c r="X2623" s="30">
        <f>COUNTIF(H2618:H2648,"&gt;30")</f>
        <v>17</v>
      </c>
      <c r="Y2623" s="30">
        <f>COUNTIF(H2649:H2676,"&gt;30")</f>
        <v>24</v>
      </c>
      <c r="Z2623" s="30">
        <f>COUNTIF(H2677:H2707,"&gt;30")</f>
        <v>26</v>
      </c>
      <c r="AA2623" s="30">
        <f>COUNTIF(H2708:H2737,"&gt;30")</f>
        <v>29</v>
      </c>
      <c r="AB2623" s="30">
        <f>COUNTIF(H2738:H2768,"&gt;30")</f>
        <v>30</v>
      </c>
      <c r="AC2623" s="30">
        <f>COUNTIF(H2769:H2798,"&gt;30")</f>
        <v>30</v>
      </c>
      <c r="AD2623" s="30">
        <f>COUNTIF(H2799:H2829,"&gt;30")</f>
        <v>31</v>
      </c>
      <c r="AE2623" s="30">
        <f>COUNTIF(H2830:H2860,"&gt;30")</f>
        <v>30</v>
      </c>
      <c r="AF2623" s="30">
        <f>COUNTIF(H2861:H2890,"&gt;30")</f>
        <v>30</v>
      </c>
      <c r="AG2623" s="30">
        <f>COUNTIF(H2891:H2921,"&gt;30")</f>
        <v>23</v>
      </c>
      <c r="AH2623" s="30">
        <f>COUNTIF(H2922:H2951,"&gt;30")</f>
        <v>28</v>
      </c>
      <c r="AI2623" s="30">
        <f>COUNTIF(H2952:H2982,"&gt;30")</f>
        <v>21</v>
      </c>
    </row>
    <row r="2624" spans="1:35">
      <c r="A2624" t="s">
        <v>122</v>
      </c>
      <c r="B2624" s="19">
        <f>FORECAST!A8</f>
        <v>44203</v>
      </c>
      <c r="C2624" s="19">
        <f>OBSERVED!A8</f>
        <v>44203</v>
      </c>
      <c r="D2624" s="32">
        <f>OBSERVED!H8</f>
        <v>5</v>
      </c>
      <c r="E2624" s="32">
        <f>FORECAST!H8</f>
        <v>338</v>
      </c>
      <c r="F2624" s="40">
        <f t="shared" si="304"/>
        <v>5</v>
      </c>
      <c r="G2624" s="41">
        <f t="shared" si="305"/>
        <v>338</v>
      </c>
      <c r="H2624" s="40">
        <f t="shared" si="306"/>
        <v>333</v>
      </c>
      <c r="I2624" s="40">
        <f t="shared" si="307"/>
        <v>27</v>
      </c>
      <c r="J2624" s="40">
        <f t="shared" si="308"/>
        <v>729</v>
      </c>
      <c r="M2624" s="33" t="s">
        <v>219</v>
      </c>
      <c r="N2624" s="11"/>
      <c r="O2624" s="34" t="s">
        <v>173</v>
      </c>
      <c r="P2624" s="30">
        <f>COUNTIF(H2618:H2982,"&gt;10")</f>
        <v>344</v>
      </c>
      <c r="R2624" s="30">
        <f>COUNTIF(H2618:H2676,"&gt;10")</f>
        <v>53</v>
      </c>
      <c r="S2624" s="30">
        <f>COUNTIF(H2677:H2768,"&gt;10")</f>
        <v>89</v>
      </c>
      <c r="T2624" s="30">
        <f>COUNTIF(H2769:H2890,"&gt;10")</f>
        <v>121</v>
      </c>
      <c r="U2624" s="30">
        <f>COUNTIF(H2891:H2982,"&gt;10")</f>
        <v>81</v>
      </c>
      <c r="W2624" s="34" t="s">
        <v>173</v>
      </c>
      <c r="X2624" s="30">
        <f>COUNTIF(H2618:H2648,"&gt;10")</f>
        <v>26</v>
      </c>
      <c r="Y2624" s="30">
        <f>COUNTIF(H2649:H2676,"&gt;10")</f>
        <v>27</v>
      </c>
      <c r="Z2624" s="30">
        <f>COUNTIF(H2677:H2707,"&gt;10")</f>
        <v>29</v>
      </c>
      <c r="AA2624" s="30">
        <f>COUNTIF(H2708:H2737,"&gt;10")</f>
        <v>30</v>
      </c>
      <c r="AB2624" s="30">
        <f>COUNTIF(G2738:G2768,"&gt;10")</f>
        <v>31</v>
      </c>
      <c r="AC2624" s="30">
        <f>COUNTIF(H2769:H2798,"&gt;10")</f>
        <v>30</v>
      </c>
      <c r="AD2624" s="30">
        <f>COUNTIF(H2799:H2829,"&gt;10")</f>
        <v>31</v>
      </c>
      <c r="AE2624" s="30">
        <f>COUNTIF(H2830:H2860,"&gt;10")</f>
        <v>30</v>
      </c>
      <c r="AF2624" s="30">
        <f>COUNTIF(H2861:H2890,"&gt;10")</f>
        <v>30</v>
      </c>
      <c r="AG2624" s="30">
        <f>COUNTIF(H2891:H2921,"&gt;10")</f>
        <v>23</v>
      </c>
      <c r="AH2624" s="30">
        <f>COUNTIF(H2922:H2951,"&gt;10")</f>
        <v>29</v>
      </c>
      <c r="AI2624" s="30">
        <f>COUNTIF(H2952:H2982,"&gt;10")</f>
        <v>29</v>
      </c>
    </row>
    <row r="2625" spans="1:36">
      <c r="A2625" t="s">
        <v>106</v>
      </c>
      <c r="B2625" s="19">
        <f>FORECAST!A9</f>
        <v>44204</v>
      </c>
      <c r="C2625" s="19">
        <f>OBSERVED!A9</f>
        <v>44204</v>
      </c>
      <c r="D2625" s="32">
        <f>OBSERVED!H9</f>
        <v>5</v>
      </c>
      <c r="E2625" s="32">
        <f>FORECAST!H9</f>
        <v>334</v>
      </c>
      <c r="F2625" s="40">
        <f t="shared" si="304"/>
        <v>5</v>
      </c>
      <c r="G2625" s="41">
        <f t="shared" si="305"/>
        <v>334</v>
      </c>
      <c r="H2625" s="40">
        <f t="shared" si="306"/>
        <v>329</v>
      </c>
      <c r="I2625" s="40">
        <f t="shared" si="307"/>
        <v>31</v>
      </c>
      <c r="J2625" s="40">
        <f t="shared" si="308"/>
        <v>961</v>
      </c>
      <c r="M2625" s="33" t="s">
        <v>220</v>
      </c>
      <c r="N2625" s="11"/>
      <c r="O2625" s="34" t="s">
        <v>177</v>
      </c>
      <c r="P2625" s="30">
        <f>P2624-P2623</f>
        <v>25</v>
      </c>
      <c r="Q2625" s="30"/>
      <c r="R2625" s="30">
        <f t="shared" ref="Q2625:AJ2625" si="309">R2624-R2623</f>
        <v>12</v>
      </c>
      <c r="S2625" s="30">
        <f t="shared" si="309"/>
        <v>4</v>
      </c>
      <c r="T2625" s="30">
        <f t="shared" si="309"/>
        <v>0</v>
      </c>
      <c r="U2625" s="30">
        <f t="shared" si="309"/>
        <v>9</v>
      </c>
      <c r="V2625" s="30"/>
      <c r="W2625" s="34" t="s">
        <v>177</v>
      </c>
      <c r="X2625" s="30">
        <f t="shared" si="309"/>
        <v>9</v>
      </c>
      <c r="Y2625" s="30">
        <f t="shared" si="309"/>
        <v>3</v>
      </c>
      <c r="Z2625" s="30">
        <f t="shared" si="309"/>
        <v>3</v>
      </c>
      <c r="AA2625" s="30">
        <f t="shared" si="309"/>
        <v>1</v>
      </c>
      <c r="AB2625" s="30">
        <f t="shared" si="309"/>
        <v>1</v>
      </c>
      <c r="AC2625" s="30">
        <f t="shared" si="309"/>
        <v>0</v>
      </c>
      <c r="AD2625" s="30">
        <f t="shared" si="309"/>
        <v>0</v>
      </c>
      <c r="AE2625" s="30">
        <f t="shared" si="309"/>
        <v>0</v>
      </c>
      <c r="AF2625" s="30">
        <f t="shared" si="309"/>
        <v>0</v>
      </c>
      <c r="AG2625" s="30">
        <f t="shared" si="309"/>
        <v>0</v>
      </c>
      <c r="AH2625" s="30">
        <f t="shared" si="309"/>
        <v>1</v>
      </c>
      <c r="AI2625" s="30">
        <f t="shared" si="309"/>
        <v>8</v>
      </c>
      <c r="AJ2625" s="30"/>
    </row>
    <row r="2626" spans="1:35">
      <c r="A2626" t="s">
        <v>107</v>
      </c>
      <c r="B2626" s="19">
        <f>FORECAST!A10</f>
        <v>44205</v>
      </c>
      <c r="C2626" s="19">
        <f>OBSERVED!A10</f>
        <v>44205</v>
      </c>
      <c r="D2626" s="32">
        <f>OBSERVED!H10</f>
        <v>5</v>
      </c>
      <c r="E2626" s="32">
        <f>FORECAST!H10</f>
        <v>315</v>
      </c>
      <c r="F2626" s="40">
        <f t="shared" si="304"/>
        <v>5</v>
      </c>
      <c r="G2626" s="41">
        <f t="shared" si="305"/>
        <v>315</v>
      </c>
      <c r="H2626" s="40">
        <f t="shared" si="306"/>
        <v>310</v>
      </c>
      <c r="I2626" s="40">
        <f t="shared" si="307"/>
        <v>50</v>
      </c>
      <c r="J2626" s="40">
        <f t="shared" si="308"/>
        <v>2500</v>
      </c>
      <c r="M2626" s="33" t="s">
        <v>135</v>
      </c>
      <c r="N2626" s="11"/>
      <c r="O2626" s="34" t="s">
        <v>136</v>
      </c>
      <c r="P2626" s="30">
        <f>ROUND(SQRT(SUM(J2618:J2982)/P2621),2)</f>
        <v>112.05</v>
      </c>
      <c r="R2626" s="30">
        <f>ROUND(SQRT(SUM(J2618:J2676)/R2621),2)</f>
        <v>58.9</v>
      </c>
      <c r="S2626" s="30">
        <f>ROUND(SQRT(SUM(J2677:J2768)/S2621),2)</f>
        <v>118.98</v>
      </c>
      <c r="T2626" s="30">
        <f>ROUND(SQRT(SUM(J2769:J2890)/T2621),2)</f>
        <v>144.93</v>
      </c>
      <c r="U2626" s="30">
        <f>ROUND(SQRT(SUM(J2891:J2982)/U2621),2)</f>
        <v>74.69</v>
      </c>
      <c r="W2626" s="34" t="s">
        <v>136</v>
      </c>
      <c r="X2626" s="30">
        <f>ROUND(SQRT(SUM(J2618:J2648)/X2621),2)</f>
        <v>46.43</v>
      </c>
      <c r="Y2626" s="30">
        <f>ROUND(SQRT(SUM(J2649:J2676)/Y2621),2)</f>
        <v>70.17</v>
      </c>
      <c r="Z2626" s="30">
        <f>ROUND(SQRT(SUM(J2677:J2707)/Z2621),2)</f>
        <v>95.53</v>
      </c>
      <c r="AA2626" s="30">
        <f>ROUND(SQRT(SUM(J2708:J2737)/AA2621),2)</f>
        <v>116.04</v>
      </c>
      <c r="AB2626" s="30">
        <f>ROUND(SQRT(SUM(J2738:J2768)/AB2621),2)</f>
        <v>140.89</v>
      </c>
      <c r="AC2626" s="30">
        <f>ROUND(SQRT(SUM(J2769:J2798)/AC2621),2)</f>
        <v>153.56</v>
      </c>
      <c r="AD2626" s="30">
        <f>ROUND(SQRT(SUM(J2799:J2829)/AD2621),2)</f>
        <v>147.15</v>
      </c>
      <c r="AE2626" s="30">
        <f>ROUND(SQRT(SUM(J2830:J2860)/AE2621),2)</f>
        <v>141.72</v>
      </c>
      <c r="AF2626" s="30">
        <f>ROUND(SQRT(SUM(J2861:J2890)/AF2621),2)</f>
        <v>136.78</v>
      </c>
      <c r="AG2626" s="30">
        <f>ROUND(SQRT(SUM(J2891:J2921)/AG2621),2)</f>
        <v>102.26</v>
      </c>
      <c r="AH2626" s="30">
        <f>ROUND(SQRT(SUM(J2922:J2951)/AH2621),2)</f>
        <v>57.06</v>
      </c>
      <c r="AI2626" s="30">
        <f>ROUND(SQRT(SUM(J2952:J2982)/AI2621),2)</f>
        <v>54.27</v>
      </c>
    </row>
    <row r="2627" spans="1:35">
      <c r="A2627" t="s">
        <v>110</v>
      </c>
      <c r="B2627" s="19">
        <f>FORECAST!A11</f>
        <v>44206</v>
      </c>
      <c r="C2627" s="19">
        <f>OBSERVED!A11</f>
        <v>44206</v>
      </c>
      <c r="D2627" s="32">
        <f>OBSERVED!H11</f>
        <v>5</v>
      </c>
      <c r="E2627" s="32">
        <f>FORECAST!H11</f>
        <v>112</v>
      </c>
      <c r="F2627" s="40">
        <f t="shared" si="304"/>
        <v>5</v>
      </c>
      <c r="G2627" s="41">
        <f t="shared" si="305"/>
        <v>112</v>
      </c>
      <c r="H2627" s="40">
        <f t="shared" si="306"/>
        <v>107</v>
      </c>
      <c r="I2627" s="40">
        <f t="shared" si="307"/>
        <v>107</v>
      </c>
      <c r="J2627" s="40">
        <f t="shared" si="308"/>
        <v>11449</v>
      </c>
      <c r="M2627" s="20"/>
      <c r="N2627" s="11"/>
      <c r="O2627" s="33" t="s">
        <v>178</v>
      </c>
      <c r="P2627" s="30">
        <f t="shared" ref="P2627:U2627" si="310">ROUND(((P2622/P2621)*100),2)</f>
        <v>5.75</v>
      </c>
      <c r="R2627" s="30">
        <f t="shared" si="310"/>
        <v>10.17</v>
      </c>
      <c r="S2627" s="30">
        <f t="shared" si="310"/>
        <v>3.26</v>
      </c>
      <c r="T2627" s="30">
        <f t="shared" si="310"/>
        <v>0.82</v>
      </c>
      <c r="U2627" s="30">
        <f t="shared" si="310"/>
        <v>11.96</v>
      </c>
      <c r="W2627" s="33" t="s">
        <v>178</v>
      </c>
      <c r="X2627" s="30">
        <f t="shared" ref="X2627:AI2627" si="311">ROUND(((X2622/X2621)*100),2)</f>
        <v>16.13</v>
      </c>
      <c r="Y2627" s="30">
        <f t="shared" si="311"/>
        <v>3.57</v>
      </c>
      <c r="Z2627" s="30">
        <f t="shared" si="311"/>
        <v>6.45</v>
      </c>
      <c r="AA2627" s="30">
        <f t="shared" si="311"/>
        <v>0</v>
      </c>
      <c r="AB2627" s="30">
        <f t="shared" si="311"/>
        <v>3.23</v>
      </c>
      <c r="AC2627" s="30">
        <f t="shared" si="311"/>
        <v>0</v>
      </c>
      <c r="AD2627" s="30">
        <f t="shared" si="311"/>
        <v>0</v>
      </c>
      <c r="AE2627" s="30">
        <f t="shared" si="311"/>
        <v>3.23</v>
      </c>
      <c r="AF2627" s="30">
        <f t="shared" si="311"/>
        <v>0</v>
      </c>
      <c r="AG2627" s="30">
        <f t="shared" si="311"/>
        <v>25.81</v>
      </c>
      <c r="AH2627" s="30">
        <f t="shared" si="311"/>
        <v>3.33</v>
      </c>
      <c r="AI2627" s="30">
        <f t="shared" si="311"/>
        <v>6.45</v>
      </c>
    </row>
    <row r="2628" spans="1:35">
      <c r="A2628" t="s">
        <v>113</v>
      </c>
      <c r="B2628" s="19">
        <f>FORECAST!A12</f>
        <v>44207</v>
      </c>
      <c r="C2628" s="19">
        <f>OBSERVED!A12</f>
        <v>44207</v>
      </c>
      <c r="D2628" s="32">
        <f>OBSERVED!H12</f>
        <v>5</v>
      </c>
      <c r="E2628" s="32">
        <f>FORECAST!H12</f>
        <v>68</v>
      </c>
      <c r="F2628" s="40">
        <f t="shared" si="304"/>
        <v>5</v>
      </c>
      <c r="G2628" s="41">
        <f t="shared" si="305"/>
        <v>68</v>
      </c>
      <c r="H2628" s="40">
        <f t="shared" si="306"/>
        <v>63</v>
      </c>
      <c r="I2628" s="40">
        <f t="shared" si="307"/>
        <v>63</v>
      </c>
      <c r="J2628" s="40">
        <f t="shared" si="308"/>
        <v>3969</v>
      </c>
      <c r="M2628" s="33" t="s">
        <v>203</v>
      </c>
      <c r="N2628" s="11"/>
      <c r="O2628" s="33" t="s">
        <v>180</v>
      </c>
      <c r="P2628" s="30">
        <f t="shared" ref="P2628:U2628" si="312">ROUND(((P2625/P2621)*100),2)</f>
        <v>6.85</v>
      </c>
      <c r="R2628" s="30">
        <f t="shared" si="312"/>
        <v>20.34</v>
      </c>
      <c r="S2628" s="30">
        <f t="shared" si="312"/>
        <v>4.35</v>
      </c>
      <c r="T2628" s="30">
        <f t="shared" si="312"/>
        <v>0</v>
      </c>
      <c r="U2628" s="30">
        <f t="shared" si="312"/>
        <v>9.78</v>
      </c>
      <c r="W2628" s="33" t="s">
        <v>180</v>
      </c>
      <c r="X2628" s="30">
        <f t="shared" ref="X2628:AI2628" si="313">ROUND(((X2625/X2621)*100),2)</f>
        <v>29.03</v>
      </c>
      <c r="Y2628" s="30">
        <f t="shared" si="313"/>
        <v>10.71</v>
      </c>
      <c r="Z2628" s="30">
        <f t="shared" si="313"/>
        <v>9.68</v>
      </c>
      <c r="AA2628" s="30">
        <f t="shared" si="313"/>
        <v>3.33</v>
      </c>
      <c r="AB2628" s="30">
        <f t="shared" si="313"/>
        <v>3.23</v>
      </c>
      <c r="AC2628" s="30">
        <f t="shared" si="313"/>
        <v>0</v>
      </c>
      <c r="AD2628" s="30">
        <f t="shared" si="313"/>
        <v>0</v>
      </c>
      <c r="AE2628" s="30">
        <f t="shared" si="313"/>
        <v>0</v>
      </c>
      <c r="AF2628" s="30">
        <f t="shared" si="313"/>
        <v>0</v>
      </c>
      <c r="AG2628" s="30">
        <f t="shared" si="313"/>
        <v>0</v>
      </c>
      <c r="AH2628" s="30">
        <f t="shared" si="313"/>
        <v>3.33</v>
      </c>
      <c r="AI2628" s="30">
        <f t="shared" si="313"/>
        <v>25.81</v>
      </c>
    </row>
    <row r="2629" spans="1:35">
      <c r="A2629" t="s">
        <v>116</v>
      </c>
      <c r="B2629" s="19">
        <f>FORECAST!A13</f>
        <v>44208</v>
      </c>
      <c r="C2629" s="19">
        <f>OBSERVED!A13</f>
        <v>44208</v>
      </c>
      <c r="D2629" s="32">
        <f>OBSERVED!H13</f>
        <v>5</v>
      </c>
      <c r="E2629" s="32">
        <f>FORECAST!H13</f>
        <v>45</v>
      </c>
      <c r="F2629" s="40">
        <f t="shared" si="304"/>
        <v>5</v>
      </c>
      <c r="G2629" s="41">
        <f t="shared" si="305"/>
        <v>45</v>
      </c>
      <c r="H2629" s="40">
        <f t="shared" si="306"/>
        <v>40</v>
      </c>
      <c r="I2629" s="40">
        <f t="shared" si="307"/>
        <v>40</v>
      </c>
      <c r="J2629" s="40">
        <f t="shared" si="308"/>
        <v>1600</v>
      </c>
      <c r="M2629" s="33"/>
      <c r="N2629" s="11"/>
      <c r="O2629" s="33" t="s">
        <v>181</v>
      </c>
      <c r="P2629" s="30">
        <f t="shared" ref="P2629:U2629" si="314">ROUND(((P2624/P2621)*100),2)</f>
        <v>94.25</v>
      </c>
      <c r="R2629" s="30">
        <f t="shared" si="314"/>
        <v>89.83</v>
      </c>
      <c r="S2629" s="30">
        <f t="shared" si="314"/>
        <v>96.74</v>
      </c>
      <c r="T2629" s="30">
        <f t="shared" si="314"/>
        <v>99.18</v>
      </c>
      <c r="U2629" s="30">
        <f t="shared" si="314"/>
        <v>88.04</v>
      </c>
      <c r="W2629" s="33" t="s">
        <v>181</v>
      </c>
      <c r="X2629" s="30">
        <f t="shared" ref="X2629:AI2629" si="315">ROUND(((X2624/X2621)*100),2)</f>
        <v>83.87</v>
      </c>
      <c r="Y2629" s="30">
        <f t="shared" si="315"/>
        <v>96.43</v>
      </c>
      <c r="Z2629" s="30">
        <f t="shared" si="315"/>
        <v>93.55</v>
      </c>
      <c r="AA2629" s="30">
        <f t="shared" si="315"/>
        <v>100</v>
      </c>
      <c r="AB2629" s="30">
        <f t="shared" si="315"/>
        <v>100</v>
      </c>
      <c r="AC2629" s="30">
        <f t="shared" si="315"/>
        <v>100</v>
      </c>
      <c r="AD2629" s="30">
        <f t="shared" si="315"/>
        <v>100</v>
      </c>
      <c r="AE2629" s="30">
        <f t="shared" si="315"/>
        <v>96.77</v>
      </c>
      <c r="AF2629" s="30">
        <f t="shared" si="315"/>
        <v>100</v>
      </c>
      <c r="AG2629" s="30">
        <f t="shared" si="315"/>
        <v>74.19</v>
      </c>
      <c r="AH2629" s="30">
        <f t="shared" si="315"/>
        <v>96.67</v>
      </c>
      <c r="AI2629" s="30">
        <f t="shared" si="315"/>
        <v>93.55</v>
      </c>
    </row>
    <row r="2630" spans="1:35">
      <c r="A2630" t="s">
        <v>119</v>
      </c>
      <c r="B2630" s="19">
        <f>FORECAST!A14</f>
        <v>44209</v>
      </c>
      <c r="C2630" s="19">
        <f>OBSERVED!A14</f>
        <v>44209</v>
      </c>
      <c r="D2630" s="32">
        <f>OBSERVED!H14</f>
        <v>5</v>
      </c>
      <c r="E2630" s="32">
        <f>FORECAST!H14</f>
        <v>27</v>
      </c>
      <c r="F2630" s="40">
        <f t="shared" si="304"/>
        <v>5</v>
      </c>
      <c r="G2630" s="41">
        <f t="shared" si="305"/>
        <v>27</v>
      </c>
      <c r="H2630" s="40">
        <f t="shared" si="306"/>
        <v>22</v>
      </c>
      <c r="I2630" s="40">
        <f t="shared" si="307"/>
        <v>22</v>
      </c>
      <c r="J2630" s="40">
        <f t="shared" si="308"/>
        <v>484</v>
      </c>
      <c r="M2630" s="33" t="s">
        <v>204</v>
      </c>
      <c r="N2630" s="11"/>
      <c r="O2630" s="34" t="s">
        <v>142</v>
      </c>
      <c r="P2630" s="35" cm="1">
        <f t="array" ref="P2630">CORREL(F2618:F2982,G2618:G2982)</f>
        <v>0.466099927729178</v>
      </c>
      <c r="R2630" s="35" cm="1">
        <f t="array" ref="R2630">CORREL(F2618:F2676,G2618:G2676)</f>
        <v>0.134570433728218</v>
      </c>
      <c r="S2630" s="35" cm="1">
        <f t="array" ref="S2630">CORREL(F2677:F2768,G2677:G2768)</f>
        <v>0.263122390096623</v>
      </c>
      <c r="T2630" s="35" cm="1">
        <f t="array" ref="T2630">CORREL(F2769:F2890,G2769:G2890)</f>
        <v>0.15980203238273</v>
      </c>
      <c r="U2630" s="35" cm="1">
        <f t="array" ref="U2630">CORREL(F2891:F2982,G2891:G2982)</f>
        <v>0.0716128816562962</v>
      </c>
      <c r="W2630" s="34" t="s">
        <v>142</v>
      </c>
      <c r="X2630" s="35" cm="1">
        <f t="array" ref="X2630">CORREL(F2618:F2648,G2618:G2648)</f>
        <v>-0.229303372299608</v>
      </c>
      <c r="Y2630" s="35" cm="1">
        <f t="array" ref="Y2630">CORREL(F2649:F2676,G2649:G2676)</f>
        <v>0.515220695730953</v>
      </c>
      <c r="Z2630" s="35" cm="1">
        <f t="array" ref="Z2630">CORREL(F2677:F2707,G2677:G2707)</f>
        <v>0.206935818818617</v>
      </c>
      <c r="AA2630" s="35" cm="1">
        <f t="array" ref="AA2630">CORREL(F2708:F2737,G2708:G2737)</f>
        <v>0.374040448589795</v>
      </c>
      <c r="AB2630" s="35" cm="1">
        <f t="array" ref="AB2630">CORREL(F2738:F2768,G2738:G2768)</f>
        <v>0.286953633650018</v>
      </c>
      <c r="AC2630" s="35" cm="1">
        <f t="array" ref="AC2630">CORREL(F2769:F2798,G2769:G2798)</f>
        <v>0.0299908890583268</v>
      </c>
      <c r="AD2630" s="35" cm="1">
        <f t="array" ref="AD2630">CORREL(F2799:F2829,G2799:G2829)</f>
        <v>0.422440273091368</v>
      </c>
      <c r="AE2630" s="35" cm="1">
        <f t="array" ref="AE2630">CORREL(F2830:F2860,G2830:G2860)</f>
        <v>0.180227020305061</v>
      </c>
      <c r="AF2630" s="35" cm="1">
        <f t="array" ref="AF2630">CORREL(F2861:F2890,G2861:G2890)</f>
        <v>0.150922820824502</v>
      </c>
      <c r="AG2630" s="35" cm="1">
        <f t="array" ref="AG2630">CORREL(F2891:F2921,G2891:G2921)</f>
        <v>-0.0321371402521628</v>
      </c>
      <c r="AH2630" s="35" cm="1">
        <f t="array" ref="AH2630">CORREL(F2922:F2951,G2922:G2951)</f>
        <v>-0.357032895723715</v>
      </c>
      <c r="AI2630" s="35" cm="1">
        <f t="array" ref="AI2630">CORREL(F2952:F2982,G2952:G2982)</f>
        <v>-0.0659230066674642</v>
      </c>
    </row>
    <row r="2631" spans="1:10">
      <c r="A2631" t="s">
        <v>122</v>
      </c>
      <c r="B2631" s="19">
        <f>FORECAST!A15</f>
        <v>44210</v>
      </c>
      <c r="C2631" s="19">
        <f>OBSERVED!A15</f>
        <v>44210</v>
      </c>
      <c r="D2631" s="32">
        <f>OBSERVED!H15</f>
        <v>5</v>
      </c>
      <c r="E2631" s="32">
        <f>FORECAST!H15</f>
        <v>27</v>
      </c>
      <c r="F2631" s="40">
        <f t="shared" si="304"/>
        <v>5</v>
      </c>
      <c r="G2631" s="41">
        <f t="shared" si="305"/>
        <v>27</v>
      </c>
      <c r="H2631" s="40">
        <f t="shared" si="306"/>
        <v>22</v>
      </c>
      <c r="I2631" s="40">
        <f t="shared" si="307"/>
        <v>22</v>
      </c>
      <c r="J2631" s="40">
        <f t="shared" si="308"/>
        <v>484</v>
      </c>
    </row>
    <row r="2632" spans="1:10">
      <c r="A2632" t="s">
        <v>106</v>
      </c>
      <c r="B2632" s="19">
        <f>FORECAST!A16</f>
        <v>44211</v>
      </c>
      <c r="C2632" s="19">
        <f>OBSERVED!A16</f>
        <v>44211</v>
      </c>
      <c r="D2632" s="32">
        <f>OBSERVED!H16</f>
        <v>5</v>
      </c>
      <c r="E2632" s="32">
        <f>FORECAST!H16</f>
        <v>22</v>
      </c>
      <c r="F2632" s="40">
        <f t="shared" si="304"/>
        <v>5</v>
      </c>
      <c r="G2632" s="41">
        <f t="shared" si="305"/>
        <v>22</v>
      </c>
      <c r="H2632" s="40">
        <f t="shared" si="306"/>
        <v>17</v>
      </c>
      <c r="I2632" s="40">
        <f t="shared" si="307"/>
        <v>17</v>
      </c>
      <c r="J2632" s="40">
        <f t="shared" si="308"/>
        <v>289</v>
      </c>
    </row>
    <row r="2633" spans="1:10">
      <c r="A2633" t="s">
        <v>107</v>
      </c>
      <c r="B2633" s="19">
        <f>FORECAST!A17</f>
        <v>44212</v>
      </c>
      <c r="C2633" s="19">
        <f>OBSERVED!A17</f>
        <v>44212</v>
      </c>
      <c r="D2633" s="32">
        <f>OBSERVED!H17</f>
        <v>0</v>
      </c>
      <c r="E2633" s="32">
        <f>FORECAST!H17</f>
        <v>15</v>
      </c>
      <c r="F2633" s="40">
        <f t="shared" si="304"/>
        <v>0</v>
      </c>
      <c r="G2633" s="41">
        <f t="shared" si="305"/>
        <v>15</v>
      </c>
      <c r="H2633" s="40">
        <f t="shared" si="306"/>
        <v>15</v>
      </c>
      <c r="I2633" s="40">
        <f t="shared" si="307"/>
        <v>15</v>
      </c>
      <c r="J2633" s="40">
        <f t="shared" si="308"/>
        <v>225</v>
      </c>
    </row>
    <row r="2634" spans="1:10">
      <c r="A2634" t="s">
        <v>110</v>
      </c>
      <c r="B2634" s="19">
        <f>FORECAST!A18</f>
        <v>44213</v>
      </c>
      <c r="C2634" s="19">
        <f>OBSERVED!A18</f>
        <v>44213</v>
      </c>
      <c r="D2634" s="32">
        <f>OBSERVED!H18</f>
        <v>5</v>
      </c>
      <c r="E2634" s="32">
        <f>FORECAST!H18</f>
        <v>45</v>
      </c>
      <c r="F2634" s="40">
        <f t="shared" si="304"/>
        <v>5</v>
      </c>
      <c r="G2634" s="41">
        <f t="shared" si="305"/>
        <v>45</v>
      </c>
      <c r="H2634" s="40">
        <f t="shared" si="306"/>
        <v>40</v>
      </c>
      <c r="I2634" s="40">
        <f t="shared" si="307"/>
        <v>40</v>
      </c>
      <c r="J2634" s="40">
        <f t="shared" si="308"/>
        <v>1600</v>
      </c>
    </row>
    <row r="2635" spans="1:10">
      <c r="A2635" t="s">
        <v>113</v>
      </c>
      <c r="B2635" s="19">
        <f>FORECAST!A19</f>
        <v>44214</v>
      </c>
      <c r="C2635" s="19">
        <f>OBSERVED!A19</f>
        <v>44214</v>
      </c>
      <c r="D2635" s="32">
        <f>OBSERVED!H19</f>
        <v>0</v>
      </c>
      <c r="E2635" s="32">
        <f>FORECAST!H19</f>
        <v>297</v>
      </c>
      <c r="F2635" s="40">
        <f t="shared" si="304"/>
        <v>0</v>
      </c>
      <c r="G2635" s="41">
        <f t="shared" si="305"/>
        <v>297</v>
      </c>
      <c r="H2635" s="40">
        <f t="shared" si="306"/>
        <v>297</v>
      </c>
      <c r="I2635" s="40">
        <f t="shared" si="307"/>
        <v>63</v>
      </c>
      <c r="J2635" s="40">
        <f t="shared" si="308"/>
        <v>3969</v>
      </c>
    </row>
    <row r="2636" spans="1:10">
      <c r="A2636" t="s">
        <v>116</v>
      </c>
      <c r="B2636" s="19">
        <f>FORECAST!A20</f>
        <v>44215</v>
      </c>
      <c r="C2636" s="19">
        <f>OBSERVED!A20</f>
        <v>44215</v>
      </c>
      <c r="D2636" s="32">
        <f>OBSERVED!H20</f>
        <v>0</v>
      </c>
      <c r="E2636" s="32">
        <f>FORECAST!H20</f>
        <v>338</v>
      </c>
      <c r="F2636" s="40">
        <f t="shared" si="304"/>
        <v>0</v>
      </c>
      <c r="G2636" s="41">
        <f t="shared" si="305"/>
        <v>338</v>
      </c>
      <c r="H2636" s="40">
        <f t="shared" si="306"/>
        <v>338</v>
      </c>
      <c r="I2636" s="40">
        <f t="shared" si="307"/>
        <v>22</v>
      </c>
      <c r="J2636" s="40">
        <f t="shared" si="308"/>
        <v>484</v>
      </c>
    </row>
    <row r="2637" spans="1:10">
      <c r="A2637" t="s">
        <v>119</v>
      </c>
      <c r="B2637" s="19">
        <f>FORECAST!A21</f>
        <v>44216</v>
      </c>
      <c r="C2637" s="19">
        <f>OBSERVED!A21</f>
        <v>44216</v>
      </c>
      <c r="D2637" s="32">
        <f>OBSERVED!H21</f>
        <v>5</v>
      </c>
      <c r="E2637" s="32">
        <f>FORECAST!H21</f>
        <v>342</v>
      </c>
      <c r="F2637" s="40">
        <f t="shared" si="304"/>
        <v>5</v>
      </c>
      <c r="G2637" s="41">
        <f t="shared" si="305"/>
        <v>342</v>
      </c>
      <c r="H2637" s="40">
        <f t="shared" si="306"/>
        <v>337</v>
      </c>
      <c r="I2637" s="40">
        <f t="shared" si="307"/>
        <v>23</v>
      </c>
      <c r="J2637" s="40">
        <f t="shared" si="308"/>
        <v>529</v>
      </c>
    </row>
    <row r="2638" spans="1:10">
      <c r="A2638" t="s">
        <v>122</v>
      </c>
      <c r="B2638" s="19">
        <f>FORECAST!A22</f>
        <v>44217</v>
      </c>
      <c r="C2638" s="19">
        <f>OBSERVED!A22</f>
        <v>44217</v>
      </c>
      <c r="D2638" s="32">
        <f>OBSERVED!H22</f>
        <v>5</v>
      </c>
      <c r="E2638" s="32">
        <f>FORECAST!H22</f>
        <v>30</v>
      </c>
      <c r="F2638" s="40">
        <f t="shared" si="304"/>
        <v>5</v>
      </c>
      <c r="G2638" s="41">
        <f t="shared" si="305"/>
        <v>30</v>
      </c>
      <c r="H2638" s="40">
        <f t="shared" si="306"/>
        <v>25</v>
      </c>
      <c r="I2638" s="40">
        <f t="shared" si="307"/>
        <v>25</v>
      </c>
      <c r="J2638" s="40">
        <f t="shared" si="308"/>
        <v>625</v>
      </c>
    </row>
    <row r="2639" spans="1:10">
      <c r="A2639" t="s">
        <v>106</v>
      </c>
      <c r="B2639" s="19">
        <f>FORECAST!A23</f>
        <v>44218</v>
      </c>
      <c r="C2639" s="19">
        <f>OBSERVED!A23</f>
        <v>44218</v>
      </c>
      <c r="D2639" s="32">
        <f>OBSERVED!H23</f>
        <v>0</v>
      </c>
      <c r="E2639" s="32">
        <f>FORECAST!H23</f>
        <v>45</v>
      </c>
      <c r="F2639" s="40">
        <f t="shared" si="304"/>
        <v>0</v>
      </c>
      <c r="G2639" s="41">
        <f t="shared" si="305"/>
        <v>45</v>
      </c>
      <c r="H2639" s="40">
        <f t="shared" si="306"/>
        <v>45</v>
      </c>
      <c r="I2639" s="40">
        <f t="shared" si="307"/>
        <v>45</v>
      </c>
      <c r="J2639" s="40">
        <f t="shared" si="308"/>
        <v>2025</v>
      </c>
    </row>
    <row r="2640" spans="1:10">
      <c r="A2640" t="s">
        <v>107</v>
      </c>
      <c r="B2640" s="19">
        <f>FORECAST!A24</f>
        <v>44219</v>
      </c>
      <c r="C2640" s="19">
        <f>OBSERVED!A24</f>
        <v>44219</v>
      </c>
      <c r="D2640" s="32">
        <f>OBSERVED!H24</f>
        <v>0</v>
      </c>
      <c r="E2640" s="32">
        <f>FORECAST!H24</f>
        <v>202</v>
      </c>
      <c r="F2640" s="40">
        <f t="shared" si="304"/>
        <v>0</v>
      </c>
      <c r="G2640" s="41">
        <f t="shared" si="305"/>
        <v>202</v>
      </c>
      <c r="H2640" s="40">
        <f t="shared" si="306"/>
        <v>202</v>
      </c>
      <c r="I2640" s="40">
        <f t="shared" si="307"/>
        <v>158</v>
      </c>
      <c r="J2640" s="40">
        <f t="shared" si="308"/>
        <v>24964</v>
      </c>
    </row>
    <row r="2641" spans="1:10">
      <c r="A2641" t="s">
        <v>110</v>
      </c>
      <c r="B2641" s="19">
        <f>FORECAST!A25</f>
        <v>44220</v>
      </c>
      <c r="C2641" s="19">
        <f>OBSERVED!A25</f>
        <v>44220</v>
      </c>
      <c r="D2641" s="32">
        <f>OBSERVED!H25</f>
        <v>5</v>
      </c>
      <c r="E2641" s="32">
        <f>FORECAST!H25</f>
        <v>338</v>
      </c>
      <c r="F2641" s="40">
        <f t="shared" si="304"/>
        <v>5</v>
      </c>
      <c r="G2641" s="41">
        <f t="shared" si="305"/>
        <v>338</v>
      </c>
      <c r="H2641" s="40">
        <f t="shared" si="306"/>
        <v>333</v>
      </c>
      <c r="I2641" s="40">
        <f t="shared" si="307"/>
        <v>27</v>
      </c>
      <c r="J2641" s="40">
        <f t="shared" si="308"/>
        <v>729</v>
      </c>
    </row>
    <row r="2642" spans="1:10">
      <c r="A2642" t="s">
        <v>113</v>
      </c>
      <c r="B2642" s="19">
        <f>FORECAST!A26</f>
        <v>44221</v>
      </c>
      <c r="C2642" s="19">
        <f>OBSERVED!A26</f>
        <v>44221</v>
      </c>
      <c r="D2642" s="32">
        <f>OBSERVED!H26</f>
        <v>5</v>
      </c>
      <c r="E2642" s="32">
        <f>FORECAST!H26</f>
        <v>30</v>
      </c>
      <c r="F2642" s="40">
        <f t="shared" si="304"/>
        <v>5</v>
      </c>
      <c r="G2642" s="41">
        <f t="shared" si="305"/>
        <v>30</v>
      </c>
      <c r="H2642" s="40">
        <f t="shared" si="306"/>
        <v>25</v>
      </c>
      <c r="I2642" s="40">
        <f t="shared" si="307"/>
        <v>25</v>
      </c>
      <c r="J2642" s="40">
        <f t="shared" si="308"/>
        <v>625</v>
      </c>
    </row>
    <row r="2643" spans="1:10">
      <c r="A2643" t="s">
        <v>116</v>
      </c>
      <c r="B2643" s="19">
        <f>FORECAST!A27</f>
        <v>44222</v>
      </c>
      <c r="C2643" s="19">
        <f>OBSERVED!A27</f>
        <v>44222</v>
      </c>
      <c r="D2643" s="32">
        <f>OBSERVED!H27</f>
        <v>5</v>
      </c>
      <c r="E2643" s="32">
        <f>FORECAST!H27</f>
        <v>32</v>
      </c>
      <c r="F2643" s="40">
        <f t="shared" si="304"/>
        <v>5</v>
      </c>
      <c r="G2643" s="41">
        <f t="shared" si="305"/>
        <v>32</v>
      </c>
      <c r="H2643" s="40">
        <f t="shared" si="306"/>
        <v>27</v>
      </c>
      <c r="I2643" s="40">
        <f t="shared" si="307"/>
        <v>27</v>
      </c>
      <c r="J2643" s="40">
        <f t="shared" si="308"/>
        <v>729</v>
      </c>
    </row>
    <row r="2644" spans="1:10">
      <c r="A2644" t="s">
        <v>119</v>
      </c>
      <c r="B2644" s="19">
        <f>FORECAST!A28</f>
        <v>44223</v>
      </c>
      <c r="C2644" s="19">
        <f>OBSERVED!A28</f>
        <v>44223</v>
      </c>
      <c r="D2644" s="32">
        <f>OBSERVED!H28</f>
        <v>5</v>
      </c>
      <c r="E2644" s="32">
        <f>FORECAST!H28</f>
        <v>28</v>
      </c>
      <c r="F2644" s="40">
        <f t="shared" si="304"/>
        <v>5</v>
      </c>
      <c r="G2644" s="41">
        <f t="shared" si="305"/>
        <v>28</v>
      </c>
      <c r="H2644" s="40">
        <f t="shared" si="306"/>
        <v>23</v>
      </c>
      <c r="I2644" s="40">
        <f t="shared" si="307"/>
        <v>23</v>
      </c>
      <c r="J2644" s="40">
        <f t="shared" si="308"/>
        <v>529</v>
      </c>
    </row>
    <row r="2645" spans="1:10">
      <c r="A2645" t="s">
        <v>122</v>
      </c>
      <c r="B2645" s="19">
        <f>FORECAST!A29</f>
        <v>44224</v>
      </c>
      <c r="C2645" s="19">
        <f>OBSERVED!A29</f>
        <v>44224</v>
      </c>
      <c r="D2645" s="32">
        <f>OBSERVED!H29</f>
        <v>5</v>
      </c>
      <c r="E2645" s="32">
        <f>FORECAST!H29</f>
        <v>45</v>
      </c>
      <c r="F2645" s="40">
        <f t="shared" si="304"/>
        <v>5</v>
      </c>
      <c r="G2645" s="41">
        <f t="shared" si="305"/>
        <v>45</v>
      </c>
      <c r="H2645" s="40">
        <f t="shared" si="306"/>
        <v>40</v>
      </c>
      <c r="I2645" s="40">
        <f t="shared" si="307"/>
        <v>40</v>
      </c>
      <c r="J2645" s="40">
        <f t="shared" si="308"/>
        <v>1600</v>
      </c>
    </row>
    <row r="2646" spans="1:10">
      <c r="A2646" t="s">
        <v>106</v>
      </c>
      <c r="B2646" s="19">
        <f>FORECAST!A30</f>
        <v>44225</v>
      </c>
      <c r="C2646" s="19">
        <f>OBSERVED!A30</f>
        <v>44225</v>
      </c>
      <c r="D2646" s="32">
        <f>OBSERVED!H30</f>
        <v>5</v>
      </c>
      <c r="E2646" s="32">
        <f>FORECAST!H30</f>
        <v>27</v>
      </c>
      <c r="F2646" s="40">
        <f t="shared" si="304"/>
        <v>5</v>
      </c>
      <c r="G2646" s="41">
        <f t="shared" si="305"/>
        <v>27</v>
      </c>
      <c r="H2646" s="40">
        <f t="shared" si="306"/>
        <v>22</v>
      </c>
      <c r="I2646" s="40">
        <f t="shared" si="307"/>
        <v>22</v>
      </c>
      <c r="J2646" s="40">
        <f t="shared" si="308"/>
        <v>484</v>
      </c>
    </row>
    <row r="2647" spans="1:10">
      <c r="A2647" t="s">
        <v>107</v>
      </c>
      <c r="B2647" s="19">
        <f>FORECAST!A31</f>
        <v>44226</v>
      </c>
      <c r="C2647" s="19">
        <f>OBSERVED!A31</f>
        <v>44226</v>
      </c>
      <c r="D2647" s="32">
        <f>OBSERVED!H31</f>
        <v>5</v>
      </c>
      <c r="E2647" s="32">
        <f>FORECAST!H31</f>
        <v>58</v>
      </c>
      <c r="F2647" s="40">
        <f t="shared" si="304"/>
        <v>5</v>
      </c>
      <c r="G2647" s="41">
        <f t="shared" si="305"/>
        <v>58</v>
      </c>
      <c r="H2647" s="40">
        <f t="shared" si="306"/>
        <v>53</v>
      </c>
      <c r="I2647" s="40">
        <f t="shared" si="307"/>
        <v>53</v>
      </c>
      <c r="J2647" s="40">
        <f t="shared" si="308"/>
        <v>2809</v>
      </c>
    </row>
    <row r="2648" spans="1:10">
      <c r="A2648" t="s">
        <v>110</v>
      </c>
      <c r="B2648" s="19">
        <f>FORECAST!A32</f>
        <v>44227</v>
      </c>
      <c r="C2648" s="19">
        <f>OBSERVED!A32</f>
        <v>44227</v>
      </c>
      <c r="D2648" s="32">
        <f>OBSERVED!H32</f>
        <v>5</v>
      </c>
      <c r="E2648" s="32">
        <f>FORECAST!H32</f>
        <v>45</v>
      </c>
      <c r="F2648" s="40">
        <f t="shared" si="304"/>
        <v>5</v>
      </c>
      <c r="G2648" s="41">
        <f t="shared" si="305"/>
        <v>45</v>
      </c>
      <c r="H2648" s="40">
        <f t="shared" si="306"/>
        <v>40</v>
      </c>
      <c r="I2648" s="40">
        <f t="shared" si="307"/>
        <v>40</v>
      </c>
      <c r="J2648" s="40">
        <f t="shared" si="308"/>
        <v>1600</v>
      </c>
    </row>
    <row r="2649" spans="1:10">
      <c r="A2649" t="s">
        <v>113</v>
      </c>
      <c r="B2649" s="19">
        <f>FORECAST!A33</f>
        <v>44228</v>
      </c>
      <c r="C2649" s="19">
        <f>OBSERVED!A33</f>
        <v>44228</v>
      </c>
      <c r="D2649" s="32">
        <f>OBSERVED!H33</f>
        <v>5</v>
      </c>
      <c r="E2649" s="32">
        <f>FORECAST!H33</f>
        <v>45</v>
      </c>
      <c r="F2649" s="40">
        <f t="shared" si="304"/>
        <v>5</v>
      </c>
      <c r="G2649" s="41">
        <f t="shared" si="305"/>
        <v>45</v>
      </c>
      <c r="H2649" s="40">
        <f t="shared" si="306"/>
        <v>40</v>
      </c>
      <c r="I2649" s="40">
        <f t="shared" si="307"/>
        <v>40</v>
      </c>
      <c r="J2649" s="40">
        <f t="shared" si="308"/>
        <v>1600</v>
      </c>
    </row>
    <row r="2650" spans="1:10">
      <c r="A2650" t="s">
        <v>116</v>
      </c>
      <c r="B2650" s="19">
        <f>FORECAST!A34</f>
        <v>44229</v>
      </c>
      <c r="C2650" s="19">
        <f>OBSERVED!A34</f>
        <v>44229</v>
      </c>
      <c r="D2650" s="32">
        <f>OBSERVED!H34</f>
        <v>0</v>
      </c>
      <c r="E2650" s="32">
        <f>FORECAST!H34</f>
        <v>36</v>
      </c>
      <c r="F2650" s="40">
        <f t="shared" si="304"/>
        <v>0</v>
      </c>
      <c r="G2650" s="41">
        <f t="shared" si="305"/>
        <v>36</v>
      </c>
      <c r="H2650" s="40">
        <f t="shared" si="306"/>
        <v>36</v>
      </c>
      <c r="I2650" s="40">
        <f t="shared" si="307"/>
        <v>36</v>
      </c>
      <c r="J2650" s="40">
        <f t="shared" si="308"/>
        <v>1296</v>
      </c>
    </row>
    <row r="2651" spans="1:10">
      <c r="A2651" t="s">
        <v>119</v>
      </c>
      <c r="B2651" s="19">
        <f>FORECAST!A35</f>
        <v>44230</v>
      </c>
      <c r="C2651" s="19">
        <f>OBSERVED!A35</f>
        <v>44230</v>
      </c>
      <c r="D2651" s="32">
        <f>OBSERVED!H35</f>
        <v>7</v>
      </c>
      <c r="E2651" s="32">
        <f>FORECAST!H35</f>
        <v>15</v>
      </c>
      <c r="F2651" s="40">
        <f t="shared" si="304"/>
        <v>7</v>
      </c>
      <c r="G2651" s="41">
        <f t="shared" si="305"/>
        <v>15</v>
      </c>
      <c r="H2651" s="40">
        <f t="shared" si="306"/>
        <v>8</v>
      </c>
      <c r="I2651" s="40">
        <f t="shared" si="307"/>
        <v>8</v>
      </c>
      <c r="J2651" s="40">
        <f t="shared" si="308"/>
        <v>64</v>
      </c>
    </row>
    <row r="2652" spans="1:10">
      <c r="A2652" t="s">
        <v>122</v>
      </c>
      <c r="B2652" s="19">
        <f>FORECAST!A36</f>
        <v>44231</v>
      </c>
      <c r="C2652" s="19">
        <f>OBSERVED!A36</f>
        <v>44231</v>
      </c>
      <c r="D2652" s="32">
        <f>OBSERVED!H36</f>
        <v>0</v>
      </c>
      <c r="E2652" s="32">
        <f>FORECAST!H36</f>
        <v>45</v>
      </c>
      <c r="F2652" s="40">
        <f t="shared" si="304"/>
        <v>0</v>
      </c>
      <c r="G2652" s="41">
        <f t="shared" si="305"/>
        <v>45</v>
      </c>
      <c r="H2652" s="40">
        <f t="shared" si="306"/>
        <v>45</v>
      </c>
      <c r="I2652" s="40">
        <f t="shared" si="307"/>
        <v>45</v>
      </c>
      <c r="J2652" s="40">
        <f t="shared" si="308"/>
        <v>2025</v>
      </c>
    </row>
    <row r="2653" spans="1:10">
      <c r="A2653" t="s">
        <v>106</v>
      </c>
      <c r="B2653" s="19">
        <f>FORECAST!A37</f>
        <v>44232</v>
      </c>
      <c r="C2653" s="19">
        <f>OBSERVED!A37</f>
        <v>44232</v>
      </c>
      <c r="D2653" s="32">
        <f>OBSERVED!H37</f>
        <v>5</v>
      </c>
      <c r="E2653" s="32">
        <f>FORECAST!H37</f>
        <v>202</v>
      </c>
      <c r="F2653" s="40">
        <f t="shared" si="304"/>
        <v>5</v>
      </c>
      <c r="G2653" s="41">
        <f t="shared" si="305"/>
        <v>202</v>
      </c>
      <c r="H2653" s="40">
        <f t="shared" si="306"/>
        <v>197</v>
      </c>
      <c r="I2653" s="40">
        <f t="shared" si="307"/>
        <v>163</v>
      </c>
      <c r="J2653" s="40">
        <f t="shared" si="308"/>
        <v>26569</v>
      </c>
    </row>
    <row r="2654" spans="1:10">
      <c r="A2654" t="s">
        <v>107</v>
      </c>
      <c r="B2654" s="19">
        <f>FORECAST!A38</f>
        <v>44233</v>
      </c>
      <c r="C2654" s="19">
        <f>OBSERVED!A38</f>
        <v>44233</v>
      </c>
      <c r="D2654" s="32">
        <f>OBSERVED!H38</f>
        <v>5</v>
      </c>
      <c r="E2654" s="32">
        <f>FORECAST!H38</f>
        <v>32</v>
      </c>
      <c r="F2654" s="40">
        <f t="shared" si="304"/>
        <v>5</v>
      </c>
      <c r="G2654" s="41">
        <f t="shared" si="305"/>
        <v>32</v>
      </c>
      <c r="H2654" s="40">
        <f t="shared" si="306"/>
        <v>27</v>
      </c>
      <c r="I2654" s="40">
        <f t="shared" si="307"/>
        <v>27</v>
      </c>
      <c r="J2654" s="40">
        <f t="shared" si="308"/>
        <v>729</v>
      </c>
    </row>
    <row r="2655" spans="1:10">
      <c r="A2655" t="s">
        <v>110</v>
      </c>
      <c r="B2655" s="19">
        <f>FORECAST!A39</f>
        <v>44234</v>
      </c>
      <c r="C2655" s="19">
        <f>OBSERVED!A39</f>
        <v>44234</v>
      </c>
      <c r="D2655" s="32">
        <f>OBSERVED!H39</f>
        <v>5</v>
      </c>
      <c r="E2655" s="32">
        <f>FORECAST!H39</f>
        <v>58</v>
      </c>
      <c r="F2655" s="40">
        <f t="shared" si="304"/>
        <v>5</v>
      </c>
      <c r="G2655" s="41">
        <f t="shared" si="305"/>
        <v>58</v>
      </c>
      <c r="H2655" s="40">
        <f t="shared" si="306"/>
        <v>53</v>
      </c>
      <c r="I2655" s="40">
        <f t="shared" si="307"/>
        <v>53</v>
      </c>
      <c r="J2655" s="40">
        <f t="shared" si="308"/>
        <v>2809</v>
      </c>
    </row>
    <row r="2656" spans="1:10">
      <c r="A2656" t="s">
        <v>113</v>
      </c>
      <c r="B2656" s="19">
        <f>FORECAST!A40</f>
        <v>44235</v>
      </c>
      <c r="C2656" s="19">
        <f>OBSERVED!A40</f>
        <v>44235</v>
      </c>
      <c r="D2656" s="32">
        <f>OBSERVED!H40</f>
        <v>5</v>
      </c>
      <c r="E2656" s="32">
        <f>FORECAST!H40</f>
        <v>68</v>
      </c>
      <c r="F2656" s="40">
        <f t="shared" si="304"/>
        <v>5</v>
      </c>
      <c r="G2656" s="41">
        <f t="shared" si="305"/>
        <v>68</v>
      </c>
      <c r="H2656" s="40">
        <f t="shared" si="306"/>
        <v>63</v>
      </c>
      <c r="I2656" s="40">
        <f t="shared" si="307"/>
        <v>63</v>
      </c>
      <c r="J2656" s="40">
        <f t="shared" si="308"/>
        <v>3969</v>
      </c>
    </row>
    <row r="2657" spans="1:10">
      <c r="A2657" t="s">
        <v>116</v>
      </c>
      <c r="B2657" s="19">
        <f>FORECAST!A41</f>
        <v>44236</v>
      </c>
      <c r="C2657" s="19">
        <f>OBSERVED!A41</f>
        <v>44236</v>
      </c>
      <c r="D2657" s="32">
        <f>OBSERVED!H41</f>
        <v>5</v>
      </c>
      <c r="E2657" s="32">
        <f>FORECAST!H41</f>
        <v>45</v>
      </c>
      <c r="F2657" s="40">
        <f t="shared" si="304"/>
        <v>5</v>
      </c>
      <c r="G2657" s="41">
        <f t="shared" si="305"/>
        <v>45</v>
      </c>
      <c r="H2657" s="40">
        <f t="shared" si="306"/>
        <v>40</v>
      </c>
      <c r="I2657" s="40">
        <f t="shared" si="307"/>
        <v>40</v>
      </c>
      <c r="J2657" s="40">
        <f t="shared" si="308"/>
        <v>1600</v>
      </c>
    </row>
    <row r="2658" spans="1:10">
      <c r="A2658" t="s">
        <v>119</v>
      </c>
      <c r="B2658" s="19">
        <f>FORECAST!A42</f>
        <v>44237</v>
      </c>
      <c r="C2658" s="19">
        <f>OBSERVED!A42</f>
        <v>44237</v>
      </c>
      <c r="D2658" s="32">
        <f>OBSERVED!H42</f>
        <v>0</v>
      </c>
      <c r="E2658" s="32">
        <f>FORECAST!H42</f>
        <v>34</v>
      </c>
      <c r="F2658" s="40">
        <f t="shared" si="304"/>
        <v>0</v>
      </c>
      <c r="G2658" s="41">
        <f t="shared" si="305"/>
        <v>34</v>
      </c>
      <c r="H2658" s="40">
        <f t="shared" si="306"/>
        <v>34</v>
      </c>
      <c r="I2658" s="40">
        <f t="shared" si="307"/>
        <v>34</v>
      </c>
      <c r="J2658" s="40">
        <f t="shared" si="308"/>
        <v>1156</v>
      </c>
    </row>
    <row r="2659" spans="1:10">
      <c r="A2659" t="s">
        <v>122</v>
      </c>
      <c r="B2659" s="19">
        <f>FORECAST!A43</f>
        <v>44238</v>
      </c>
      <c r="C2659" s="19">
        <f>OBSERVED!A43</f>
        <v>44238</v>
      </c>
      <c r="D2659" s="32">
        <f>OBSERVED!H43</f>
        <v>0</v>
      </c>
      <c r="E2659" s="32">
        <f>FORECAST!H43</f>
        <v>18</v>
      </c>
      <c r="F2659" s="40">
        <f t="shared" si="304"/>
        <v>0</v>
      </c>
      <c r="G2659" s="41">
        <f t="shared" si="305"/>
        <v>18</v>
      </c>
      <c r="H2659" s="40">
        <f t="shared" si="306"/>
        <v>18</v>
      </c>
      <c r="I2659" s="40">
        <f t="shared" si="307"/>
        <v>18</v>
      </c>
      <c r="J2659" s="40">
        <f t="shared" si="308"/>
        <v>324</v>
      </c>
    </row>
    <row r="2660" spans="1:10">
      <c r="A2660" t="s">
        <v>106</v>
      </c>
      <c r="B2660" s="19">
        <f>FORECAST!A44</f>
        <v>44239</v>
      </c>
      <c r="C2660" s="19">
        <f>OBSERVED!A44</f>
        <v>44239</v>
      </c>
      <c r="D2660" s="32">
        <f>OBSERVED!H44</f>
        <v>0</v>
      </c>
      <c r="E2660" s="32">
        <f>FORECAST!H44</f>
        <v>22</v>
      </c>
      <c r="F2660" s="40">
        <f t="shared" si="304"/>
        <v>0</v>
      </c>
      <c r="G2660" s="41">
        <f t="shared" si="305"/>
        <v>22</v>
      </c>
      <c r="H2660" s="40">
        <f t="shared" si="306"/>
        <v>22</v>
      </c>
      <c r="I2660" s="40">
        <f t="shared" si="307"/>
        <v>22</v>
      </c>
      <c r="J2660" s="40">
        <f t="shared" si="308"/>
        <v>484</v>
      </c>
    </row>
    <row r="2661" spans="1:10">
      <c r="A2661" t="s">
        <v>107</v>
      </c>
      <c r="B2661" s="19">
        <f>FORECAST!A45</f>
        <v>44240</v>
      </c>
      <c r="C2661" s="19">
        <f>OBSERVED!A45</f>
        <v>44240</v>
      </c>
      <c r="D2661" s="32">
        <f>OBSERVED!H45</f>
        <v>0</v>
      </c>
      <c r="E2661" s="32">
        <f>FORECAST!H45</f>
        <v>45</v>
      </c>
      <c r="F2661" s="40">
        <f t="shared" si="304"/>
        <v>0</v>
      </c>
      <c r="G2661" s="41">
        <f t="shared" si="305"/>
        <v>45</v>
      </c>
      <c r="H2661" s="40">
        <f t="shared" si="306"/>
        <v>45</v>
      </c>
      <c r="I2661" s="40">
        <f t="shared" si="307"/>
        <v>45</v>
      </c>
      <c r="J2661" s="40">
        <f t="shared" si="308"/>
        <v>2025</v>
      </c>
    </row>
    <row r="2662" spans="1:10">
      <c r="A2662" t="s">
        <v>110</v>
      </c>
      <c r="B2662" s="19">
        <f>FORECAST!A46</f>
        <v>44241</v>
      </c>
      <c r="C2662" s="19">
        <f>OBSERVED!A46</f>
        <v>44241</v>
      </c>
      <c r="D2662" s="32">
        <f>OBSERVED!H46</f>
        <v>0</v>
      </c>
      <c r="E2662" s="32">
        <f>FORECAST!H46</f>
        <v>288</v>
      </c>
      <c r="F2662" s="40">
        <f t="shared" si="304"/>
        <v>0</v>
      </c>
      <c r="G2662" s="41">
        <f t="shared" si="305"/>
        <v>288</v>
      </c>
      <c r="H2662" s="40">
        <f t="shared" si="306"/>
        <v>288</v>
      </c>
      <c r="I2662" s="40">
        <f t="shared" si="307"/>
        <v>72</v>
      </c>
      <c r="J2662" s="40">
        <f t="shared" si="308"/>
        <v>5184</v>
      </c>
    </row>
    <row r="2663" spans="1:10">
      <c r="A2663" t="s">
        <v>113</v>
      </c>
      <c r="B2663" s="19">
        <f>FORECAST!A47</f>
        <v>44242</v>
      </c>
      <c r="C2663" s="19">
        <f>OBSERVED!A47</f>
        <v>44242</v>
      </c>
      <c r="D2663" s="32">
        <f>OBSERVED!H47</f>
        <v>0</v>
      </c>
      <c r="E2663" s="32">
        <f>FORECAST!H47</f>
        <v>60</v>
      </c>
      <c r="F2663" s="40">
        <f t="shared" si="304"/>
        <v>0</v>
      </c>
      <c r="G2663" s="41">
        <f t="shared" si="305"/>
        <v>60</v>
      </c>
      <c r="H2663" s="40">
        <f t="shared" si="306"/>
        <v>60</v>
      </c>
      <c r="I2663" s="40">
        <f t="shared" si="307"/>
        <v>60</v>
      </c>
      <c r="J2663" s="40">
        <f t="shared" si="308"/>
        <v>3600</v>
      </c>
    </row>
    <row r="2664" spans="1:10">
      <c r="A2664" t="s">
        <v>116</v>
      </c>
      <c r="B2664" s="19">
        <f>FORECAST!A48</f>
        <v>44243</v>
      </c>
      <c r="C2664" s="19">
        <f>OBSERVED!A48</f>
        <v>44243</v>
      </c>
      <c r="D2664" s="32">
        <f>OBSERVED!H48</f>
        <v>32</v>
      </c>
      <c r="E2664" s="32">
        <f>FORECAST!H48</f>
        <v>297</v>
      </c>
      <c r="F2664" s="40">
        <f t="shared" si="304"/>
        <v>32</v>
      </c>
      <c r="G2664" s="41">
        <f t="shared" si="305"/>
        <v>297</v>
      </c>
      <c r="H2664" s="40">
        <f t="shared" si="306"/>
        <v>265</v>
      </c>
      <c r="I2664" s="40">
        <f t="shared" si="307"/>
        <v>95</v>
      </c>
      <c r="J2664" s="40">
        <f t="shared" si="308"/>
        <v>9025</v>
      </c>
    </row>
    <row r="2665" spans="1:10">
      <c r="A2665" t="s">
        <v>119</v>
      </c>
      <c r="B2665" s="19">
        <f>FORECAST!A49</f>
        <v>44244</v>
      </c>
      <c r="C2665" s="19">
        <f>OBSERVED!A49</f>
        <v>44244</v>
      </c>
      <c r="D2665" s="32">
        <f>OBSERVED!H49</f>
        <v>32</v>
      </c>
      <c r="E2665" s="32">
        <f>FORECAST!H49</f>
        <v>338</v>
      </c>
      <c r="F2665" s="40">
        <f t="shared" si="304"/>
        <v>32</v>
      </c>
      <c r="G2665" s="41">
        <f t="shared" si="305"/>
        <v>338</v>
      </c>
      <c r="H2665" s="40">
        <f t="shared" si="306"/>
        <v>306</v>
      </c>
      <c r="I2665" s="40">
        <f t="shared" si="307"/>
        <v>54</v>
      </c>
      <c r="J2665" s="40">
        <f t="shared" si="308"/>
        <v>2916</v>
      </c>
    </row>
    <row r="2666" spans="1:10">
      <c r="A2666" t="s">
        <v>122</v>
      </c>
      <c r="B2666" s="19">
        <f>FORECAST!A50</f>
        <v>44245</v>
      </c>
      <c r="C2666" s="19">
        <f>OBSERVED!A50</f>
        <v>44245</v>
      </c>
      <c r="D2666" s="32">
        <f>OBSERVED!H50</f>
        <v>5</v>
      </c>
      <c r="E2666" s="32">
        <f>FORECAST!H50</f>
        <v>65</v>
      </c>
      <c r="F2666" s="40">
        <f t="shared" si="304"/>
        <v>5</v>
      </c>
      <c r="G2666" s="41">
        <f t="shared" si="305"/>
        <v>65</v>
      </c>
      <c r="H2666" s="40">
        <f t="shared" si="306"/>
        <v>60</v>
      </c>
      <c r="I2666" s="40">
        <f t="shared" si="307"/>
        <v>60</v>
      </c>
      <c r="J2666" s="40">
        <f t="shared" si="308"/>
        <v>3600</v>
      </c>
    </row>
    <row r="2667" spans="1:10">
      <c r="A2667" t="s">
        <v>106</v>
      </c>
      <c r="B2667" s="19">
        <f>FORECAST!A51</f>
        <v>44246</v>
      </c>
      <c r="C2667" s="19">
        <f>OBSERVED!A51</f>
        <v>44246</v>
      </c>
      <c r="D2667" s="32">
        <f>OBSERVED!H51</f>
        <v>5</v>
      </c>
      <c r="E2667" s="32">
        <f>FORECAST!H51</f>
        <v>66</v>
      </c>
      <c r="F2667" s="40">
        <f t="shared" si="304"/>
        <v>5</v>
      </c>
      <c r="G2667" s="41">
        <f t="shared" si="305"/>
        <v>66</v>
      </c>
      <c r="H2667" s="40">
        <f t="shared" si="306"/>
        <v>61</v>
      </c>
      <c r="I2667" s="40">
        <f t="shared" si="307"/>
        <v>61</v>
      </c>
      <c r="J2667" s="40">
        <f t="shared" si="308"/>
        <v>3721</v>
      </c>
    </row>
    <row r="2668" spans="1:10">
      <c r="A2668" t="s">
        <v>107</v>
      </c>
      <c r="B2668" s="19">
        <f>FORECAST!A52</f>
        <v>44247</v>
      </c>
      <c r="C2668" s="19">
        <f>OBSERVED!A52</f>
        <v>44247</v>
      </c>
      <c r="D2668" s="32">
        <f>OBSERVED!H52</f>
        <v>5</v>
      </c>
      <c r="E2668" s="32">
        <f>FORECAST!H52</f>
        <v>69</v>
      </c>
      <c r="F2668" s="40">
        <f t="shared" si="304"/>
        <v>5</v>
      </c>
      <c r="G2668" s="41">
        <f t="shared" si="305"/>
        <v>69</v>
      </c>
      <c r="H2668" s="40">
        <f t="shared" si="306"/>
        <v>64</v>
      </c>
      <c r="I2668" s="40">
        <f t="shared" si="307"/>
        <v>64</v>
      </c>
      <c r="J2668" s="40">
        <f t="shared" si="308"/>
        <v>4096</v>
      </c>
    </row>
    <row r="2669" spans="1:10">
      <c r="A2669" t="s">
        <v>110</v>
      </c>
      <c r="B2669" s="19">
        <f>FORECAST!A53</f>
        <v>44248</v>
      </c>
      <c r="C2669" s="19">
        <f>OBSERVED!A53</f>
        <v>44248</v>
      </c>
      <c r="D2669" s="32">
        <f>OBSERVED!H53</f>
        <v>5</v>
      </c>
      <c r="E2669" s="32">
        <f>FORECAST!H53</f>
        <v>69</v>
      </c>
      <c r="F2669" s="40">
        <f t="shared" si="304"/>
        <v>5</v>
      </c>
      <c r="G2669" s="41">
        <f t="shared" si="305"/>
        <v>69</v>
      </c>
      <c r="H2669" s="40">
        <f t="shared" si="306"/>
        <v>64</v>
      </c>
      <c r="I2669" s="40">
        <f t="shared" si="307"/>
        <v>64</v>
      </c>
      <c r="J2669" s="40">
        <f t="shared" si="308"/>
        <v>4096</v>
      </c>
    </row>
    <row r="2670" spans="1:10">
      <c r="A2670" t="s">
        <v>113</v>
      </c>
      <c r="B2670" s="19">
        <f>FORECAST!A54</f>
        <v>44249</v>
      </c>
      <c r="C2670" s="19">
        <f>OBSERVED!A54</f>
        <v>44249</v>
      </c>
      <c r="D2670" s="32">
        <f>OBSERVED!H54</f>
        <v>5</v>
      </c>
      <c r="E2670" s="32">
        <f>FORECAST!H54</f>
        <v>68</v>
      </c>
      <c r="F2670" s="40">
        <f t="shared" si="304"/>
        <v>5</v>
      </c>
      <c r="G2670" s="41">
        <f t="shared" si="305"/>
        <v>68</v>
      </c>
      <c r="H2670" s="40">
        <f t="shared" si="306"/>
        <v>63</v>
      </c>
      <c r="I2670" s="40">
        <f t="shared" si="307"/>
        <v>63</v>
      </c>
      <c r="J2670" s="40">
        <f t="shared" si="308"/>
        <v>3969</v>
      </c>
    </row>
    <row r="2671" spans="1:10">
      <c r="A2671" t="s">
        <v>116</v>
      </c>
      <c r="B2671" s="19">
        <f>FORECAST!A55</f>
        <v>44250</v>
      </c>
      <c r="C2671" s="19">
        <f>OBSERVED!A55</f>
        <v>44250</v>
      </c>
      <c r="D2671" s="32">
        <f>OBSERVED!H55</f>
        <v>0</v>
      </c>
      <c r="E2671" s="32">
        <f>FORECAST!H55</f>
        <v>72</v>
      </c>
      <c r="F2671" s="40">
        <f t="shared" si="304"/>
        <v>0</v>
      </c>
      <c r="G2671" s="41">
        <f t="shared" si="305"/>
        <v>72</v>
      </c>
      <c r="H2671" s="40">
        <f t="shared" si="306"/>
        <v>72</v>
      </c>
      <c r="I2671" s="40">
        <f t="shared" si="307"/>
        <v>72</v>
      </c>
      <c r="J2671" s="40">
        <f t="shared" si="308"/>
        <v>5184</v>
      </c>
    </row>
    <row r="2672" spans="1:10">
      <c r="A2672" t="s">
        <v>119</v>
      </c>
      <c r="B2672" s="19">
        <f>FORECAST!A56</f>
        <v>44251</v>
      </c>
      <c r="C2672" s="19">
        <f>OBSERVED!A56</f>
        <v>44251</v>
      </c>
      <c r="D2672" s="32">
        <f>OBSERVED!H56</f>
        <v>0</v>
      </c>
      <c r="E2672" s="32">
        <f>FORECAST!H56</f>
        <v>292</v>
      </c>
      <c r="F2672" s="40">
        <f t="shared" si="304"/>
        <v>0</v>
      </c>
      <c r="G2672" s="41">
        <f t="shared" si="305"/>
        <v>292</v>
      </c>
      <c r="H2672" s="40">
        <f t="shared" si="306"/>
        <v>292</v>
      </c>
      <c r="I2672" s="40">
        <f t="shared" si="307"/>
        <v>68</v>
      </c>
      <c r="J2672" s="40">
        <f t="shared" si="308"/>
        <v>4624</v>
      </c>
    </row>
    <row r="2673" spans="1:10">
      <c r="A2673" t="s">
        <v>122</v>
      </c>
      <c r="B2673" s="19">
        <f>FORECAST!A57</f>
        <v>44252</v>
      </c>
      <c r="C2673" s="19">
        <f>OBSERVED!A57</f>
        <v>44252</v>
      </c>
      <c r="D2673" s="32">
        <f>OBSERVED!H57</f>
        <v>32</v>
      </c>
      <c r="E2673" s="32">
        <f>FORECAST!H57</f>
        <v>252</v>
      </c>
      <c r="F2673" s="40">
        <f t="shared" si="304"/>
        <v>32</v>
      </c>
      <c r="G2673" s="41">
        <f t="shared" si="305"/>
        <v>252</v>
      </c>
      <c r="H2673" s="40">
        <f t="shared" si="306"/>
        <v>220</v>
      </c>
      <c r="I2673" s="40">
        <f t="shared" si="307"/>
        <v>140</v>
      </c>
      <c r="J2673" s="40">
        <f t="shared" si="308"/>
        <v>19600</v>
      </c>
    </row>
    <row r="2674" spans="1:10">
      <c r="A2674" t="s">
        <v>106</v>
      </c>
      <c r="B2674" s="19">
        <f>FORECAST!A58</f>
        <v>44253</v>
      </c>
      <c r="C2674" s="19">
        <f>OBSERVED!A58</f>
        <v>44253</v>
      </c>
      <c r="D2674" s="32">
        <f>OBSERVED!H58</f>
        <v>32</v>
      </c>
      <c r="E2674" s="32">
        <f>FORECAST!H58</f>
        <v>259</v>
      </c>
      <c r="F2674" s="40">
        <f t="shared" si="304"/>
        <v>32</v>
      </c>
      <c r="G2674" s="41">
        <f t="shared" si="305"/>
        <v>259</v>
      </c>
      <c r="H2674" s="40">
        <f t="shared" si="306"/>
        <v>227</v>
      </c>
      <c r="I2674" s="40">
        <f t="shared" si="307"/>
        <v>133</v>
      </c>
      <c r="J2674" s="40">
        <f t="shared" si="308"/>
        <v>17689</v>
      </c>
    </row>
    <row r="2675" spans="1:10">
      <c r="A2675" t="s">
        <v>107</v>
      </c>
      <c r="B2675" s="19">
        <f>FORECAST!A59</f>
        <v>44254</v>
      </c>
      <c r="C2675" s="19">
        <f>OBSERVED!A59</f>
        <v>44254</v>
      </c>
      <c r="D2675" s="32">
        <f>OBSERVED!H59</f>
        <v>0</v>
      </c>
      <c r="E2675" s="32">
        <f>FORECAST!H59</f>
        <v>292</v>
      </c>
      <c r="F2675" s="40">
        <f t="shared" si="304"/>
        <v>0</v>
      </c>
      <c r="G2675" s="41">
        <f t="shared" si="305"/>
        <v>292</v>
      </c>
      <c r="H2675" s="40">
        <f t="shared" si="306"/>
        <v>292</v>
      </c>
      <c r="I2675" s="40">
        <f t="shared" si="307"/>
        <v>68</v>
      </c>
      <c r="J2675" s="40">
        <f t="shared" si="308"/>
        <v>4624</v>
      </c>
    </row>
    <row r="2676" spans="1:10">
      <c r="A2676" t="s">
        <v>110</v>
      </c>
      <c r="B2676" s="19">
        <f>FORECAST!A60</f>
        <v>44255</v>
      </c>
      <c r="C2676" s="19">
        <f>OBSERVED!A60</f>
        <v>44255</v>
      </c>
      <c r="D2676" s="32">
        <f>OBSERVED!H60</f>
        <v>0</v>
      </c>
      <c r="E2676" s="32">
        <f>FORECAST!H60</f>
        <v>324</v>
      </c>
      <c r="F2676" s="40">
        <f t="shared" si="304"/>
        <v>0</v>
      </c>
      <c r="G2676" s="41">
        <f t="shared" si="305"/>
        <v>324</v>
      </c>
      <c r="H2676" s="40">
        <f t="shared" si="306"/>
        <v>324</v>
      </c>
      <c r="I2676" s="40">
        <f t="shared" si="307"/>
        <v>36</v>
      </c>
      <c r="J2676" s="40">
        <f t="shared" si="308"/>
        <v>1296</v>
      </c>
    </row>
    <row r="2677" spans="1:10">
      <c r="A2677" t="s">
        <v>113</v>
      </c>
      <c r="B2677" s="19">
        <f>FORECAST!A61</f>
        <v>44256</v>
      </c>
      <c r="C2677" s="19">
        <f>OBSERVED!A61</f>
        <v>44256</v>
      </c>
      <c r="D2677" s="32">
        <f>OBSERVED!H61</f>
        <v>0</v>
      </c>
      <c r="E2677" s="32">
        <f>FORECAST!H61</f>
        <v>330</v>
      </c>
      <c r="F2677" s="40">
        <f t="shared" si="304"/>
        <v>0</v>
      </c>
      <c r="G2677" s="41">
        <f t="shared" si="305"/>
        <v>330</v>
      </c>
      <c r="H2677" s="40">
        <f t="shared" si="306"/>
        <v>330</v>
      </c>
      <c r="I2677" s="40">
        <f t="shared" si="307"/>
        <v>30</v>
      </c>
      <c r="J2677" s="40">
        <f t="shared" si="308"/>
        <v>900</v>
      </c>
    </row>
    <row r="2678" spans="1:10">
      <c r="A2678" t="s">
        <v>116</v>
      </c>
      <c r="B2678" s="19">
        <f>FORECAST!A62</f>
        <v>44257</v>
      </c>
      <c r="C2678" s="19">
        <f>OBSERVED!A62</f>
        <v>44257</v>
      </c>
      <c r="D2678" s="32">
        <f>OBSERVED!H62</f>
        <v>5</v>
      </c>
      <c r="E2678" s="32">
        <f>FORECAST!H62</f>
        <v>0</v>
      </c>
      <c r="F2678" s="40">
        <f t="shared" si="304"/>
        <v>5</v>
      </c>
      <c r="G2678" s="41">
        <f t="shared" si="305"/>
        <v>0</v>
      </c>
      <c r="H2678" s="40">
        <f t="shared" si="306"/>
        <v>5</v>
      </c>
      <c r="I2678" s="40">
        <f t="shared" si="307"/>
        <v>5</v>
      </c>
      <c r="J2678" s="40">
        <f t="shared" si="308"/>
        <v>25</v>
      </c>
    </row>
    <row r="2679" spans="1:10">
      <c r="A2679" t="s">
        <v>119</v>
      </c>
      <c r="B2679" s="19">
        <f>FORECAST!A63</f>
        <v>44258</v>
      </c>
      <c r="C2679" s="19">
        <f>OBSERVED!A63</f>
        <v>44258</v>
      </c>
      <c r="D2679" s="32">
        <f>OBSERVED!H63</f>
        <v>5</v>
      </c>
      <c r="E2679" s="32">
        <f>FORECAST!H63</f>
        <v>315</v>
      </c>
      <c r="F2679" s="40">
        <f t="shared" si="304"/>
        <v>5</v>
      </c>
      <c r="G2679" s="41">
        <f t="shared" si="305"/>
        <v>315</v>
      </c>
      <c r="H2679" s="40">
        <f t="shared" si="306"/>
        <v>310</v>
      </c>
      <c r="I2679" s="40">
        <f t="shared" si="307"/>
        <v>50</v>
      </c>
      <c r="J2679" s="40">
        <f t="shared" si="308"/>
        <v>2500</v>
      </c>
    </row>
    <row r="2680" spans="1:10">
      <c r="A2680" t="s">
        <v>122</v>
      </c>
      <c r="B2680" s="19">
        <f>FORECAST!A64</f>
        <v>44259</v>
      </c>
      <c r="C2680" s="19">
        <f>OBSERVED!A64</f>
        <v>44259</v>
      </c>
      <c r="D2680" s="32">
        <f>OBSERVED!H64</f>
        <v>5</v>
      </c>
      <c r="E2680" s="32">
        <f>FORECAST!H64</f>
        <v>345</v>
      </c>
      <c r="F2680" s="40">
        <f t="shared" si="304"/>
        <v>5</v>
      </c>
      <c r="G2680" s="41">
        <f t="shared" si="305"/>
        <v>345</v>
      </c>
      <c r="H2680" s="40">
        <f t="shared" si="306"/>
        <v>340</v>
      </c>
      <c r="I2680" s="40">
        <f t="shared" si="307"/>
        <v>20</v>
      </c>
      <c r="J2680" s="40">
        <f t="shared" si="308"/>
        <v>400</v>
      </c>
    </row>
    <row r="2681" spans="1:10">
      <c r="A2681" t="s">
        <v>106</v>
      </c>
      <c r="B2681" s="19">
        <f>FORECAST!A65</f>
        <v>44260</v>
      </c>
      <c r="C2681" s="19">
        <f>OBSERVED!A65</f>
        <v>44260</v>
      </c>
      <c r="D2681" s="32">
        <f>OBSERVED!H65</f>
        <v>23</v>
      </c>
      <c r="E2681" s="32">
        <f>FORECAST!H65</f>
        <v>270</v>
      </c>
      <c r="F2681" s="40">
        <f t="shared" si="304"/>
        <v>23</v>
      </c>
      <c r="G2681" s="41">
        <f t="shared" si="305"/>
        <v>270</v>
      </c>
      <c r="H2681" s="40">
        <f t="shared" si="306"/>
        <v>247</v>
      </c>
      <c r="I2681" s="40">
        <f t="shared" si="307"/>
        <v>113</v>
      </c>
      <c r="J2681" s="40">
        <f t="shared" si="308"/>
        <v>12769</v>
      </c>
    </row>
    <row r="2682" spans="1:10">
      <c r="A2682" t="s">
        <v>107</v>
      </c>
      <c r="B2682" s="19">
        <f>FORECAST!A66</f>
        <v>44261</v>
      </c>
      <c r="C2682" s="19">
        <f>OBSERVED!A66</f>
        <v>44261</v>
      </c>
      <c r="D2682" s="32">
        <f>OBSERVED!H66</f>
        <v>14</v>
      </c>
      <c r="E2682" s="32">
        <f>FORECAST!H66</f>
        <v>304</v>
      </c>
      <c r="F2682" s="40">
        <f t="shared" si="304"/>
        <v>14</v>
      </c>
      <c r="G2682" s="41">
        <f t="shared" si="305"/>
        <v>304</v>
      </c>
      <c r="H2682" s="40">
        <f t="shared" si="306"/>
        <v>290</v>
      </c>
      <c r="I2682" s="40">
        <f t="shared" si="307"/>
        <v>70</v>
      </c>
      <c r="J2682" s="40">
        <f t="shared" si="308"/>
        <v>4900</v>
      </c>
    </row>
    <row r="2683" spans="1:10">
      <c r="A2683" t="s">
        <v>110</v>
      </c>
      <c r="B2683" s="19">
        <f>FORECAST!A67</f>
        <v>44262</v>
      </c>
      <c r="C2683" s="19">
        <f>OBSERVED!A67</f>
        <v>44262</v>
      </c>
      <c r="D2683" s="32">
        <f>OBSERVED!H67</f>
        <v>5</v>
      </c>
      <c r="E2683" s="32">
        <f>FORECAST!H67</f>
        <v>270</v>
      </c>
      <c r="F2683" s="40">
        <f t="shared" ref="F2683:F2746" si="316">IF(OR(D2683=999,E2683=999),"",D2683)</f>
        <v>5</v>
      </c>
      <c r="G2683" s="41">
        <f t="shared" ref="G2683:G2746" si="317">IF(OR(D2683=999,E2683=999),"",E2683)</f>
        <v>270</v>
      </c>
      <c r="H2683" s="40">
        <f t="shared" ref="H2683:H2746" si="318">IF(OR(D2683=999,E2683=999),"",ABS(D2683-E2683))</f>
        <v>265</v>
      </c>
      <c r="I2683" s="40">
        <f t="shared" ref="I2683:I2746" si="319">IF(OR(H2683&lt;=180,H2683=""),H2683,360-H2683)</f>
        <v>95</v>
      </c>
      <c r="J2683" s="40">
        <f t="shared" ref="J2683:J2746" si="320">IF(I2683="","",POWER(I2683,2))</f>
        <v>9025</v>
      </c>
    </row>
    <row r="2684" spans="1:10">
      <c r="A2684" t="s">
        <v>113</v>
      </c>
      <c r="B2684" s="19">
        <f>FORECAST!A68</f>
        <v>44263</v>
      </c>
      <c r="C2684" s="19">
        <f>OBSERVED!A68</f>
        <v>44263</v>
      </c>
      <c r="D2684" s="32">
        <f>OBSERVED!H68</f>
        <v>14</v>
      </c>
      <c r="E2684" s="32">
        <f>FORECAST!H68</f>
        <v>252</v>
      </c>
      <c r="F2684" s="40">
        <f t="shared" si="316"/>
        <v>14</v>
      </c>
      <c r="G2684" s="41">
        <f t="shared" si="317"/>
        <v>252</v>
      </c>
      <c r="H2684" s="40">
        <f t="shared" si="318"/>
        <v>238</v>
      </c>
      <c r="I2684" s="40">
        <f t="shared" si="319"/>
        <v>122</v>
      </c>
      <c r="J2684" s="40">
        <f t="shared" si="320"/>
        <v>14884</v>
      </c>
    </row>
    <row r="2685" spans="1:10">
      <c r="A2685" t="s">
        <v>116</v>
      </c>
      <c r="B2685" s="19">
        <f>FORECAST!A69</f>
        <v>44264</v>
      </c>
      <c r="C2685" s="19">
        <f>OBSERVED!A69</f>
        <v>44264</v>
      </c>
      <c r="D2685" s="32">
        <f>OBSERVED!H69</f>
        <v>0</v>
      </c>
      <c r="E2685" s="32">
        <f>FORECAST!H69</f>
        <v>270</v>
      </c>
      <c r="F2685" s="40">
        <f t="shared" si="316"/>
        <v>0</v>
      </c>
      <c r="G2685" s="41">
        <f t="shared" si="317"/>
        <v>270</v>
      </c>
      <c r="H2685" s="40">
        <f t="shared" si="318"/>
        <v>270</v>
      </c>
      <c r="I2685" s="40">
        <f t="shared" si="319"/>
        <v>90</v>
      </c>
      <c r="J2685" s="40">
        <f t="shared" si="320"/>
        <v>8100</v>
      </c>
    </row>
    <row r="2686" spans="1:10">
      <c r="A2686" t="s">
        <v>119</v>
      </c>
      <c r="B2686" s="19">
        <f>FORECAST!A70</f>
        <v>44265</v>
      </c>
      <c r="C2686" s="19">
        <f>OBSERVED!A70</f>
        <v>44265</v>
      </c>
      <c r="D2686" s="32">
        <f>OBSERVED!H70</f>
        <v>0</v>
      </c>
      <c r="E2686" s="32">
        <f>FORECAST!H70</f>
        <v>315</v>
      </c>
      <c r="F2686" s="40">
        <f t="shared" si="316"/>
        <v>0</v>
      </c>
      <c r="G2686" s="41">
        <f t="shared" si="317"/>
        <v>315</v>
      </c>
      <c r="H2686" s="40">
        <f t="shared" si="318"/>
        <v>315</v>
      </c>
      <c r="I2686" s="40">
        <f t="shared" si="319"/>
        <v>45</v>
      </c>
      <c r="J2686" s="40">
        <f t="shared" si="320"/>
        <v>2025</v>
      </c>
    </row>
    <row r="2687" spans="1:10">
      <c r="A2687" t="s">
        <v>122</v>
      </c>
      <c r="B2687" s="19">
        <f>FORECAST!A71</f>
        <v>44266</v>
      </c>
      <c r="C2687" s="19">
        <f>OBSERVED!A71</f>
        <v>44266</v>
      </c>
      <c r="D2687" s="32">
        <f>OBSERVED!H71</f>
        <v>32</v>
      </c>
      <c r="E2687" s="32">
        <f>FORECAST!H71</f>
        <v>270</v>
      </c>
      <c r="F2687" s="40">
        <f t="shared" si="316"/>
        <v>32</v>
      </c>
      <c r="G2687" s="41">
        <f t="shared" si="317"/>
        <v>270</v>
      </c>
      <c r="H2687" s="40">
        <f t="shared" si="318"/>
        <v>238</v>
      </c>
      <c r="I2687" s="40">
        <f t="shared" si="319"/>
        <v>122</v>
      </c>
      <c r="J2687" s="40">
        <f t="shared" si="320"/>
        <v>14884</v>
      </c>
    </row>
    <row r="2688" spans="1:10">
      <c r="A2688" t="s">
        <v>106</v>
      </c>
      <c r="B2688" s="19">
        <f>FORECAST!A72</f>
        <v>44267</v>
      </c>
      <c r="C2688" s="19">
        <f>OBSERVED!A72</f>
        <v>44267</v>
      </c>
      <c r="D2688" s="32">
        <f>OBSERVED!H72</f>
        <v>0</v>
      </c>
      <c r="E2688" s="32">
        <f>FORECAST!H72</f>
        <v>214</v>
      </c>
      <c r="F2688" s="40">
        <f t="shared" si="316"/>
        <v>0</v>
      </c>
      <c r="G2688" s="41">
        <f t="shared" si="317"/>
        <v>214</v>
      </c>
      <c r="H2688" s="40">
        <f t="shared" si="318"/>
        <v>214</v>
      </c>
      <c r="I2688" s="40">
        <f t="shared" si="319"/>
        <v>146</v>
      </c>
      <c r="J2688" s="40">
        <f t="shared" si="320"/>
        <v>21316</v>
      </c>
    </row>
    <row r="2689" spans="1:10">
      <c r="A2689" t="s">
        <v>107</v>
      </c>
      <c r="B2689" s="19">
        <f>FORECAST!A73</f>
        <v>44268</v>
      </c>
      <c r="C2689" s="19">
        <f>OBSERVED!A73</f>
        <v>44268</v>
      </c>
      <c r="D2689" s="32">
        <f>OBSERVED!H73</f>
        <v>0</v>
      </c>
      <c r="E2689" s="32">
        <f>FORECAST!H73</f>
        <v>259</v>
      </c>
      <c r="F2689" s="40">
        <f t="shared" si="316"/>
        <v>0</v>
      </c>
      <c r="G2689" s="41">
        <f t="shared" si="317"/>
        <v>259</v>
      </c>
      <c r="H2689" s="40">
        <f t="shared" si="318"/>
        <v>259</v>
      </c>
      <c r="I2689" s="40">
        <f t="shared" si="319"/>
        <v>101</v>
      </c>
      <c r="J2689" s="40">
        <f t="shared" si="320"/>
        <v>10201</v>
      </c>
    </row>
    <row r="2690" spans="1:10">
      <c r="A2690" t="s">
        <v>110</v>
      </c>
      <c r="B2690" s="19">
        <f>FORECAST!A74</f>
        <v>44269</v>
      </c>
      <c r="C2690" s="19">
        <f>OBSERVED!A74</f>
        <v>44269</v>
      </c>
      <c r="D2690" s="32">
        <f>OBSERVED!H74</f>
        <v>5</v>
      </c>
      <c r="E2690" s="32">
        <f>FORECAST!H74</f>
        <v>68</v>
      </c>
      <c r="F2690" s="40">
        <f t="shared" si="316"/>
        <v>5</v>
      </c>
      <c r="G2690" s="41">
        <f t="shared" si="317"/>
        <v>68</v>
      </c>
      <c r="H2690" s="40">
        <f t="shared" si="318"/>
        <v>63</v>
      </c>
      <c r="I2690" s="40">
        <f t="shared" si="319"/>
        <v>63</v>
      </c>
      <c r="J2690" s="40">
        <f t="shared" si="320"/>
        <v>3969</v>
      </c>
    </row>
    <row r="2691" spans="1:10">
      <c r="A2691" t="s">
        <v>113</v>
      </c>
      <c r="B2691" s="19">
        <f>FORECAST!A75</f>
        <v>44270</v>
      </c>
      <c r="C2691" s="19">
        <f>OBSERVED!A75</f>
        <v>44270</v>
      </c>
      <c r="D2691" s="32">
        <f>OBSERVED!H75</f>
        <v>14</v>
      </c>
      <c r="E2691" s="32">
        <f>FORECAST!H75</f>
        <v>292</v>
      </c>
      <c r="F2691" s="40">
        <f t="shared" si="316"/>
        <v>14</v>
      </c>
      <c r="G2691" s="41">
        <f t="shared" si="317"/>
        <v>292</v>
      </c>
      <c r="H2691" s="40">
        <f t="shared" si="318"/>
        <v>278</v>
      </c>
      <c r="I2691" s="40">
        <f t="shared" si="319"/>
        <v>82</v>
      </c>
      <c r="J2691" s="40">
        <f t="shared" si="320"/>
        <v>6724</v>
      </c>
    </row>
    <row r="2692" spans="1:10">
      <c r="A2692" t="s">
        <v>116</v>
      </c>
      <c r="B2692" s="19">
        <f>FORECAST!A76</f>
        <v>44271</v>
      </c>
      <c r="C2692" s="19">
        <f>OBSERVED!A76</f>
        <v>44271</v>
      </c>
      <c r="D2692" s="32">
        <f>OBSERVED!H76</f>
        <v>5</v>
      </c>
      <c r="E2692" s="32">
        <f>FORECAST!H76</f>
        <v>30</v>
      </c>
      <c r="F2692" s="40">
        <f t="shared" si="316"/>
        <v>5</v>
      </c>
      <c r="G2692" s="41">
        <f t="shared" si="317"/>
        <v>30</v>
      </c>
      <c r="H2692" s="40">
        <f t="shared" si="318"/>
        <v>25</v>
      </c>
      <c r="I2692" s="40">
        <f t="shared" si="319"/>
        <v>25</v>
      </c>
      <c r="J2692" s="40">
        <f t="shared" si="320"/>
        <v>625</v>
      </c>
    </row>
    <row r="2693" spans="1:10">
      <c r="A2693" t="s">
        <v>119</v>
      </c>
      <c r="B2693" s="19">
        <f>FORECAST!A77</f>
        <v>44272</v>
      </c>
      <c r="C2693" s="19">
        <f>OBSERVED!A77</f>
        <v>44272</v>
      </c>
      <c r="D2693" s="32">
        <f>OBSERVED!H77</f>
        <v>0</v>
      </c>
      <c r="E2693" s="32">
        <f>FORECAST!H77</f>
        <v>292</v>
      </c>
      <c r="F2693" s="40">
        <f t="shared" si="316"/>
        <v>0</v>
      </c>
      <c r="G2693" s="41">
        <f t="shared" si="317"/>
        <v>292</v>
      </c>
      <c r="H2693" s="40">
        <f t="shared" si="318"/>
        <v>292</v>
      </c>
      <c r="I2693" s="40">
        <f t="shared" si="319"/>
        <v>68</v>
      </c>
      <c r="J2693" s="40">
        <f t="shared" si="320"/>
        <v>4624</v>
      </c>
    </row>
    <row r="2694" spans="1:10">
      <c r="A2694" t="s">
        <v>122</v>
      </c>
      <c r="B2694" s="19">
        <f>FORECAST!A78</f>
        <v>44273</v>
      </c>
      <c r="C2694" s="19">
        <f>OBSERVED!A78</f>
        <v>44273</v>
      </c>
      <c r="D2694" s="32">
        <f>OBSERVED!H78</f>
        <v>0</v>
      </c>
      <c r="E2694" s="32">
        <f>FORECAST!H78</f>
        <v>292</v>
      </c>
      <c r="F2694" s="40">
        <f t="shared" si="316"/>
        <v>0</v>
      </c>
      <c r="G2694" s="41">
        <f t="shared" si="317"/>
        <v>292</v>
      </c>
      <c r="H2694" s="40">
        <f t="shared" si="318"/>
        <v>292</v>
      </c>
      <c r="I2694" s="40">
        <f t="shared" si="319"/>
        <v>68</v>
      </c>
      <c r="J2694" s="40">
        <f t="shared" si="320"/>
        <v>4624</v>
      </c>
    </row>
    <row r="2695" spans="1:10">
      <c r="A2695" t="s">
        <v>106</v>
      </c>
      <c r="B2695" s="19">
        <f>FORECAST!A79</f>
        <v>44274</v>
      </c>
      <c r="C2695" s="19">
        <f>OBSERVED!A79</f>
        <v>44274</v>
      </c>
      <c r="D2695" s="32">
        <f>OBSERVED!H79</f>
        <v>14</v>
      </c>
      <c r="E2695" s="32">
        <f>FORECAST!H79</f>
        <v>330</v>
      </c>
      <c r="F2695" s="40">
        <f t="shared" si="316"/>
        <v>14</v>
      </c>
      <c r="G2695" s="41">
        <f t="shared" si="317"/>
        <v>330</v>
      </c>
      <c r="H2695" s="40">
        <f t="shared" si="318"/>
        <v>316</v>
      </c>
      <c r="I2695" s="40">
        <f t="shared" si="319"/>
        <v>44</v>
      </c>
      <c r="J2695" s="40">
        <f t="shared" si="320"/>
        <v>1936</v>
      </c>
    </row>
    <row r="2696" spans="1:10">
      <c r="A2696" t="s">
        <v>107</v>
      </c>
      <c r="B2696" s="19">
        <f>FORECAST!A80</f>
        <v>44275</v>
      </c>
      <c r="C2696" s="19">
        <f>OBSERVED!A80</f>
        <v>44275</v>
      </c>
      <c r="D2696" s="32">
        <f>OBSERVED!H80</f>
        <v>14</v>
      </c>
      <c r="E2696" s="32">
        <f>FORECAST!H80</f>
        <v>240</v>
      </c>
      <c r="F2696" s="40">
        <f t="shared" si="316"/>
        <v>14</v>
      </c>
      <c r="G2696" s="41">
        <f t="shared" si="317"/>
        <v>240</v>
      </c>
      <c r="H2696" s="40">
        <f t="shared" si="318"/>
        <v>226</v>
      </c>
      <c r="I2696" s="40">
        <f t="shared" si="319"/>
        <v>134</v>
      </c>
      <c r="J2696" s="40">
        <f t="shared" si="320"/>
        <v>17956</v>
      </c>
    </row>
    <row r="2697" spans="1:10">
      <c r="A2697" t="s">
        <v>110</v>
      </c>
      <c r="B2697" s="19">
        <f>FORECAST!A81</f>
        <v>44276</v>
      </c>
      <c r="C2697" s="19">
        <f>OBSERVED!A81</f>
        <v>44276</v>
      </c>
      <c r="D2697" s="32">
        <f>OBSERVED!H81</f>
        <v>32</v>
      </c>
      <c r="E2697" s="32">
        <f>FORECAST!H81</f>
        <v>191</v>
      </c>
      <c r="F2697" s="40">
        <f t="shared" si="316"/>
        <v>32</v>
      </c>
      <c r="G2697" s="41">
        <f t="shared" si="317"/>
        <v>191</v>
      </c>
      <c r="H2697" s="40">
        <f t="shared" si="318"/>
        <v>159</v>
      </c>
      <c r="I2697" s="40">
        <f t="shared" si="319"/>
        <v>159</v>
      </c>
      <c r="J2697" s="40">
        <f t="shared" si="320"/>
        <v>25281</v>
      </c>
    </row>
    <row r="2698" spans="1:10">
      <c r="A2698" t="s">
        <v>113</v>
      </c>
      <c r="B2698" s="19">
        <f>FORECAST!A82</f>
        <v>44277</v>
      </c>
      <c r="C2698" s="19">
        <f>OBSERVED!A82</f>
        <v>44277</v>
      </c>
      <c r="D2698" s="32">
        <f>OBSERVED!H82</f>
        <v>23</v>
      </c>
      <c r="E2698" s="32">
        <f>FORECAST!H82</f>
        <v>202</v>
      </c>
      <c r="F2698" s="40">
        <f t="shared" si="316"/>
        <v>23</v>
      </c>
      <c r="G2698" s="41">
        <f t="shared" si="317"/>
        <v>202</v>
      </c>
      <c r="H2698" s="40">
        <f t="shared" si="318"/>
        <v>179</v>
      </c>
      <c r="I2698" s="40">
        <f t="shared" si="319"/>
        <v>179</v>
      </c>
      <c r="J2698" s="40">
        <f t="shared" si="320"/>
        <v>32041</v>
      </c>
    </row>
    <row r="2699" spans="1:10">
      <c r="A2699" t="s">
        <v>116</v>
      </c>
      <c r="B2699" s="19">
        <f>FORECAST!A83</f>
        <v>44278</v>
      </c>
      <c r="C2699" s="19">
        <f>OBSERVED!A83</f>
        <v>44278</v>
      </c>
      <c r="D2699" s="32">
        <f>OBSERVED!H83</f>
        <v>23</v>
      </c>
      <c r="E2699" s="32">
        <f>FORECAST!H83</f>
        <v>202</v>
      </c>
      <c r="F2699" s="40">
        <f t="shared" si="316"/>
        <v>23</v>
      </c>
      <c r="G2699" s="41">
        <f t="shared" si="317"/>
        <v>202</v>
      </c>
      <c r="H2699" s="40">
        <f t="shared" si="318"/>
        <v>179</v>
      </c>
      <c r="I2699" s="40">
        <f t="shared" si="319"/>
        <v>179</v>
      </c>
      <c r="J2699" s="40">
        <f t="shared" si="320"/>
        <v>32041</v>
      </c>
    </row>
    <row r="2700" spans="1:10">
      <c r="A2700" t="s">
        <v>119</v>
      </c>
      <c r="B2700" s="19">
        <f>FORECAST!A84</f>
        <v>44279</v>
      </c>
      <c r="C2700" s="19">
        <f>OBSERVED!A84</f>
        <v>44279</v>
      </c>
      <c r="D2700" s="32">
        <f>OBSERVED!H84</f>
        <v>0</v>
      </c>
      <c r="E2700" s="32">
        <f>FORECAST!H84</f>
        <v>22</v>
      </c>
      <c r="F2700" s="40">
        <f t="shared" si="316"/>
        <v>0</v>
      </c>
      <c r="G2700" s="41">
        <f t="shared" si="317"/>
        <v>22</v>
      </c>
      <c r="H2700" s="40">
        <f t="shared" si="318"/>
        <v>22</v>
      </c>
      <c r="I2700" s="40">
        <f t="shared" si="319"/>
        <v>22</v>
      </c>
      <c r="J2700" s="40">
        <f t="shared" si="320"/>
        <v>484</v>
      </c>
    </row>
    <row r="2701" spans="1:10">
      <c r="A2701" t="s">
        <v>122</v>
      </c>
      <c r="B2701" s="19">
        <f>FORECAST!A85</f>
        <v>44280</v>
      </c>
      <c r="C2701" s="19">
        <f>OBSERVED!A85</f>
        <v>44280</v>
      </c>
      <c r="D2701" s="32">
        <f>OBSERVED!H85</f>
        <v>5</v>
      </c>
      <c r="E2701" s="32">
        <f>FORECAST!H85</f>
        <v>15</v>
      </c>
      <c r="F2701" s="40">
        <f t="shared" si="316"/>
        <v>5</v>
      </c>
      <c r="G2701" s="41">
        <f t="shared" si="317"/>
        <v>15</v>
      </c>
      <c r="H2701" s="40">
        <f t="shared" si="318"/>
        <v>10</v>
      </c>
      <c r="I2701" s="40">
        <f t="shared" si="319"/>
        <v>10</v>
      </c>
      <c r="J2701" s="40">
        <f t="shared" si="320"/>
        <v>100</v>
      </c>
    </row>
    <row r="2702" spans="1:10">
      <c r="A2702" t="s">
        <v>106</v>
      </c>
      <c r="B2702" s="19">
        <f>FORECAST!A86</f>
        <v>44281</v>
      </c>
      <c r="C2702" s="19">
        <f>OBSERVED!A86</f>
        <v>44281</v>
      </c>
      <c r="D2702" s="32">
        <f>OBSERVED!H86</f>
        <v>5</v>
      </c>
      <c r="E2702" s="32">
        <f>FORECAST!H86</f>
        <v>32</v>
      </c>
      <c r="F2702" s="40">
        <f t="shared" si="316"/>
        <v>5</v>
      </c>
      <c r="G2702" s="41">
        <f t="shared" si="317"/>
        <v>32</v>
      </c>
      <c r="H2702" s="40">
        <f t="shared" si="318"/>
        <v>27</v>
      </c>
      <c r="I2702" s="40">
        <f t="shared" si="319"/>
        <v>27</v>
      </c>
      <c r="J2702" s="40">
        <f t="shared" si="320"/>
        <v>729</v>
      </c>
    </row>
    <row r="2703" spans="1:10">
      <c r="A2703" t="s">
        <v>107</v>
      </c>
      <c r="B2703" s="19">
        <f>FORECAST!A87</f>
        <v>44282</v>
      </c>
      <c r="C2703" s="19">
        <f>OBSERVED!A87</f>
        <v>44282</v>
      </c>
      <c r="D2703" s="32">
        <f>OBSERVED!H87</f>
        <v>0</v>
      </c>
      <c r="E2703" s="32">
        <f>FORECAST!H87</f>
        <v>34</v>
      </c>
      <c r="F2703" s="40">
        <f t="shared" si="316"/>
        <v>0</v>
      </c>
      <c r="G2703" s="41">
        <f t="shared" si="317"/>
        <v>34</v>
      </c>
      <c r="H2703" s="40">
        <f t="shared" si="318"/>
        <v>34</v>
      </c>
      <c r="I2703" s="40">
        <f t="shared" si="319"/>
        <v>34</v>
      </c>
      <c r="J2703" s="40">
        <f t="shared" si="320"/>
        <v>1156</v>
      </c>
    </row>
    <row r="2704" spans="1:10">
      <c r="A2704" t="s">
        <v>110</v>
      </c>
      <c r="B2704" s="19">
        <f>FORECAST!A88</f>
        <v>44283</v>
      </c>
      <c r="C2704" s="19">
        <f>OBSERVED!A88</f>
        <v>44283</v>
      </c>
      <c r="D2704" s="32">
        <f>OBSERVED!H88</f>
        <v>32</v>
      </c>
      <c r="E2704" s="32">
        <f>FORECAST!H88</f>
        <v>248</v>
      </c>
      <c r="F2704" s="40">
        <f t="shared" si="316"/>
        <v>32</v>
      </c>
      <c r="G2704" s="41">
        <f t="shared" si="317"/>
        <v>248</v>
      </c>
      <c r="H2704" s="40">
        <f t="shared" si="318"/>
        <v>216</v>
      </c>
      <c r="I2704" s="40">
        <f t="shared" si="319"/>
        <v>144</v>
      </c>
      <c r="J2704" s="40">
        <f t="shared" si="320"/>
        <v>20736</v>
      </c>
    </row>
    <row r="2705" spans="1:10">
      <c r="A2705" t="s">
        <v>113</v>
      </c>
      <c r="B2705" s="19">
        <f>FORECAST!A89</f>
        <v>44284</v>
      </c>
      <c r="C2705" s="19">
        <f>OBSERVED!A89</f>
        <v>44284</v>
      </c>
      <c r="D2705" s="32">
        <f>OBSERVED!H89</f>
        <v>14</v>
      </c>
      <c r="E2705" s="32">
        <f>FORECAST!H89</f>
        <v>292</v>
      </c>
      <c r="F2705" s="40">
        <f t="shared" si="316"/>
        <v>14</v>
      </c>
      <c r="G2705" s="41">
        <f t="shared" si="317"/>
        <v>292</v>
      </c>
      <c r="H2705" s="40">
        <f t="shared" si="318"/>
        <v>278</v>
      </c>
      <c r="I2705" s="40">
        <f t="shared" si="319"/>
        <v>82</v>
      </c>
      <c r="J2705" s="40">
        <f t="shared" si="320"/>
        <v>6724</v>
      </c>
    </row>
    <row r="2706" spans="1:10">
      <c r="A2706" t="s">
        <v>116</v>
      </c>
      <c r="B2706" s="19">
        <f>FORECAST!A90</f>
        <v>44285</v>
      </c>
      <c r="C2706" s="19">
        <f>OBSERVED!A90</f>
        <v>44285</v>
      </c>
      <c r="D2706" s="32">
        <f>OBSERVED!H90</f>
        <v>23</v>
      </c>
      <c r="E2706" s="32">
        <f>FORECAST!H90</f>
        <v>291</v>
      </c>
      <c r="F2706" s="40">
        <f t="shared" si="316"/>
        <v>23</v>
      </c>
      <c r="G2706" s="41">
        <f t="shared" si="317"/>
        <v>291</v>
      </c>
      <c r="H2706" s="40">
        <f t="shared" si="318"/>
        <v>268</v>
      </c>
      <c r="I2706" s="40">
        <f t="shared" si="319"/>
        <v>92</v>
      </c>
      <c r="J2706" s="40">
        <f t="shared" si="320"/>
        <v>8464</v>
      </c>
    </row>
    <row r="2707" spans="1:10">
      <c r="A2707" t="s">
        <v>119</v>
      </c>
      <c r="B2707" s="19">
        <f>FORECAST!A91</f>
        <v>44286</v>
      </c>
      <c r="C2707" s="19">
        <f>OBSERVED!A91</f>
        <v>44286</v>
      </c>
      <c r="D2707" s="32">
        <f>OBSERVED!H91</f>
        <v>23</v>
      </c>
      <c r="E2707" s="32">
        <f>FORECAST!H91</f>
        <v>270</v>
      </c>
      <c r="F2707" s="40">
        <f t="shared" si="316"/>
        <v>23</v>
      </c>
      <c r="G2707" s="41">
        <f t="shared" si="317"/>
        <v>270</v>
      </c>
      <c r="H2707" s="40">
        <f t="shared" si="318"/>
        <v>247</v>
      </c>
      <c r="I2707" s="40">
        <f t="shared" si="319"/>
        <v>113</v>
      </c>
      <c r="J2707" s="40">
        <f t="shared" si="320"/>
        <v>12769</v>
      </c>
    </row>
    <row r="2708" spans="1:10">
      <c r="A2708" t="s">
        <v>122</v>
      </c>
      <c r="B2708" s="19">
        <f>FORECAST!A92</f>
        <v>44287</v>
      </c>
      <c r="C2708" s="19">
        <f>OBSERVED!A92</f>
        <v>44287</v>
      </c>
      <c r="D2708" s="32">
        <f>OBSERVED!H92</f>
        <v>23</v>
      </c>
      <c r="E2708" s="32">
        <f>FORECAST!H92</f>
        <v>279</v>
      </c>
      <c r="F2708" s="40">
        <f t="shared" si="316"/>
        <v>23</v>
      </c>
      <c r="G2708" s="41">
        <f t="shared" si="317"/>
        <v>279</v>
      </c>
      <c r="H2708" s="40">
        <f t="shared" si="318"/>
        <v>256</v>
      </c>
      <c r="I2708" s="40">
        <f t="shared" si="319"/>
        <v>104</v>
      </c>
      <c r="J2708" s="40">
        <f t="shared" si="320"/>
        <v>10816</v>
      </c>
    </row>
    <row r="2709" spans="1:10">
      <c r="A2709" t="s">
        <v>106</v>
      </c>
      <c r="B2709" s="19">
        <f>FORECAST!A93</f>
        <v>44288</v>
      </c>
      <c r="C2709" s="19">
        <f>OBSERVED!A93</f>
        <v>44288</v>
      </c>
      <c r="D2709" s="32">
        <f>OBSERVED!H93</f>
        <v>23</v>
      </c>
      <c r="E2709" s="32">
        <f>FORECAST!H93</f>
        <v>250</v>
      </c>
      <c r="F2709" s="40">
        <f t="shared" si="316"/>
        <v>23</v>
      </c>
      <c r="G2709" s="41">
        <f t="shared" si="317"/>
        <v>250</v>
      </c>
      <c r="H2709" s="40">
        <f t="shared" si="318"/>
        <v>227</v>
      </c>
      <c r="I2709" s="40">
        <f t="shared" si="319"/>
        <v>133</v>
      </c>
      <c r="J2709" s="40">
        <f t="shared" si="320"/>
        <v>17689</v>
      </c>
    </row>
    <row r="2710" spans="1:10">
      <c r="A2710" t="s">
        <v>107</v>
      </c>
      <c r="B2710" s="19">
        <f>FORECAST!A94</f>
        <v>44289</v>
      </c>
      <c r="C2710" s="19">
        <f>OBSERVED!A94</f>
        <v>44289</v>
      </c>
      <c r="D2710" s="32">
        <f>OBSERVED!H94</f>
        <v>23</v>
      </c>
      <c r="E2710" s="32">
        <f>FORECAST!H94</f>
        <v>236</v>
      </c>
      <c r="F2710" s="40">
        <f t="shared" si="316"/>
        <v>23</v>
      </c>
      <c r="G2710" s="41">
        <f t="shared" si="317"/>
        <v>236</v>
      </c>
      <c r="H2710" s="40">
        <f t="shared" si="318"/>
        <v>213</v>
      </c>
      <c r="I2710" s="40">
        <f t="shared" si="319"/>
        <v>147</v>
      </c>
      <c r="J2710" s="40">
        <f t="shared" si="320"/>
        <v>21609</v>
      </c>
    </row>
    <row r="2711" spans="1:10">
      <c r="A2711" t="s">
        <v>110</v>
      </c>
      <c r="B2711" s="19">
        <f>FORECAST!A95</f>
        <v>44290</v>
      </c>
      <c r="C2711" s="19">
        <f>OBSERVED!A95</f>
        <v>44290</v>
      </c>
      <c r="D2711" s="32">
        <f>OBSERVED!H95</f>
        <v>23</v>
      </c>
      <c r="E2711" s="32">
        <f>FORECAST!H95</f>
        <v>202</v>
      </c>
      <c r="F2711" s="40">
        <f t="shared" si="316"/>
        <v>23</v>
      </c>
      <c r="G2711" s="41">
        <f t="shared" si="317"/>
        <v>202</v>
      </c>
      <c r="H2711" s="40">
        <f t="shared" si="318"/>
        <v>179</v>
      </c>
      <c r="I2711" s="40">
        <f t="shared" si="319"/>
        <v>179</v>
      </c>
      <c r="J2711" s="40">
        <f t="shared" si="320"/>
        <v>32041</v>
      </c>
    </row>
    <row r="2712" spans="1:10">
      <c r="A2712" t="s">
        <v>113</v>
      </c>
      <c r="B2712" s="19">
        <f>FORECAST!A96</f>
        <v>44291</v>
      </c>
      <c r="C2712" s="19">
        <f>OBSERVED!A96</f>
        <v>44291</v>
      </c>
      <c r="D2712" s="32">
        <f>OBSERVED!H96</f>
        <v>23</v>
      </c>
      <c r="E2712" s="32">
        <f>FORECAST!H96</f>
        <v>236</v>
      </c>
      <c r="F2712" s="40">
        <f t="shared" si="316"/>
        <v>23</v>
      </c>
      <c r="G2712" s="41">
        <f t="shared" si="317"/>
        <v>236</v>
      </c>
      <c r="H2712" s="40">
        <f t="shared" si="318"/>
        <v>213</v>
      </c>
      <c r="I2712" s="40">
        <f t="shared" si="319"/>
        <v>147</v>
      </c>
      <c r="J2712" s="40">
        <f t="shared" si="320"/>
        <v>21609</v>
      </c>
    </row>
    <row r="2713" spans="1:10">
      <c r="A2713" t="s">
        <v>116</v>
      </c>
      <c r="B2713" s="19">
        <f>FORECAST!A97</f>
        <v>44292</v>
      </c>
      <c r="C2713" s="19">
        <f>OBSERVED!A97</f>
        <v>44292</v>
      </c>
      <c r="D2713" s="32">
        <f>OBSERVED!H97</f>
        <v>14</v>
      </c>
      <c r="E2713" s="32">
        <f>FORECAST!H97</f>
        <v>279</v>
      </c>
      <c r="F2713" s="40">
        <f t="shared" si="316"/>
        <v>14</v>
      </c>
      <c r="G2713" s="41">
        <f t="shared" si="317"/>
        <v>279</v>
      </c>
      <c r="H2713" s="40">
        <f t="shared" si="318"/>
        <v>265</v>
      </c>
      <c r="I2713" s="40">
        <f t="shared" si="319"/>
        <v>95</v>
      </c>
      <c r="J2713" s="40">
        <f t="shared" si="320"/>
        <v>9025</v>
      </c>
    </row>
    <row r="2714" spans="1:10">
      <c r="A2714" t="s">
        <v>119</v>
      </c>
      <c r="B2714" s="19">
        <f>FORECAST!A98</f>
        <v>44293</v>
      </c>
      <c r="C2714" s="19">
        <f>OBSERVED!A98</f>
        <v>44293</v>
      </c>
      <c r="D2714" s="32">
        <f>OBSERVED!H98</f>
        <v>32</v>
      </c>
      <c r="E2714" s="32">
        <f>FORECAST!H98</f>
        <v>259</v>
      </c>
      <c r="F2714" s="40">
        <f t="shared" si="316"/>
        <v>32</v>
      </c>
      <c r="G2714" s="41">
        <f t="shared" si="317"/>
        <v>259</v>
      </c>
      <c r="H2714" s="40">
        <f t="shared" si="318"/>
        <v>227</v>
      </c>
      <c r="I2714" s="40">
        <f t="shared" si="319"/>
        <v>133</v>
      </c>
      <c r="J2714" s="40">
        <f t="shared" si="320"/>
        <v>17689</v>
      </c>
    </row>
    <row r="2715" spans="1:10">
      <c r="A2715" t="s">
        <v>122</v>
      </c>
      <c r="B2715" s="19">
        <f>FORECAST!A99</f>
        <v>44294</v>
      </c>
      <c r="C2715" s="19">
        <f>OBSERVED!A99</f>
        <v>44294</v>
      </c>
      <c r="D2715" s="32">
        <f>OBSERVED!H99</f>
        <v>32</v>
      </c>
      <c r="E2715" s="32">
        <f>FORECAST!H99</f>
        <v>330</v>
      </c>
      <c r="F2715" s="40">
        <f t="shared" si="316"/>
        <v>32</v>
      </c>
      <c r="G2715" s="41">
        <f t="shared" si="317"/>
        <v>330</v>
      </c>
      <c r="H2715" s="40">
        <f t="shared" si="318"/>
        <v>298</v>
      </c>
      <c r="I2715" s="40">
        <f t="shared" si="319"/>
        <v>62</v>
      </c>
      <c r="J2715" s="40">
        <f t="shared" si="320"/>
        <v>3844</v>
      </c>
    </row>
    <row r="2716" spans="1:10">
      <c r="A2716" t="s">
        <v>106</v>
      </c>
      <c r="B2716" s="19">
        <f>FORECAST!A100</f>
        <v>44295</v>
      </c>
      <c r="C2716" s="19">
        <f>OBSERVED!A100</f>
        <v>44295</v>
      </c>
      <c r="D2716" s="32">
        <f>OBSERVED!H100</f>
        <v>14</v>
      </c>
      <c r="E2716" s="32">
        <f>FORECAST!H100</f>
        <v>292</v>
      </c>
      <c r="F2716" s="40">
        <f t="shared" si="316"/>
        <v>14</v>
      </c>
      <c r="G2716" s="41">
        <f t="shared" si="317"/>
        <v>292</v>
      </c>
      <c r="H2716" s="40">
        <f t="shared" si="318"/>
        <v>278</v>
      </c>
      <c r="I2716" s="40">
        <f t="shared" si="319"/>
        <v>82</v>
      </c>
      <c r="J2716" s="40">
        <f t="shared" si="320"/>
        <v>6724</v>
      </c>
    </row>
    <row r="2717" spans="1:10">
      <c r="A2717" t="s">
        <v>107</v>
      </c>
      <c r="B2717" s="19">
        <f>FORECAST!A101</f>
        <v>44296</v>
      </c>
      <c r="C2717" s="19">
        <f>OBSERVED!A101</f>
        <v>44296</v>
      </c>
      <c r="D2717" s="32">
        <f>OBSERVED!H101</f>
        <v>5</v>
      </c>
      <c r="E2717" s="32">
        <f>FORECAST!H101</f>
        <v>240</v>
      </c>
      <c r="F2717" s="40">
        <f t="shared" si="316"/>
        <v>5</v>
      </c>
      <c r="G2717" s="41">
        <f t="shared" si="317"/>
        <v>240</v>
      </c>
      <c r="H2717" s="40">
        <f t="shared" si="318"/>
        <v>235</v>
      </c>
      <c r="I2717" s="40">
        <f t="shared" si="319"/>
        <v>125</v>
      </c>
      <c r="J2717" s="40">
        <f t="shared" si="320"/>
        <v>15625</v>
      </c>
    </row>
    <row r="2718" spans="1:10">
      <c r="A2718" t="s">
        <v>110</v>
      </c>
      <c r="B2718" s="19">
        <f>FORECAST!A102</f>
        <v>44297</v>
      </c>
      <c r="C2718" s="19">
        <f>OBSERVED!A102</f>
        <v>44297</v>
      </c>
      <c r="D2718" s="32">
        <f>OBSERVED!H102</f>
        <v>14</v>
      </c>
      <c r="E2718" s="32">
        <f>FORECAST!H102</f>
        <v>281</v>
      </c>
      <c r="F2718" s="40">
        <f t="shared" si="316"/>
        <v>14</v>
      </c>
      <c r="G2718" s="41">
        <f t="shared" si="317"/>
        <v>281</v>
      </c>
      <c r="H2718" s="40">
        <f t="shared" si="318"/>
        <v>267</v>
      </c>
      <c r="I2718" s="40">
        <f t="shared" si="319"/>
        <v>93</v>
      </c>
      <c r="J2718" s="40">
        <f t="shared" si="320"/>
        <v>8649</v>
      </c>
    </row>
    <row r="2719" spans="1:10">
      <c r="A2719" t="s">
        <v>113</v>
      </c>
      <c r="B2719" s="19">
        <f>FORECAST!A103</f>
        <v>44298</v>
      </c>
      <c r="C2719" s="19">
        <f>OBSERVED!A103</f>
        <v>44298</v>
      </c>
      <c r="D2719" s="32">
        <f>OBSERVED!H103</f>
        <v>0</v>
      </c>
      <c r="E2719" s="32">
        <f>FORECAST!H103</f>
        <v>180</v>
      </c>
      <c r="F2719" s="40">
        <f t="shared" si="316"/>
        <v>0</v>
      </c>
      <c r="G2719" s="41">
        <f t="shared" si="317"/>
        <v>180</v>
      </c>
      <c r="H2719" s="40">
        <f t="shared" si="318"/>
        <v>180</v>
      </c>
      <c r="I2719" s="40">
        <f t="shared" si="319"/>
        <v>180</v>
      </c>
      <c r="J2719" s="40">
        <f t="shared" si="320"/>
        <v>32400</v>
      </c>
    </row>
    <row r="2720" spans="1:10">
      <c r="A2720" t="s">
        <v>116</v>
      </c>
      <c r="B2720" s="19">
        <f>FORECAST!A104</f>
        <v>44299</v>
      </c>
      <c r="C2720" s="19">
        <f>OBSERVED!A104</f>
        <v>44299</v>
      </c>
      <c r="D2720" s="32">
        <f>OBSERVED!H104</f>
        <v>23</v>
      </c>
      <c r="E2720" s="32">
        <f>FORECAST!H104</f>
        <v>214</v>
      </c>
      <c r="F2720" s="40">
        <f t="shared" si="316"/>
        <v>23</v>
      </c>
      <c r="G2720" s="41">
        <f t="shared" si="317"/>
        <v>214</v>
      </c>
      <c r="H2720" s="40">
        <f t="shared" si="318"/>
        <v>191</v>
      </c>
      <c r="I2720" s="40">
        <f t="shared" si="319"/>
        <v>169</v>
      </c>
      <c r="J2720" s="40">
        <f t="shared" si="320"/>
        <v>28561</v>
      </c>
    </row>
    <row r="2721" spans="1:10">
      <c r="A2721" t="s">
        <v>119</v>
      </c>
      <c r="B2721" s="19">
        <f>FORECAST!A105</f>
        <v>44300</v>
      </c>
      <c r="C2721" s="19">
        <f>OBSERVED!A105</f>
        <v>44300</v>
      </c>
      <c r="D2721" s="32">
        <f>OBSERVED!H105</f>
        <v>23</v>
      </c>
      <c r="E2721" s="32">
        <f>FORECAST!H105</f>
        <v>328</v>
      </c>
      <c r="F2721" s="40">
        <f t="shared" si="316"/>
        <v>23</v>
      </c>
      <c r="G2721" s="41">
        <f t="shared" si="317"/>
        <v>328</v>
      </c>
      <c r="H2721" s="40">
        <f t="shared" si="318"/>
        <v>305</v>
      </c>
      <c r="I2721" s="40">
        <f t="shared" si="319"/>
        <v>55</v>
      </c>
      <c r="J2721" s="40">
        <f t="shared" si="320"/>
        <v>3025</v>
      </c>
    </row>
    <row r="2722" spans="1:10">
      <c r="A2722" t="s">
        <v>122</v>
      </c>
      <c r="B2722" s="19">
        <f>FORECAST!A106</f>
        <v>44301</v>
      </c>
      <c r="C2722" s="19">
        <f>OBSERVED!A106</f>
        <v>44301</v>
      </c>
      <c r="D2722" s="32">
        <f>OBSERVED!H106</f>
        <v>23</v>
      </c>
      <c r="E2722" s="32">
        <f>FORECAST!H106</f>
        <v>333</v>
      </c>
      <c r="F2722" s="40">
        <f t="shared" si="316"/>
        <v>23</v>
      </c>
      <c r="G2722" s="41">
        <f t="shared" si="317"/>
        <v>333</v>
      </c>
      <c r="H2722" s="40">
        <f t="shared" si="318"/>
        <v>310</v>
      </c>
      <c r="I2722" s="40">
        <f t="shared" si="319"/>
        <v>50</v>
      </c>
      <c r="J2722" s="40">
        <f t="shared" si="320"/>
        <v>2500</v>
      </c>
    </row>
    <row r="2723" spans="1:10">
      <c r="A2723" t="s">
        <v>106</v>
      </c>
      <c r="B2723" s="19">
        <f>FORECAST!A107</f>
        <v>44302</v>
      </c>
      <c r="C2723" s="19">
        <f>OBSERVED!A107</f>
        <v>44302</v>
      </c>
      <c r="D2723" s="32">
        <f>OBSERVED!H107</f>
        <v>23</v>
      </c>
      <c r="E2723" s="32">
        <f>FORECAST!H107</f>
        <v>240</v>
      </c>
      <c r="F2723" s="40">
        <f t="shared" si="316"/>
        <v>23</v>
      </c>
      <c r="G2723" s="41">
        <f t="shared" si="317"/>
        <v>240</v>
      </c>
      <c r="H2723" s="40">
        <f t="shared" si="318"/>
        <v>217</v>
      </c>
      <c r="I2723" s="40">
        <f t="shared" si="319"/>
        <v>143</v>
      </c>
      <c r="J2723" s="40">
        <f t="shared" si="320"/>
        <v>20449</v>
      </c>
    </row>
    <row r="2724" spans="1:10">
      <c r="A2724" t="s">
        <v>107</v>
      </c>
      <c r="B2724" s="19">
        <f>FORECAST!A108</f>
        <v>44303</v>
      </c>
      <c r="C2724" s="19">
        <f>OBSERVED!A108</f>
        <v>44303</v>
      </c>
      <c r="D2724" s="32">
        <f>OBSERVED!H108</f>
        <v>23</v>
      </c>
      <c r="E2724" s="32">
        <f>FORECAST!H108</f>
        <v>285</v>
      </c>
      <c r="F2724" s="40">
        <f t="shared" si="316"/>
        <v>23</v>
      </c>
      <c r="G2724" s="41">
        <f t="shared" si="317"/>
        <v>285</v>
      </c>
      <c r="H2724" s="40">
        <f t="shared" si="318"/>
        <v>262</v>
      </c>
      <c r="I2724" s="40">
        <f t="shared" si="319"/>
        <v>98</v>
      </c>
      <c r="J2724" s="40">
        <f t="shared" si="320"/>
        <v>9604</v>
      </c>
    </row>
    <row r="2725" spans="1:10">
      <c r="A2725" t="s">
        <v>110</v>
      </c>
      <c r="B2725" s="19">
        <f>FORECAST!A109</f>
        <v>44304</v>
      </c>
      <c r="C2725" s="19">
        <f>OBSERVED!A109</f>
        <v>44304</v>
      </c>
      <c r="D2725" s="32">
        <f>OBSERVED!H109</f>
        <v>32</v>
      </c>
      <c r="E2725" s="32">
        <f>FORECAST!H109</f>
        <v>304</v>
      </c>
      <c r="F2725" s="40">
        <f t="shared" si="316"/>
        <v>32</v>
      </c>
      <c r="G2725" s="41">
        <f t="shared" si="317"/>
        <v>304</v>
      </c>
      <c r="H2725" s="40">
        <f t="shared" si="318"/>
        <v>272</v>
      </c>
      <c r="I2725" s="40">
        <f t="shared" si="319"/>
        <v>88</v>
      </c>
      <c r="J2725" s="40">
        <f t="shared" si="320"/>
        <v>7744</v>
      </c>
    </row>
    <row r="2726" spans="1:10">
      <c r="A2726" t="s">
        <v>113</v>
      </c>
      <c r="B2726" s="19">
        <f>FORECAST!A110</f>
        <v>44305</v>
      </c>
      <c r="C2726" s="19">
        <f>OBSERVED!A110</f>
        <v>44305</v>
      </c>
      <c r="D2726" s="32">
        <f>OBSERVED!H110</f>
        <v>32</v>
      </c>
      <c r="E2726" s="32">
        <f>FORECAST!H110</f>
        <v>315</v>
      </c>
      <c r="F2726" s="40">
        <f t="shared" si="316"/>
        <v>32</v>
      </c>
      <c r="G2726" s="41">
        <f t="shared" si="317"/>
        <v>315</v>
      </c>
      <c r="H2726" s="40">
        <f t="shared" si="318"/>
        <v>283</v>
      </c>
      <c r="I2726" s="40">
        <f t="shared" si="319"/>
        <v>77</v>
      </c>
      <c r="J2726" s="40">
        <f t="shared" si="320"/>
        <v>5929</v>
      </c>
    </row>
    <row r="2727" spans="1:10">
      <c r="A2727" t="s">
        <v>116</v>
      </c>
      <c r="B2727" s="19">
        <f>FORECAST!A111</f>
        <v>44306</v>
      </c>
      <c r="C2727" s="19">
        <f>OBSERVED!A111</f>
        <v>44306</v>
      </c>
      <c r="D2727" s="32">
        <f>OBSERVED!H111</f>
        <v>23</v>
      </c>
      <c r="E2727" s="32">
        <f>FORECAST!H111</f>
        <v>288</v>
      </c>
      <c r="F2727" s="40">
        <f t="shared" si="316"/>
        <v>23</v>
      </c>
      <c r="G2727" s="41">
        <f t="shared" si="317"/>
        <v>288</v>
      </c>
      <c r="H2727" s="40">
        <f t="shared" si="318"/>
        <v>265</v>
      </c>
      <c r="I2727" s="40">
        <f t="shared" si="319"/>
        <v>95</v>
      </c>
      <c r="J2727" s="40">
        <f t="shared" si="320"/>
        <v>9025</v>
      </c>
    </row>
    <row r="2728" spans="1:10">
      <c r="A2728" t="s">
        <v>119</v>
      </c>
      <c r="B2728" s="19">
        <f>FORECAST!A112</f>
        <v>44307</v>
      </c>
      <c r="C2728" s="19">
        <f>OBSERVED!A112</f>
        <v>44307</v>
      </c>
      <c r="D2728" s="32">
        <f>OBSERVED!H112</f>
        <v>23</v>
      </c>
      <c r="E2728" s="32">
        <f>FORECAST!H112</f>
        <v>289</v>
      </c>
      <c r="F2728" s="40">
        <f t="shared" si="316"/>
        <v>23</v>
      </c>
      <c r="G2728" s="41">
        <f t="shared" si="317"/>
        <v>289</v>
      </c>
      <c r="H2728" s="40">
        <f t="shared" si="318"/>
        <v>266</v>
      </c>
      <c r="I2728" s="40">
        <f t="shared" si="319"/>
        <v>94</v>
      </c>
      <c r="J2728" s="40">
        <f t="shared" si="320"/>
        <v>8836</v>
      </c>
    </row>
    <row r="2729" spans="1:10">
      <c r="A2729" t="s">
        <v>122</v>
      </c>
      <c r="B2729" s="19">
        <f>FORECAST!A113</f>
        <v>44308</v>
      </c>
      <c r="C2729" s="19">
        <f>OBSERVED!A113</f>
        <v>44308</v>
      </c>
      <c r="D2729" s="32">
        <f>OBSERVED!H113</f>
        <v>23</v>
      </c>
      <c r="E2729" s="32">
        <f>FORECAST!H113</f>
        <v>252</v>
      </c>
      <c r="F2729" s="40">
        <f t="shared" si="316"/>
        <v>23</v>
      </c>
      <c r="G2729" s="41">
        <f t="shared" si="317"/>
        <v>252</v>
      </c>
      <c r="H2729" s="40">
        <f t="shared" si="318"/>
        <v>229</v>
      </c>
      <c r="I2729" s="40">
        <f t="shared" si="319"/>
        <v>131</v>
      </c>
      <c r="J2729" s="40">
        <f t="shared" si="320"/>
        <v>17161</v>
      </c>
    </row>
    <row r="2730" spans="1:10">
      <c r="A2730" t="s">
        <v>106</v>
      </c>
      <c r="B2730" s="19">
        <f>FORECAST!A114</f>
        <v>44309</v>
      </c>
      <c r="C2730" s="19">
        <f>OBSERVED!A114</f>
        <v>44309</v>
      </c>
      <c r="D2730" s="32">
        <f>OBSERVED!H114</f>
        <v>14</v>
      </c>
      <c r="E2730" s="32">
        <f>FORECAST!H114</f>
        <v>248</v>
      </c>
      <c r="F2730" s="40">
        <f t="shared" si="316"/>
        <v>14</v>
      </c>
      <c r="G2730" s="41">
        <f t="shared" si="317"/>
        <v>248</v>
      </c>
      <c r="H2730" s="40">
        <f t="shared" si="318"/>
        <v>234</v>
      </c>
      <c r="I2730" s="40">
        <f t="shared" si="319"/>
        <v>126</v>
      </c>
      <c r="J2730" s="40">
        <f t="shared" si="320"/>
        <v>15876</v>
      </c>
    </row>
    <row r="2731" spans="1:10">
      <c r="A2731" t="s">
        <v>107</v>
      </c>
      <c r="B2731" s="19">
        <f>FORECAST!A115</f>
        <v>44310</v>
      </c>
      <c r="C2731" s="19">
        <f>OBSERVED!A115</f>
        <v>44310</v>
      </c>
      <c r="D2731" s="32">
        <f>OBSERVED!H115</f>
        <v>23</v>
      </c>
      <c r="E2731" s="32">
        <f>FORECAST!H115</f>
        <v>214</v>
      </c>
      <c r="F2731" s="40">
        <f t="shared" si="316"/>
        <v>23</v>
      </c>
      <c r="G2731" s="41">
        <f t="shared" si="317"/>
        <v>214</v>
      </c>
      <c r="H2731" s="40">
        <f t="shared" si="318"/>
        <v>191</v>
      </c>
      <c r="I2731" s="40">
        <f t="shared" si="319"/>
        <v>169</v>
      </c>
      <c r="J2731" s="40">
        <f t="shared" si="320"/>
        <v>28561</v>
      </c>
    </row>
    <row r="2732" spans="1:10">
      <c r="A2732" t="s">
        <v>110</v>
      </c>
      <c r="B2732" s="19">
        <f>FORECAST!A116</f>
        <v>44311</v>
      </c>
      <c r="C2732" s="19">
        <f>OBSERVED!A116</f>
        <v>44311</v>
      </c>
      <c r="D2732" s="32">
        <f>OBSERVED!H116</f>
        <v>5</v>
      </c>
      <c r="E2732" s="32">
        <f>FORECAST!H116</f>
        <v>202</v>
      </c>
      <c r="F2732" s="40">
        <f t="shared" si="316"/>
        <v>5</v>
      </c>
      <c r="G2732" s="41">
        <f t="shared" si="317"/>
        <v>202</v>
      </c>
      <c r="H2732" s="40">
        <f t="shared" si="318"/>
        <v>197</v>
      </c>
      <c r="I2732" s="40">
        <f t="shared" si="319"/>
        <v>163</v>
      </c>
      <c r="J2732" s="40">
        <f t="shared" si="320"/>
        <v>26569</v>
      </c>
    </row>
    <row r="2733" spans="1:10">
      <c r="A2733" t="s">
        <v>113</v>
      </c>
      <c r="B2733" s="19">
        <f>FORECAST!A117</f>
        <v>44312</v>
      </c>
      <c r="C2733" s="19">
        <f>OBSERVED!A117</f>
        <v>44312</v>
      </c>
      <c r="D2733" s="32">
        <f>OBSERVED!H117</f>
        <v>5</v>
      </c>
      <c r="E2733" s="32">
        <f>FORECAST!H117</f>
        <v>30</v>
      </c>
      <c r="F2733" s="40">
        <f t="shared" si="316"/>
        <v>5</v>
      </c>
      <c r="G2733" s="41">
        <f t="shared" si="317"/>
        <v>30</v>
      </c>
      <c r="H2733" s="40">
        <f t="shared" si="318"/>
        <v>25</v>
      </c>
      <c r="I2733" s="40">
        <f t="shared" si="319"/>
        <v>25</v>
      </c>
      <c r="J2733" s="40">
        <f t="shared" si="320"/>
        <v>625</v>
      </c>
    </row>
    <row r="2734" spans="1:10">
      <c r="A2734" t="s">
        <v>116</v>
      </c>
      <c r="B2734" s="19">
        <f>FORECAST!A118</f>
        <v>44313</v>
      </c>
      <c r="C2734" s="19">
        <f>OBSERVED!A118</f>
        <v>44313</v>
      </c>
      <c r="D2734" s="32">
        <f>OBSERVED!H118</f>
        <v>23</v>
      </c>
      <c r="E2734" s="32">
        <f>FORECAST!H118</f>
        <v>60</v>
      </c>
      <c r="F2734" s="40">
        <f t="shared" si="316"/>
        <v>23</v>
      </c>
      <c r="G2734" s="41">
        <f t="shared" si="317"/>
        <v>60</v>
      </c>
      <c r="H2734" s="40">
        <f t="shared" si="318"/>
        <v>37</v>
      </c>
      <c r="I2734" s="40">
        <f t="shared" si="319"/>
        <v>37</v>
      </c>
      <c r="J2734" s="40">
        <f t="shared" si="320"/>
        <v>1369</v>
      </c>
    </row>
    <row r="2735" spans="1:10">
      <c r="A2735" t="s">
        <v>119</v>
      </c>
      <c r="B2735" s="19">
        <f>FORECAST!A119</f>
        <v>44314</v>
      </c>
      <c r="C2735" s="19">
        <f>OBSERVED!A119</f>
        <v>44314</v>
      </c>
      <c r="D2735" s="32">
        <f>OBSERVED!H119</f>
        <v>14</v>
      </c>
      <c r="E2735" s="32">
        <f>FORECAST!H119</f>
        <v>251</v>
      </c>
      <c r="F2735" s="40">
        <f t="shared" si="316"/>
        <v>14</v>
      </c>
      <c r="G2735" s="41">
        <f t="shared" si="317"/>
        <v>251</v>
      </c>
      <c r="H2735" s="40">
        <f t="shared" si="318"/>
        <v>237</v>
      </c>
      <c r="I2735" s="40">
        <f t="shared" si="319"/>
        <v>123</v>
      </c>
      <c r="J2735" s="40">
        <f t="shared" si="320"/>
        <v>15129</v>
      </c>
    </row>
    <row r="2736" spans="1:10">
      <c r="A2736" t="s">
        <v>122</v>
      </c>
      <c r="B2736" s="19">
        <f>FORECAST!A120</f>
        <v>44315</v>
      </c>
      <c r="C2736" s="19">
        <f>OBSERVED!A120</f>
        <v>44315</v>
      </c>
      <c r="D2736" s="32">
        <f>OBSERVED!H120</f>
        <v>23</v>
      </c>
      <c r="E2736" s="32">
        <f>FORECAST!H120</f>
        <v>330</v>
      </c>
      <c r="F2736" s="40">
        <f t="shared" si="316"/>
        <v>23</v>
      </c>
      <c r="G2736" s="41">
        <f t="shared" si="317"/>
        <v>330</v>
      </c>
      <c r="H2736" s="40">
        <f t="shared" si="318"/>
        <v>307</v>
      </c>
      <c r="I2736" s="40">
        <f t="shared" si="319"/>
        <v>53</v>
      </c>
      <c r="J2736" s="40">
        <f t="shared" si="320"/>
        <v>2809</v>
      </c>
    </row>
    <row r="2737" spans="1:10">
      <c r="A2737" t="s">
        <v>106</v>
      </c>
      <c r="B2737" s="19">
        <f>FORECAST!A121</f>
        <v>44316</v>
      </c>
      <c r="C2737" s="19">
        <f>OBSERVED!A121</f>
        <v>44316</v>
      </c>
      <c r="D2737" s="32">
        <f>OBSERVED!H121</f>
        <v>5</v>
      </c>
      <c r="E2737" s="32">
        <f>FORECAST!H121</f>
        <v>315</v>
      </c>
      <c r="F2737" s="40">
        <f t="shared" si="316"/>
        <v>5</v>
      </c>
      <c r="G2737" s="41">
        <f t="shared" si="317"/>
        <v>315</v>
      </c>
      <c r="H2737" s="40">
        <f t="shared" si="318"/>
        <v>310</v>
      </c>
      <c r="I2737" s="40">
        <f t="shared" si="319"/>
        <v>50</v>
      </c>
      <c r="J2737" s="40">
        <f t="shared" si="320"/>
        <v>2500</v>
      </c>
    </row>
    <row r="2738" spans="1:10">
      <c r="A2738" t="s">
        <v>107</v>
      </c>
      <c r="B2738" s="19">
        <f>FORECAST!A122</f>
        <v>44317</v>
      </c>
      <c r="C2738" s="19">
        <f>OBSERVED!A122</f>
        <v>44317</v>
      </c>
      <c r="D2738" s="32">
        <f>OBSERVED!H122</f>
        <v>23</v>
      </c>
      <c r="E2738" s="32">
        <f>FORECAST!H122</f>
        <v>206</v>
      </c>
      <c r="F2738" s="40">
        <f t="shared" si="316"/>
        <v>23</v>
      </c>
      <c r="G2738" s="41">
        <f t="shared" si="317"/>
        <v>206</v>
      </c>
      <c r="H2738" s="40">
        <f t="shared" si="318"/>
        <v>183</v>
      </c>
      <c r="I2738" s="40">
        <f t="shared" si="319"/>
        <v>177</v>
      </c>
      <c r="J2738" s="40">
        <f t="shared" si="320"/>
        <v>31329</v>
      </c>
    </row>
    <row r="2739" spans="1:10">
      <c r="A2739" t="s">
        <v>110</v>
      </c>
      <c r="B2739" s="19">
        <f>FORECAST!A123</f>
        <v>44318</v>
      </c>
      <c r="C2739" s="19">
        <f>OBSERVED!A123</f>
        <v>44318</v>
      </c>
      <c r="D2739" s="32">
        <f>OBSERVED!H123</f>
        <v>32</v>
      </c>
      <c r="E2739" s="32">
        <f>FORECAST!H123</f>
        <v>158</v>
      </c>
      <c r="F2739" s="40">
        <f t="shared" si="316"/>
        <v>32</v>
      </c>
      <c r="G2739" s="41">
        <f t="shared" si="317"/>
        <v>158</v>
      </c>
      <c r="H2739" s="40">
        <f t="shared" si="318"/>
        <v>126</v>
      </c>
      <c r="I2739" s="40">
        <f t="shared" si="319"/>
        <v>126</v>
      </c>
      <c r="J2739" s="40">
        <f t="shared" si="320"/>
        <v>15876</v>
      </c>
    </row>
    <row r="2740" spans="1:10">
      <c r="A2740" t="s">
        <v>113</v>
      </c>
      <c r="B2740" s="19">
        <f>FORECAST!A124</f>
        <v>44319</v>
      </c>
      <c r="C2740" s="19">
        <f>OBSERVED!A124</f>
        <v>44319</v>
      </c>
      <c r="D2740" s="32">
        <f>OBSERVED!H124</f>
        <v>23</v>
      </c>
      <c r="E2740" s="32">
        <f>FORECAST!H124</f>
        <v>251</v>
      </c>
      <c r="F2740" s="40">
        <f t="shared" si="316"/>
        <v>23</v>
      </c>
      <c r="G2740" s="41">
        <f t="shared" si="317"/>
        <v>251</v>
      </c>
      <c r="H2740" s="40">
        <f t="shared" si="318"/>
        <v>228</v>
      </c>
      <c r="I2740" s="40">
        <f t="shared" si="319"/>
        <v>132</v>
      </c>
      <c r="J2740" s="40">
        <f t="shared" si="320"/>
        <v>17424</v>
      </c>
    </row>
    <row r="2741" spans="1:10">
      <c r="A2741" t="s">
        <v>116</v>
      </c>
      <c r="B2741" s="19">
        <f>FORECAST!A125</f>
        <v>44320</v>
      </c>
      <c r="C2741" s="19">
        <f>OBSERVED!A125</f>
        <v>44320</v>
      </c>
      <c r="D2741" s="32">
        <f>OBSERVED!H125</f>
        <v>0</v>
      </c>
      <c r="E2741" s="32">
        <f>FORECAST!H125</f>
        <v>270</v>
      </c>
      <c r="F2741" s="40">
        <f t="shared" si="316"/>
        <v>0</v>
      </c>
      <c r="G2741" s="41">
        <f t="shared" si="317"/>
        <v>270</v>
      </c>
      <c r="H2741" s="40">
        <f t="shared" si="318"/>
        <v>270</v>
      </c>
      <c r="I2741" s="40">
        <f t="shared" si="319"/>
        <v>90</v>
      </c>
      <c r="J2741" s="40">
        <f t="shared" si="320"/>
        <v>8100</v>
      </c>
    </row>
    <row r="2742" spans="1:10">
      <c r="A2742" t="s">
        <v>119</v>
      </c>
      <c r="B2742" s="19">
        <f>FORECAST!A126</f>
        <v>44321</v>
      </c>
      <c r="C2742" s="19">
        <f>OBSERVED!A126</f>
        <v>44321</v>
      </c>
      <c r="D2742" s="32">
        <f>OBSERVED!H126</f>
        <v>32</v>
      </c>
      <c r="E2742" s="32">
        <f>FORECAST!H126</f>
        <v>281</v>
      </c>
      <c r="F2742" s="40">
        <f t="shared" si="316"/>
        <v>32</v>
      </c>
      <c r="G2742" s="41">
        <f t="shared" si="317"/>
        <v>281</v>
      </c>
      <c r="H2742" s="40">
        <f t="shared" si="318"/>
        <v>249</v>
      </c>
      <c r="I2742" s="40">
        <f t="shared" si="319"/>
        <v>111</v>
      </c>
      <c r="J2742" s="40">
        <f t="shared" si="320"/>
        <v>12321</v>
      </c>
    </row>
    <row r="2743" spans="1:10">
      <c r="A2743" t="s">
        <v>122</v>
      </c>
      <c r="B2743" s="19">
        <f>FORECAST!A127</f>
        <v>44322</v>
      </c>
      <c r="C2743" s="19">
        <f>OBSERVED!A127</f>
        <v>44322</v>
      </c>
      <c r="D2743" s="32">
        <f>OBSERVED!H127</f>
        <v>23</v>
      </c>
      <c r="E2743" s="32">
        <f>FORECAST!H127</f>
        <v>255</v>
      </c>
      <c r="F2743" s="40">
        <f t="shared" si="316"/>
        <v>23</v>
      </c>
      <c r="G2743" s="41">
        <f t="shared" si="317"/>
        <v>255</v>
      </c>
      <c r="H2743" s="40">
        <f t="shared" si="318"/>
        <v>232</v>
      </c>
      <c r="I2743" s="40">
        <f t="shared" si="319"/>
        <v>128</v>
      </c>
      <c r="J2743" s="40">
        <f t="shared" si="320"/>
        <v>16384</v>
      </c>
    </row>
    <row r="2744" spans="1:10">
      <c r="A2744" t="s">
        <v>106</v>
      </c>
      <c r="B2744" s="19">
        <f>FORECAST!A128</f>
        <v>44323</v>
      </c>
      <c r="C2744" s="19">
        <f>OBSERVED!A128</f>
        <v>44323</v>
      </c>
      <c r="D2744" s="32">
        <f>OBSERVED!H128</f>
        <v>32</v>
      </c>
      <c r="E2744" s="32">
        <f>FORECAST!H128</f>
        <v>252</v>
      </c>
      <c r="F2744" s="40">
        <f t="shared" si="316"/>
        <v>32</v>
      </c>
      <c r="G2744" s="41">
        <f t="shared" si="317"/>
        <v>252</v>
      </c>
      <c r="H2744" s="40">
        <f t="shared" si="318"/>
        <v>220</v>
      </c>
      <c r="I2744" s="40">
        <f t="shared" si="319"/>
        <v>140</v>
      </c>
      <c r="J2744" s="40">
        <f t="shared" si="320"/>
        <v>19600</v>
      </c>
    </row>
    <row r="2745" spans="1:10">
      <c r="A2745" t="s">
        <v>107</v>
      </c>
      <c r="B2745" s="19">
        <f>FORECAST!A129</f>
        <v>44324</v>
      </c>
      <c r="C2745" s="19">
        <f>OBSERVED!A129</f>
        <v>44324</v>
      </c>
      <c r="D2745" s="32">
        <f>OBSERVED!H129</f>
        <v>0</v>
      </c>
      <c r="E2745" s="32">
        <f>FORECAST!H129</f>
        <v>214</v>
      </c>
      <c r="F2745" s="40">
        <f t="shared" si="316"/>
        <v>0</v>
      </c>
      <c r="G2745" s="41">
        <f t="shared" si="317"/>
        <v>214</v>
      </c>
      <c r="H2745" s="40">
        <f t="shared" si="318"/>
        <v>214</v>
      </c>
      <c r="I2745" s="40">
        <f t="shared" si="319"/>
        <v>146</v>
      </c>
      <c r="J2745" s="40">
        <f t="shared" si="320"/>
        <v>21316</v>
      </c>
    </row>
    <row r="2746" spans="1:10">
      <c r="A2746" t="s">
        <v>110</v>
      </c>
      <c r="B2746" s="19">
        <f>FORECAST!A130</f>
        <v>44325</v>
      </c>
      <c r="C2746" s="19">
        <f>OBSERVED!A130</f>
        <v>44325</v>
      </c>
      <c r="D2746" s="32">
        <f>OBSERVED!H130</f>
        <v>23</v>
      </c>
      <c r="E2746" s="32">
        <f>FORECAST!H130</f>
        <v>289</v>
      </c>
      <c r="F2746" s="40">
        <f t="shared" si="316"/>
        <v>23</v>
      </c>
      <c r="G2746" s="41">
        <f t="shared" si="317"/>
        <v>289</v>
      </c>
      <c r="H2746" s="40">
        <f t="shared" si="318"/>
        <v>266</v>
      </c>
      <c r="I2746" s="40">
        <f t="shared" si="319"/>
        <v>94</v>
      </c>
      <c r="J2746" s="40">
        <f t="shared" si="320"/>
        <v>8836</v>
      </c>
    </row>
    <row r="2747" spans="1:10">
      <c r="A2747" t="s">
        <v>113</v>
      </c>
      <c r="B2747" s="19">
        <f>FORECAST!A131</f>
        <v>44326</v>
      </c>
      <c r="C2747" s="19">
        <f>OBSERVED!A131</f>
        <v>44326</v>
      </c>
      <c r="D2747" s="32">
        <f>OBSERVED!H131</f>
        <v>23</v>
      </c>
      <c r="E2747" s="32">
        <f>FORECAST!H131</f>
        <v>214</v>
      </c>
      <c r="F2747" s="40">
        <f t="shared" ref="F2747:F2810" si="321">IF(OR(D2747=999,E2747=999),"",D2747)</f>
        <v>23</v>
      </c>
      <c r="G2747" s="41">
        <f t="shared" ref="G2747:G2810" si="322">IF(OR(D2747=999,E2747=999),"",E2747)</f>
        <v>214</v>
      </c>
      <c r="H2747" s="40">
        <f t="shared" ref="H2747:H2810" si="323">IF(OR(D2747=999,E2747=999),"",ABS(D2747-E2747))</f>
        <v>191</v>
      </c>
      <c r="I2747" s="40">
        <f t="shared" ref="I2747:I2810" si="324">IF(OR(H2747&lt;=180,H2747=""),H2747,360-H2747)</f>
        <v>169</v>
      </c>
      <c r="J2747" s="40">
        <f t="shared" ref="J2747:J2810" si="325">IF(I2747="","",POWER(I2747,2))</f>
        <v>28561</v>
      </c>
    </row>
    <row r="2748" spans="1:10">
      <c r="A2748" t="s">
        <v>116</v>
      </c>
      <c r="B2748" s="19">
        <f>FORECAST!A132</f>
        <v>44327</v>
      </c>
      <c r="C2748" s="19">
        <f>OBSERVED!A132</f>
        <v>44327</v>
      </c>
      <c r="D2748" s="32">
        <f>OBSERVED!H132</f>
        <v>32</v>
      </c>
      <c r="E2748" s="32">
        <f>FORECAST!H132</f>
        <v>248</v>
      </c>
      <c r="F2748" s="40">
        <f t="shared" si="321"/>
        <v>32</v>
      </c>
      <c r="G2748" s="41">
        <f t="shared" si="322"/>
        <v>248</v>
      </c>
      <c r="H2748" s="40">
        <f t="shared" si="323"/>
        <v>216</v>
      </c>
      <c r="I2748" s="40">
        <f t="shared" si="324"/>
        <v>144</v>
      </c>
      <c r="J2748" s="40">
        <f t="shared" si="325"/>
        <v>20736</v>
      </c>
    </row>
    <row r="2749" spans="1:10">
      <c r="A2749" t="s">
        <v>119</v>
      </c>
      <c r="B2749" s="19">
        <f>FORECAST!A133</f>
        <v>44328</v>
      </c>
      <c r="C2749" s="19">
        <f>OBSERVED!A133</f>
        <v>44328</v>
      </c>
      <c r="D2749" s="32">
        <f>OBSERVED!H133</f>
        <v>23</v>
      </c>
      <c r="E2749" s="32">
        <f>FORECAST!H133</f>
        <v>244</v>
      </c>
      <c r="F2749" s="40">
        <f t="shared" si="321"/>
        <v>23</v>
      </c>
      <c r="G2749" s="41">
        <f t="shared" si="322"/>
        <v>244</v>
      </c>
      <c r="H2749" s="40">
        <f t="shared" si="323"/>
        <v>221</v>
      </c>
      <c r="I2749" s="40">
        <f t="shared" si="324"/>
        <v>139</v>
      </c>
      <c r="J2749" s="40">
        <f t="shared" si="325"/>
        <v>19321</v>
      </c>
    </row>
    <row r="2750" spans="1:10">
      <c r="A2750" t="s">
        <v>122</v>
      </c>
      <c r="B2750" s="19">
        <f>FORECAST!A134</f>
        <v>44329</v>
      </c>
      <c r="C2750" s="19">
        <f>OBSERVED!A134</f>
        <v>44329</v>
      </c>
      <c r="D2750" s="32">
        <f>OBSERVED!H134</f>
        <v>23</v>
      </c>
      <c r="E2750" s="32">
        <f>FORECAST!H134</f>
        <v>243</v>
      </c>
      <c r="F2750" s="40">
        <f t="shared" si="321"/>
        <v>23</v>
      </c>
      <c r="G2750" s="41">
        <f t="shared" si="322"/>
        <v>243</v>
      </c>
      <c r="H2750" s="40">
        <f t="shared" si="323"/>
        <v>220</v>
      </c>
      <c r="I2750" s="40">
        <f t="shared" si="324"/>
        <v>140</v>
      </c>
      <c r="J2750" s="40">
        <f t="shared" si="325"/>
        <v>19600</v>
      </c>
    </row>
    <row r="2751" spans="1:10">
      <c r="A2751" t="s">
        <v>106</v>
      </c>
      <c r="B2751" s="19">
        <f>FORECAST!A135</f>
        <v>44330</v>
      </c>
      <c r="C2751" s="19">
        <f>OBSERVED!A135</f>
        <v>44330</v>
      </c>
      <c r="D2751" s="32">
        <f>OBSERVED!H135</f>
        <v>23</v>
      </c>
      <c r="E2751" s="32">
        <f>FORECAST!H135</f>
        <v>225</v>
      </c>
      <c r="F2751" s="40">
        <f t="shared" si="321"/>
        <v>23</v>
      </c>
      <c r="G2751" s="41">
        <f t="shared" si="322"/>
        <v>225</v>
      </c>
      <c r="H2751" s="40">
        <f t="shared" si="323"/>
        <v>202</v>
      </c>
      <c r="I2751" s="40">
        <f t="shared" si="324"/>
        <v>158</v>
      </c>
      <c r="J2751" s="40">
        <f t="shared" si="325"/>
        <v>24964</v>
      </c>
    </row>
    <row r="2752" spans="1:10">
      <c r="A2752" t="s">
        <v>107</v>
      </c>
      <c r="B2752" s="19">
        <f>FORECAST!A136</f>
        <v>44331</v>
      </c>
      <c r="C2752" s="19">
        <f>OBSERVED!A136</f>
        <v>44331</v>
      </c>
      <c r="D2752" s="32">
        <f>OBSERVED!H136</f>
        <v>32</v>
      </c>
      <c r="E2752" s="32">
        <f>FORECAST!H136</f>
        <v>240</v>
      </c>
      <c r="F2752" s="40">
        <f t="shared" si="321"/>
        <v>32</v>
      </c>
      <c r="G2752" s="41">
        <f t="shared" si="322"/>
        <v>240</v>
      </c>
      <c r="H2752" s="40">
        <f t="shared" si="323"/>
        <v>208</v>
      </c>
      <c r="I2752" s="40">
        <f t="shared" si="324"/>
        <v>152</v>
      </c>
      <c r="J2752" s="40">
        <f t="shared" si="325"/>
        <v>23104</v>
      </c>
    </row>
    <row r="2753" spans="1:10">
      <c r="A2753" t="s">
        <v>110</v>
      </c>
      <c r="B2753" s="19">
        <f>FORECAST!A137</f>
        <v>44332</v>
      </c>
      <c r="C2753" s="19">
        <f>OBSERVED!A137</f>
        <v>44332</v>
      </c>
      <c r="D2753" s="32">
        <f>OBSERVED!H137</f>
        <v>14</v>
      </c>
      <c r="E2753" s="32">
        <f>FORECAST!H137</f>
        <v>214</v>
      </c>
      <c r="F2753" s="40">
        <f t="shared" si="321"/>
        <v>14</v>
      </c>
      <c r="G2753" s="41">
        <f t="shared" si="322"/>
        <v>214</v>
      </c>
      <c r="H2753" s="40">
        <f t="shared" si="323"/>
        <v>200</v>
      </c>
      <c r="I2753" s="40">
        <f t="shared" si="324"/>
        <v>160</v>
      </c>
      <c r="J2753" s="40">
        <f t="shared" si="325"/>
        <v>25600</v>
      </c>
    </row>
    <row r="2754" spans="1:10">
      <c r="A2754" t="s">
        <v>113</v>
      </c>
      <c r="B2754" s="19">
        <f>FORECAST!A138</f>
        <v>44333</v>
      </c>
      <c r="C2754" s="19">
        <f>OBSERVED!A138</f>
        <v>44333</v>
      </c>
      <c r="D2754" s="32">
        <f>OBSERVED!H138</f>
        <v>5</v>
      </c>
      <c r="E2754" s="32">
        <f>FORECAST!H138</f>
        <v>75</v>
      </c>
      <c r="F2754" s="40">
        <f t="shared" si="321"/>
        <v>5</v>
      </c>
      <c r="G2754" s="41">
        <f t="shared" si="322"/>
        <v>75</v>
      </c>
      <c r="H2754" s="40">
        <f t="shared" si="323"/>
        <v>70</v>
      </c>
      <c r="I2754" s="40">
        <f t="shared" si="324"/>
        <v>70</v>
      </c>
      <c r="J2754" s="40">
        <f t="shared" si="325"/>
        <v>4900</v>
      </c>
    </row>
    <row r="2755" spans="1:10">
      <c r="A2755" t="s">
        <v>116</v>
      </c>
      <c r="B2755" s="19">
        <f>FORECAST!A139</f>
        <v>44334</v>
      </c>
      <c r="C2755" s="19">
        <f>OBSERVED!A139</f>
        <v>44334</v>
      </c>
      <c r="D2755" s="32">
        <f>OBSERVED!H139</f>
        <v>5</v>
      </c>
      <c r="E2755" s="32">
        <f>FORECAST!H139</f>
        <v>68</v>
      </c>
      <c r="F2755" s="40">
        <f t="shared" si="321"/>
        <v>5</v>
      </c>
      <c r="G2755" s="41">
        <f t="shared" si="322"/>
        <v>68</v>
      </c>
      <c r="H2755" s="40">
        <f t="shared" si="323"/>
        <v>63</v>
      </c>
      <c r="I2755" s="40">
        <f t="shared" si="324"/>
        <v>63</v>
      </c>
      <c r="J2755" s="40">
        <f t="shared" si="325"/>
        <v>3969</v>
      </c>
    </row>
    <row r="2756" spans="1:10">
      <c r="A2756" t="s">
        <v>119</v>
      </c>
      <c r="B2756" s="19">
        <f>FORECAST!A140</f>
        <v>44335</v>
      </c>
      <c r="C2756" s="19">
        <f>OBSERVED!A140</f>
        <v>44335</v>
      </c>
      <c r="D2756" s="32">
        <f>OBSERVED!H140</f>
        <v>23</v>
      </c>
      <c r="E2756" s="32">
        <f>FORECAST!H140</f>
        <v>23</v>
      </c>
      <c r="F2756" s="40">
        <f t="shared" si="321"/>
        <v>23</v>
      </c>
      <c r="G2756" s="41">
        <f t="shared" si="322"/>
        <v>23</v>
      </c>
      <c r="H2756" s="40">
        <f t="shared" si="323"/>
        <v>0</v>
      </c>
      <c r="I2756" s="40">
        <f t="shared" si="324"/>
        <v>0</v>
      </c>
      <c r="J2756" s="40">
        <f t="shared" si="325"/>
        <v>0</v>
      </c>
    </row>
    <row r="2757" spans="1:10">
      <c r="A2757" t="s">
        <v>122</v>
      </c>
      <c r="B2757" s="19">
        <f>FORECAST!A141</f>
        <v>44336</v>
      </c>
      <c r="C2757" s="19">
        <f>OBSERVED!A141</f>
        <v>44336</v>
      </c>
      <c r="D2757" s="32">
        <f>OBSERVED!H141</f>
        <v>14</v>
      </c>
      <c r="E2757" s="32">
        <f>FORECAST!H141</f>
        <v>270</v>
      </c>
      <c r="F2757" s="40">
        <f t="shared" si="321"/>
        <v>14</v>
      </c>
      <c r="G2757" s="41">
        <f t="shared" si="322"/>
        <v>270</v>
      </c>
      <c r="H2757" s="40">
        <f t="shared" si="323"/>
        <v>256</v>
      </c>
      <c r="I2757" s="40">
        <f t="shared" si="324"/>
        <v>104</v>
      </c>
      <c r="J2757" s="40">
        <f t="shared" si="325"/>
        <v>10816</v>
      </c>
    </row>
    <row r="2758" spans="1:10">
      <c r="A2758" t="s">
        <v>106</v>
      </c>
      <c r="B2758" s="19">
        <f>FORECAST!A142</f>
        <v>44337</v>
      </c>
      <c r="C2758" s="19">
        <f>OBSERVED!A142</f>
        <v>44337</v>
      </c>
      <c r="D2758" s="32">
        <f>OBSERVED!H142</f>
        <v>23</v>
      </c>
      <c r="E2758" s="32">
        <f>FORECAST!H142</f>
        <v>202</v>
      </c>
      <c r="F2758" s="40">
        <f t="shared" si="321"/>
        <v>23</v>
      </c>
      <c r="G2758" s="41">
        <f t="shared" si="322"/>
        <v>202</v>
      </c>
      <c r="H2758" s="40">
        <f t="shared" si="323"/>
        <v>179</v>
      </c>
      <c r="I2758" s="40">
        <f t="shared" si="324"/>
        <v>179</v>
      </c>
      <c r="J2758" s="40">
        <f t="shared" si="325"/>
        <v>32041</v>
      </c>
    </row>
    <row r="2759" spans="1:10">
      <c r="A2759" t="s">
        <v>107</v>
      </c>
      <c r="B2759" s="19">
        <f>FORECAST!A143</f>
        <v>44338</v>
      </c>
      <c r="C2759" s="19">
        <f>OBSERVED!A143</f>
        <v>44338</v>
      </c>
      <c r="D2759" s="32">
        <f>OBSERVED!H143</f>
        <v>0</v>
      </c>
      <c r="E2759" s="32">
        <f>FORECAST!H143</f>
        <v>212</v>
      </c>
      <c r="F2759" s="40">
        <f t="shared" si="321"/>
        <v>0</v>
      </c>
      <c r="G2759" s="41">
        <f t="shared" si="322"/>
        <v>212</v>
      </c>
      <c r="H2759" s="40">
        <f t="shared" si="323"/>
        <v>212</v>
      </c>
      <c r="I2759" s="40">
        <f t="shared" si="324"/>
        <v>148</v>
      </c>
      <c r="J2759" s="40">
        <f t="shared" si="325"/>
        <v>21904</v>
      </c>
    </row>
    <row r="2760" spans="1:10">
      <c r="A2760" t="s">
        <v>110</v>
      </c>
      <c r="B2760" s="19">
        <f>FORECAST!A144</f>
        <v>44339</v>
      </c>
      <c r="C2760" s="19">
        <f>OBSERVED!A144</f>
        <v>44339</v>
      </c>
      <c r="D2760" s="32">
        <f>OBSERVED!H144</f>
        <v>23</v>
      </c>
      <c r="E2760" s="32">
        <f>FORECAST!H144</f>
        <v>204</v>
      </c>
      <c r="F2760" s="40">
        <f t="shared" si="321"/>
        <v>23</v>
      </c>
      <c r="G2760" s="41">
        <f t="shared" si="322"/>
        <v>204</v>
      </c>
      <c r="H2760" s="40">
        <f t="shared" si="323"/>
        <v>181</v>
      </c>
      <c r="I2760" s="40">
        <f t="shared" si="324"/>
        <v>179</v>
      </c>
      <c r="J2760" s="40">
        <f t="shared" si="325"/>
        <v>32041</v>
      </c>
    </row>
    <row r="2761" spans="1:10">
      <c r="A2761" t="s">
        <v>113</v>
      </c>
      <c r="B2761" s="19">
        <f>FORECAST!A145</f>
        <v>44340</v>
      </c>
      <c r="C2761" s="19">
        <f>OBSERVED!A145</f>
        <v>44340</v>
      </c>
      <c r="D2761" s="32">
        <f>OBSERVED!H145</f>
        <v>23</v>
      </c>
      <c r="E2761" s="32">
        <f>FORECAST!H145</f>
        <v>210</v>
      </c>
      <c r="F2761" s="40">
        <f t="shared" si="321"/>
        <v>23</v>
      </c>
      <c r="G2761" s="41">
        <f t="shared" si="322"/>
        <v>210</v>
      </c>
      <c r="H2761" s="40">
        <f t="shared" si="323"/>
        <v>187</v>
      </c>
      <c r="I2761" s="40">
        <f t="shared" si="324"/>
        <v>173</v>
      </c>
      <c r="J2761" s="40">
        <f t="shared" si="325"/>
        <v>29929</v>
      </c>
    </row>
    <row r="2762" spans="1:10">
      <c r="A2762" t="s">
        <v>116</v>
      </c>
      <c r="B2762" s="19">
        <f>FORECAST!A146</f>
        <v>44341</v>
      </c>
      <c r="C2762" s="19">
        <f>OBSERVED!A146</f>
        <v>44341</v>
      </c>
      <c r="D2762" s="32">
        <f>OBSERVED!H146</f>
        <v>32</v>
      </c>
      <c r="E2762" s="32">
        <f>FORECAST!H146</f>
        <v>285</v>
      </c>
      <c r="F2762" s="40">
        <f t="shared" si="321"/>
        <v>32</v>
      </c>
      <c r="G2762" s="41">
        <f t="shared" si="322"/>
        <v>285</v>
      </c>
      <c r="H2762" s="40">
        <f t="shared" si="323"/>
        <v>253</v>
      </c>
      <c r="I2762" s="40">
        <f t="shared" si="324"/>
        <v>107</v>
      </c>
      <c r="J2762" s="40">
        <f t="shared" si="325"/>
        <v>11449</v>
      </c>
    </row>
    <row r="2763" spans="1:10">
      <c r="A2763" t="s">
        <v>119</v>
      </c>
      <c r="B2763" s="19">
        <f>FORECAST!A147</f>
        <v>44342</v>
      </c>
      <c r="C2763" s="19">
        <f>OBSERVED!A147</f>
        <v>44342</v>
      </c>
      <c r="D2763" s="32">
        <f>OBSERVED!H147</f>
        <v>23</v>
      </c>
      <c r="E2763" s="32">
        <f>FORECAST!H147</f>
        <v>287</v>
      </c>
      <c r="F2763" s="40">
        <f t="shared" si="321"/>
        <v>23</v>
      </c>
      <c r="G2763" s="41">
        <f t="shared" si="322"/>
        <v>287</v>
      </c>
      <c r="H2763" s="40">
        <f t="shared" si="323"/>
        <v>264</v>
      </c>
      <c r="I2763" s="40">
        <f t="shared" si="324"/>
        <v>96</v>
      </c>
      <c r="J2763" s="40">
        <f t="shared" si="325"/>
        <v>9216</v>
      </c>
    </row>
    <row r="2764" spans="1:10">
      <c r="A2764" t="s">
        <v>122</v>
      </c>
      <c r="B2764" s="19">
        <f>FORECAST!A148</f>
        <v>44343</v>
      </c>
      <c r="C2764" s="19">
        <f>OBSERVED!A148</f>
        <v>44343</v>
      </c>
      <c r="D2764" s="32">
        <f>OBSERVED!H148</f>
        <v>23</v>
      </c>
      <c r="E2764" s="32">
        <f>FORECAST!H148</f>
        <v>248</v>
      </c>
      <c r="F2764" s="40">
        <f t="shared" si="321"/>
        <v>23</v>
      </c>
      <c r="G2764" s="41">
        <f t="shared" si="322"/>
        <v>248</v>
      </c>
      <c r="H2764" s="40">
        <f t="shared" si="323"/>
        <v>225</v>
      </c>
      <c r="I2764" s="40">
        <f t="shared" si="324"/>
        <v>135</v>
      </c>
      <c r="J2764" s="40">
        <f t="shared" si="325"/>
        <v>18225</v>
      </c>
    </row>
    <row r="2765" spans="1:10">
      <c r="A2765" t="s">
        <v>106</v>
      </c>
      <c r="B2765" s="19">
        <f>FORECAST!A149</f>
        <v>44344</v>
      </c>
      <c r="C2765" s="19">
        <f>OBSERVED!A149</f>
        <v>44344</v>
      </c>
      <c r="D2765" s="32">
        <f>OBSERVED!H149</f>
        <v>25</v>
      </c>
      <c r="E2765" s="32">
        <f>FORECAST!H149</f>
        <v>207</v>
      </c>
      <c r="F2765" s="40">
        <f t="shared" si="321"/>
        <v>25</v>
      </c>
      <c r="G2765" s="41">
        <f t="shared" si="322"/>
        <v>207</v>
      </c>
      <c r="H2765" s="40">
        <f t="shared" si="323"/>
        <v>182</v>
      </c>
      <c r="I2765" s="40">
        <f t="shared" si="324"/>
        <v>178</v>
      </c>
      <c r="J2765" s="40">
        <f t="shared" si="325"/>
        <v>31684</v>
      </c>
    </row>
    <row r="2766" spans="1:10">
      <c r="A2766" t="s">
        <v>107</v>
      </c>
      <c r="B2766" s="19">
        <f>FORECAST!A150</f>
        <v>44345</v>
      </c>
      <c r="C2766" s="19">
        <f>OBSERVED!A150</f>
        <v>44345</v>
      </c>
      <c r="D2766" s="32">
        <f>OBSERVED!H150</f>
        <v>23</v>
      </c>
      <c r="E2766" s="32">
        <f>FORECAST!H150</f>
        <v>204</v>
      </c>
      <c r="F2766" s="40">
        <f t="shared" si="321"/>
        <v>23</v>
      </c>
      <c r="G2766" s="41">
        <f t="shared" si="322"/>
        <v>204</v>
      </c>
      <c r="H2766" s="40">
        <f t="shared" si="323"/>
        <v>181</v>
      </c>
      <c r="I2766" s="40">
        <f t="shared" si="324"/>
        <v>179</v>
      </c>
      <c r="J2766" s="40">
        <f t="shared" si="325"/>
        <v>32041</v>
      </c>
    </row>
    <row r="2767" spans="1:10">
      <c r="A2767" t="s">
        <v>110</v>
      </c>
      <c r="B2767" s="19">
        <f>FORECAST!A151</f>
        <v>44346</v>
      </c>
      <c r="C2767" s="19">
        <f>OBSERVED!A151</f>
        <v>44346</v>
      </c>
      <c r="D2767" s="32">
        <f>OBSERVED!H151</f>
        <v>23</v>
      </c>
      <c r="E2767" s="32">
        <f>FORECAST!H151</f>
        <v>202</v>
      </c>
      <c r="F2767" s="40">
        <f t="shared" si="321"/>
        <v>23</v>
      </c>
      <c r="G2767" s="41">
        <f t="shared" si="322"/>
        <v>202</v>
      </c>
      <c r="H2767" s="40">
        <f t="shared" si="323"/>
        <v>179</v>
      </c>
      <c r="I2767" s="40">
        <f t="shared" si="324"/>
        <v>179</v>
      </c>
      <c r="J2767" s="40">
        <f t="shared" si="325"/>
        <v>32041</v>
      </c>
    </row>
    <row r="2768" spans="1:10">
      <c r="A2768" t="s">
        <v>113</v>
      </c>
      <c r="B2768" s="19">
        <f>FORECAST!A152</f>
        <v>44347</v>
      </c>
      <c r="C2768" s="19">
        <f>OBSERVED!A152</f>
        <v>44347</v>
      </c>
      <c r="D2768" s="32">
        <f>OBSERVED!H152</f>
        <v>23</v>
      </c>
      <c r="E2768" s="32">
        <f>FORECAST!H152</f>
        <v>202</v>
      </c>
      <c r="F2768" s="40">
        <f t="shared" si="321"/>
        <v>23</v>
      </c>
      <c r="G2768" s="41">
        <f t="shared" si="322"/>
        <v>202</v>
      </c>
      <c r="H2768" s="40">
        <f t="shared" si="323"/>
        <v>179</v>
      </c>
      <c r="I2768" s="40">
        <f t="shared" si="324"/>
        <v>179</v>
      </c>
      <c r="J2768" s="40">
        <f t="shared" si="325"/>
        <v>32041</v>
      </c>
    </row>
    <row r="2769" spans="1:10">
      <c r="A2769" t="s">
        <v>116</v>
      </c>
      <c r="B2769" s="19">
        <f>FORECAST!A153</f>
        <v>44348</v>
      </c>
      <c r="C2769" s="19">
        <f>OBSERVED!A153</f>
        <v>44348</v>
      </c>
      <c r="D2769" s="32">
        <f>OBSERVED!H153</f>
        <v>25</v>
      </c>
      <c r="E2769" s="32">
        <f>FORECAST!H153</f>
        <v>212</v>
      </c>
      <c r="F2769" s="40">
        <f t="shared" si="321"/>
        <v>25</v>
      </c>
      <c r="G2769" s="41">
        <f t="shared" si="322"/>
        <v>212</v>
      </c>
      <c r="H2769" s="40">
        <f t="shared" si="323"/>
        <v>187</v>
      </c>
      <c r="I2769" s="40">
        <f t="shared" si="324"/>
        <v>173</v>
      </c>
      <c r="J2769" s="40">
        <f t="shared" si="325"/>
        <v>29929</v>
      </c>
    </row>
    <row r="2770" spans="1:10">
      <c r="A2770" t="s">
        <v>119</v>
      </c>
      <c r="B2770" s="19">
        <f>FORECAST!A154</f>
        <v>44349</v>
      </c>
      <c r="C2770" s="19">
        <f>OBSERVED!A154</f>
        <v>44349</v>
      </c>
      <c r="D2770" s="32">
        <f>OBSERVED!H154</f>
        <v>25</v>
      </c>
      <c r="E2770" s="32">
        <f>FORECAST!H154</f>
        <v>202</v>
      </c>
      <c r="F2770" s="40">
        <f t="shared" si="321"/>
        <v>25</v>
      </c>
      <c r="G2770" s="41">
        <f t="shared" si="322"/>
        <v>202</v>
      </c>
      <c r="H2770" s="40">
        <f t="shared" si="323"/>
        <v>177</v>
      </c>
      <c r="I2770" s="40">
        <f t="shared" si="324"/>
        <v>177</v>
      </c>
      <c r="J2770" s="40">
        <f t="shared" si="325"/>
        <v>31329</v>
      </c>
    </row>
    <row r="2771" spans="1:10">
      <c r="A2771" t="s">
        <v>122</v>
      </c>
      <c r="B2771" s="19">
        <f>FORECAST!A155</f>
        <v>44350</v>
      </c>
      <c r="C2771" s="19">
        <f>OBSERVED!A155</f>
        <v>44350</v>
      </c>
      <c r="D2771" s="32">
        <f>OBSERVED!H155</f>
        <v>14</v>
      </c>
      <c r="E2771" s="32">
        <f>FORECAST!H155</f>
        <v>202</v>
      </c>
      <c r="F2771" s="40">
        <f t="shared" si="321"/>
        <v>14</v>
      </c>
      <c r="G2771" s="41">
        <f t="shared" si="322"/>
        <v>202</v>
      </c>
      <c r="H2771" s="40">
        <f t="shared" si="323"/>
        <v>188</v>
      </c>
      <c r="I2771" s="40">
        <f t="shared" si="324"/>
        <v>172</v>
      </c>
      <c r="J2771" s="40">
        <f t="shared" si="325"/>
        <v>29584</v>
      </c>
    </row>
    <row r="2772" spans="1:10">
      <c r="A2772" t="s">
        <v>106</v>
      </c>
      <c r="B2772" s="19">
        <f>FORECAST!A156</f>
        <v>44351</v>
      </c>
      <c r="C2772" s="19">
        <f>OBSERVED!A156</f>
        <v>44351</v>
      </c>
      <c r="D2772" s="32">
        <f>OBSERVED!H156</f>
        <v>32</v>
      </c>
      <c r="E2772" s="32">
        <f>FORECAST!H156</f>
        <v>189</v>
      </c>
      <c r="F2772" s="40">
        <f t="shared" si="321"/>
        <v>32</v>
      </c>
      <c r="G2772" s="41">
        <f t="shared" si="322"/>
        <v>189</v>
      </c>
      <c r="H2772" s="40">
        <f t="shared" si="323"/>
        <v>157</v>
      </c>
      <c r="I2772" s="40">
        <f t="shared" si="324"/>
        <v>157</v>
      </c>
      <c r="J2772" s="40">
        <f t="shared" si="325"/>
        <v>24649</v>
      </c>
    </row>
    <row r="2773" spans="1:10">
      <c r="A2773" t="s">
        <v>107</v>
      </c>
      <c r="B2773" s="19">
        <f>FORECAST!A157</f>
        <v>44352</v>
      </c>
      <c r="C2773" s="19">
        <f>OBSERVED!A157</f>
        <v>44352</v>
      </c>
      <c r="D2773" s="32">
        <f>OBSERVED!H157</f>
        <v>23</v>
      </c>
      <c r="E2773" s="32">
        <f>FORECAST!H157</f>
        <v>202</v>
      </c>
      <c r="F2773" s="40">
        <f t="shared" si="321"/>
        <v>23</v>
      </c>
      <c r="G2773" s="41">
        <f t="shared" si="322"/>
        <v>202</v>
      </c>
      <c r="H2773" s="40">
        <f t="shared" si="323"/>
        <v>179</v>
      </c>
      <c r="I2773" s="40">
        <f t="shared" si="324"/>
        <v>179</v>
      </c>
      <c r="J2773" s="40">
        <f t="shared" si="325"/>
        <v>32041</v>
      </c>
    </row>
    <row r="2774" spans="1:10">
      <c r="A2774" t="s">
        <v>110</v>
      </c>
      <c r="B2774" s="19">
        <f>FORECAST!A158</f>
        <v>44353</v>
      </c>
      <c r="C2774" s="19">
        <f>OBSERVED!A158</f>
        <v>44353</v>
      </c>
      <c r="D2774" s="32">
        <f>OBSERVED!H158</f>
        <v>23</v>
      </c>
      <c r="E2774" s="32">
        <f>FORECAST!H158</f>
        <v>205</v>
      </c>
      <c r="F2774" s="40">
        <f t="shared" si="321"/>
        <v>23</v>
      </c>
      <c r="G2774" s="41">
        <f t="shared" si="322"/>
        <v>205</v>
      </c>
      <c r="H2774" s="40">
        <f t="shared" si="323"/>
        <v>182</v>
      </c>
      <c r="I2774" s="40">
        <f t="shared" si="324"/>
        <v>178</v>
      </c>
      <c r="J2774" s="40">
        <f t="shared" si="325"/>
        <v>31684</v>
      </c>
    </row>
    <row r="2775" spans="1:10">
      <c r="A2775" t="s">
        <v>113</v>
      </c>
      <c r="B2775" s="19">
        <f>FORECAST!A159</f>
        <v>44354</v>
      </c>
      <c r="C2775" s="19">
        <f>OBSERVED!A159</f>
        <v>44354</v>
      </c>
      <c r="D2775" s="32">
        <f>OBSERVED!H159</f>
        <v>23</v>
      </c>
      <c r="E2775" s="32">
        <f>FORECAST!H159</f>
        <v>212</v>
      </c>
      <c r="F2775" s="40">
        <f t="shared" si="321"/>
        <v>23</v>
      </c>
      <c r="G2775" s="41">
        <f t="shared" si="322"/>
        <v>212</v>
      </c>
      <c r="H2775" s="40">
        <f t="shared" si="323"/>
        <v>189</v>
      </c>
      <c r="I2775" s="40">
        <f t="shared" si="324"/>
        <v>171</v>
      </c>
      <c r="J2775" s="40">
        <f t="shared" si="325"/>
        <v>29241</v>
      </c>
    </row>
    <row r="2776" spans="1:10">
      <c r="A2776" t="s">
        <v>116</v>
      </c>
      <c r="B2776" s="19">
        <f>FORECAST!A160</f>
        <v>44355</v>
      </c>
      <c r="C2776" s="19">
        <f>OBSERVED!A160</f>
        <v>44355</v>
      </c>
      <c r="D2776" s="32">
        <f>OBSERVED!H160</f>
        <v>23</v>
      </c>
      <c r="E2776" s="32">
        <f>FORECAST!H160</f>
        <v>246</v>
      </c>
      <c r="F2776" s="40">
        <f t="shared" si="321"/>
        <v>23</v>
      </c>
      <c r="G2776" s="41">
        <f t="shared" si="322"/>
        <v>246</v>
      </c>
      <c r="H2776" s="40">
        <f t="shared" si="323"/>
        <v>223</v>
      </c>
      <c r="I2776" s="40">
        <f t="shared" si="324"/>
        <v>137</v>
      </c>
      <c r="J2776" s="40">
        <f t="shared" si="325"/>
        <v>18769</v>
      </c>
    </row>
    <row r="2777" spans="1:10">
      <c r="A2777" t="s">
        <v>119</v>
      </c>
      <c r="B2777" s="19">
        <f>FORECAST!A161</f>
        <v>44356</v>
      </c>
      <c r="C2777" s="19">
        <f>OBSERVED!A161</f>
        <v>44356</v>
      </c>
      <c r="D2777" s="32">
        <f>OBSERVED!H161</f>
        <v>23</v>
      </c>
      <c r="E2777" s="32">
        <f>FORECAST!H161</f>
        <v>243</v>
      </c>
      <c r="F2777" s="40">
        <f t="shared" si="321"/>
        <v>23</v>
      </c>
      <c r="G2777" s="41">
        <f t="shared" si="322"/>
        <v>243</v>
      </c>
      <c r="H2777" s="40">
        <f t="shared" si="323"/>
        <v>220</v>
      </c>
      <c r="I2777" s="40">
        <f t="shared" si="324"/>
        <v>140</v>
      </c>
      <c r="J2777" s="40">
        <f t="shared" si="325"/>
        <v>19600</v>
      </c>
    </row>
    <row r="2778" spans="1:10">
      <c r="A2778" t="s">
        <v>122</v>
      </c>
      <c r="B2778" s="19">
        <f>FORECAST!A162</f>
        <v>44357</v>
      </c>
      <c r="C2778" s="19">
        <f>OBSERVED!A162</f>
        <v>44357</v>
      </c>
      <c r="D2778" s="32">
        <f>OBSERVED!H162</f>
        <v>25</v>
      </c>
      <c r="E2778" s="32">
        <f>FORECAST!H162</f>
        <v>246</v>
      </c>
      <c r="F2778" s="40">
        <f t="shared" si="321"/>
        <v>25</v>
      </c>
      <c r="G2778" s="41">
        <f t="shared" si="322"/>
        <v>246</v>
      </c>
      <c r="H2778" s="40">
        <f t="shared" si="323"/>
        <v>221</v>
      </c>
      <c r="I2778" s="40">
        <f t="shared" si="324"/>
        <v>139</v>
      </c>
      <c r="J2778" s="40">
        <f t="shared" si="325"/>
        <v>19321</v>
      </c>
    </row>
    <row r="2779" spans="1:10">
      <c r="A2779" t="s">
        <v>106</v>
      </c>
      <c r="B2779" s="19">
        <f>FORECAST!A163</f>
        <v>44358</v>
      </c>
      <c r="C2779" s="19">
        <f>OBSERVED!A163</f>
        <v>44358</v>
      </c>
      <c r="D2779" s="32">
        <f>OBSERVED!H163</f>
        <v>23</v>
      </c>
      <c r="E2779" s="32">
        <f>FORECAST!H163</f>
        <v>238</v>
      </c>
      <c r="F2779" s="40">
        <f t="shared" si="321"/>
        <v>23</v>
      </c>
      <c r="G2779" s="41">
        <f t="shared" si="322"/>
        <v>238</v>
      </c>
      <c r="H2779" s="40">
        <f t="shared" si="323"/>
        <v>215</v>
      </c>
      <c r="I2779" s="40">
        <f t="shared" si="324"/>
        <v>145</v>
      </c>
      <c r="J2779" s="40">
        <f t="shared" si="325"/>
        <v>21025</v>
      </c>
    </row>
    <row r="2780" spans="1:10">
      <c r="A2780" t="s">
        <v>107</v>
      </c>
      <c r="B2780" s="19">
        <f>FORECAST!A164</f>
        <v>44359</v>
      </c>
      <c r="C2780" s="19">
        <f>OBSERVED!A164</f>
        <v>44359</v>
      </c>
      <c r="D2780" s="32">
        <f>OBSERVED!H164</f>
        <v>23</v>
      </c>
      <c r="E2780" s="32">
        <f>FORECAST!H164</f>
        <v>243</v>
      </c>
      <c r="F2780" s="40">
        <f t="shared" si="321"/>
        <v>23</v>
      </c>
      <c r="G2780" s="41">
        <f t="shared" si="322"/>
        <v>243</v>
      </c>
      <c r="H2780" s="40">
        <f t="shared" si="323"/>
        <v>220</v>
      </c>
      <c r="I2780" s="40">
        <f t="shared" si="324"/>
        <v>140</v>
      </c>
      <c r="J2780" s="40">
        <f t="shared" si="325"/>
        <v>19600</v>
      </c>
    </row>
    <row r="2781" spans="1:10">
      <c r="A2781" t="s">
        <v>110</v>
      </c>
      <c r="B2781" s="19">
        <f>FORECAST!A165</f>
        <v>44360</v>
      </c>
      <c r="C2781" s="19">
        <f>OBSERVED!A165</f>
        <v>44360</v>
      </c>
      <c r="D2781" s="32">
        <f>OBSERVED!H165</f>
        <v>23</v>
      </c>
      <c r="E2781" s="32">
        <f>FORECAST!H165</f>
        <v>243</v>
      </c>
      <c r="F2781" s="40">
        <f t="shared" si="321"/>
        <v>23</v>
      </c>
      <c r="G2781" s="41">
        <f t="shared" si="322"/>
        <v>243</v>
      </c>
      <c r="H2781" s="40">
        <f t="shared" si="323"/>
        <v>220</v>
      </c>
      <c r="I2781" s="40">
        <f t="shared" si="324"/>
        <v>140</v>
      </c>
      <c r="J2781" s="40">
        <f t="shared" si="325"/>
        <v>19600</v>
      </c>
    </row>
    <row r="2782" spans="1:10">
      <c r="A2782" t="s">
        <v>113</v>
      </c>
      <c r="B2782" s="19">
        <f>FORECAST!A166</f>
        <v>44361</v>
      </c>
      <c r="C2782" s="19">
        <f>OBSERVED!A166</f>
        <v>44361</v>
      </c>
      <c r="D2782" s="32">
        <f>OBSERVED!H166</f>
        <v>23</v>
      </c>
      <c r="E2782" s="32">
        <f>FORECAST!H166</f>
        <v>243</v>
      </c>
      <c r="F2782" s="40">
        <f t="shared" si="321"/>
        <v>23</v>
      </c>
      <c r="G2782" s="41">
        <f t="shared" si="322"/>
        <v>243</v>
      </c>
      <c r="H2782" s="40">
        <f t="shared" si="323"/>
        <v>220</v>
      </c>
      <c r="I2782" s="40">
        <f t="shared" si="324"/>
        <v>140</v>
      </c>
      <c r="J2782" s="40">
        <f t="shared" si="325"/>
        <v>19600</v>
      </c>
    </row>
    <row r="2783" spans="1:10">
      <c r="A2783" t="s">
        <v>116</v>
      </c>
      <c r="B2783" s="19">
        <f>FORECAST!A167</f>
        <v>44362</v>
      </c>
      <c r="C2783" s="19">
        <f>OBSERVED!A167</f>
        <v>44362</v>
      </c>
      <c r="D2783" s="32">
        <f>OBSERVED!H167</f>
        <v>23</v>
      </c>
      <c r="E2783" s="32">
        <f>FORECAST!H167</f>
        <v>238</v>
      </c>
      <c r="F2783" s="40">
        <f t="shared" si="321"/>
        <v>23</v>
      </c>
      <c r="G2783" s="41">
        <f t="shared" si="322"/>
        <v>238</v>
      </c>
      <c r="H2783" s="40">
        <f t="shared" si="323"/>
        <v>215</v>
      </c>
      <c r="I2783" s="40">
        <f t="shared" si="324"/>
        <v>145</v>
      </c>
      <c r="J2783" s="40">
        <f t="shared" si="325"/>
        <v>21025</v>
      </c>
    </row>
    <row r="2784" spans="1:10">
      <c r="A2784" t="s">
        <v>119</v>
      </c>
      <c r="B2784" s="19">
        <f>FORECAST!A168</f>
        <v>44363</v>
      </c>
      <c r="C2784" s="19">
        <f>OBSERVED!A168</f>
        <v>44363</v>
      </c>
      <c r="D2784" s="32">
        <f>OBSERVED!H168</f>
        <v>23</v>
      </c>
      <c r="E2784" s="32">
        <f>FORECAST!H168</f>
        <v>207</v>
      </c>
      <c r="F2784" s="40">
        <f t="shared" si="321"/>
        <v>23</v>
      </c>
      <c r="G2784" s="41">
        <f t="shared" si="322"/>
        <v>207</v>
      </c>
      <c r="H2784" s="40">
        <f t="shared" si="323"/>
        <v>184</v>
      </c>
      <c r="I2784" s="40">
        <f t="shared" si="324"/>
        <v>176</v>
      </c>
      <c r="J2784" s="40">
        <f t="shared" si="325"/>
        <v>30976</v>
      </c>
    </row>
    <row r="2785" spans="1:10">
      <c r="A2785" t="s">
        <v>122</v>
      </c>
      <c r="B2785" s="19">
        <f>FORECAST!A169</f>
        <v>44364</v>
      </c>
      <c r="C2785" s="19">
        <f>OBSERVED!A169</f>
        <v>44364</v>
      </c>
      <c r="D2785" s="32">
        <f>OBSERVED!H169</f>
        <v>14</v>
      </c>
      <c r="E2785" s="32">
        <f>FORECAST!H169</f>
        <v>204</v>
      </c>
      <c r="F2785" s="40">
        <f t="shared" si="321"/>
        <v>14</v>
      </c>
      <c r="G2785" s="41">
        <f t="shared" si="322"/>
        <v>204</v>
      </c>
      <c r="H2785" s="40">
        <f t="shared" si="323"/>
        <v>190</v>
      </c>
      <c r="I2785" s="40">
        <f t="shared" si="324"/>
        <v>170</v>
      </c>
      <c r="J2785" s="40">
        <f t="shared" si="325"/>
        <v>28900</v>
      </c>
    </row>
    <row r="2786" spans="1:10">
      <c r="A2786" t="s">
        <v>106</v>
      </c>
      <c r="B2786" s="19">
        <f>FORECAST!A170</f>
        <v>44365</v>
      </c>
      <c r="C2786" s="19">
        <f>OBSERVED!A170</f>
        <v>44365</v>
      </c>
      <c r="D2786" s="32">
        <f>OBSERVED!H170</f>
        <v>23</v>
      </c>
      <c r="E2786" s="32">
        <f>FORECAST!H170</f>
        <v>202</v>
      </c>
      <c r="F2786" s="40">
        <f t="shared" si="321"/>
        <v>23</v>
      </c>
      <c r="G2786" s="41">
        <f t="shared" si="322"/>
        <v>202</v>
      </c>
      <c r="H2786" s="40">
        <f t="shared" si="323"/>
        <v>179</v>
      </c>
      <c r="I2786" s="40">
        <f t="shared" si="324"/>
        <v>179</v>
      </c>
      <c r="J2786" s="40">
        <f t="shared" si="325"/>
        <v>32041</v>
      </c>
    </row>
    <row r="2787" spans="1:10">
      <c r="A2787" t="s">
        <v>107</v>
      </c>
      <c r="B2787" s="19">
        <f>FORECAST!A171</f>
        <v>44366</v>
      </c>
      <c r="C2787" s="19">
        <f>OBSERVED!A171</f>
        <v>44366</v>
      </c>
      <c r="D2787" s="32">
        <f>OBSERVED!H171</f>
        <v>23</v>
      </c>
      <c r="E2787" s="32">
        <f>FORECAST!H171</f>
        <v>225</v>
      </c>
      <c r="F2787" s="40">
        <f t="shared" si="321"/>
        <v>23</v>
      </c>
      <c r="G2787" s="41">
        <f t="shared" si="322"/>
        <v>225</v>
      </c>
      <c r="H2787" s="40">
        <f t="shared" si="323"/>
        <v>202</v>
      </c>
      <c r="I2787" s="40">
        <f t="shared" si="324"/>
        <v>158</v>
      </c>
      <c r="J2787" s="40">
        <f t="shared" si="325"/>
        <v>24964</v>
      </c>
    </row>
    <row r="2788" spans="1:10">
      <c r="A2788" t="s">
        <v>110</v>
      </c>
      <c r="B2788" s="19">
        <f>FORECAST!A172</f>
        <v>44367</v>
      </c>
      <c r="C2788" s="19">
        <f>OBSERVED!A172</f>
        <v>44367</v>
      </c>
      <c r="D2788" s="32">
        <f>OBSERVED!H172</f>
        <v>23</v>
      </c>
      <c r="E2788" s="32">
        <f>FORECAST!H172</f>
        <v>225</v>
      </c>
      <c r="F2788" s="40">
        <f t="shared" si="321"/>
        <v>23</v>
      </c>
      <c r="G2788" s="41">
        <f t="shared" si="322"/>
        <v>225</v>
      </c>
      <c r="H2788" s="40">
        <f t="shared" si="323"/>
        <v>202</v>
      </c>
      <c r="I2788" s="40">
        <f t="shared" si="324"/>
        <v>158</v>
      </c>
      <c r="J2788" s="40">
        <f t="shared" si="325"/>
        <v>24964</v>
      </c>
    </row>
    <row r="2789" spans="1:10">
      <c r="A2789" t="s">
        <v>113</v>
      </c>
      <c r="B2789" s="19">
        <f>FORECAST!A173</f>
        <v>44368</v>
      </c>
      <c r="C2789" s="19">
        <f>OBSERVED!A173</f>
        <v>44368</v>
      </c>
      <c r="D2789" s="32">
        <f>OBSERVED!H173</f>
        <v>23</v>
      </c>
      <c r="E2789" s="32">
        <f>FORECAST!H173</f>
        <v>212</v>
      </c>
      <c r="F2789" s="40">
        <f t="shared" si="321"/>
        <v>23</v>
      </c>
      <c r="G2789" s="41">
        <f t="shared" si="322"/>
        <v>212</v>
      </c>
      <c r="H2789" s="40">
        <f t="shared" si="323"/>
        <v>189</v>
      </c>
      <c r="I2789" s="40">
        <f t="shared" si="324"/>
        <v>171</v>
      </c>
      <c r="J2789" s="40">
        <f t="shared" si="325"/>
        <v>29241</v>
      </c>
    </row>
    <row r="2790" spans="1:10">
      <c r="A2790" t="s">
        <v>116</v>
      </c>
      <c r="B2790" s="19">
        <f>FORECAST!A174</f>
        <v>44369</v>
      </c>
      <c r="C2790" s="19">
        <f>OBSERVED!A174</f>
        <v>44369</v>
      </c>
      <c r="D2790" s="32">
        <f>OBSERVED!H174</f>
        <v>23</v>
      </c>
      <c r="E2790" s="32">
        <f>FORECAST!H174</f>
        <v>238</v>
      </c>
      <c r="F2790" s="40">
        <f t="shared" si="321"/>
        <v>23</v>
      </c>
      <c r="G2790" s="41">
        <f t="shared" si="322"/>
        <v>238</v>
      </c>
      <c r="H2790" s="40">
        <f t="shared" si="323"/>
        <v>215</v>
      </c>
      <c r="I2790" s="40">
        <f t="shared" si="324"/>
        <v>145</v>
      </c>
      <c r="J2790" s="40">
        <f t="shared" si="325"/>
        <v>21025</v>
      </c>
    </row>
    <row r="2791" spans="1:10">
      <c r="A2791" t="s">
        <v>119</v>
      </c>
      <c r="B2791" s="19">
        <f>FORECAST!A175</f>
        <v>44370</v>
      </c>
      <c r="C2791" s="19">
        <f>OBSERVED!A175</f>
        <v>44370</v>
      </c>
      <c r="D2791" s="32">
        <f>OBSERVED!H175</f>
        <v>23</v>
      </c>
      <c r="E2791" s="32">
        <f>FORECAST!H175</f>
        <v>243</v>
      </c>
      <c r="F2791" s="40">
        <f t="shared" si="321"/>
        <v>23</v>
      </c>
      <c r="G2791" s="41">
        <f t="shared" si="322"/>
        <v>243</v>
      </c>
      <c r="H2791" s="40">
        <f t="shared" si="323"/>
        <v>220</v>
      </c>
      <c r="I2791" s="40">
        <f t="shared" si="324"/>
        <v>140</v>
      </c>
      <c r="J2791" s="40">
        <f t="shared" si="325"/>
        <v>19600</v>
      </c>
    </row>
    <row r="2792" spans="1:10">
      <c r="A2792" t="s">
        <v>122</v>
      </c>
      <c r="B2792" s="19">
        <f>FORECAST!A176</f>
        <v>44371</v>
      </c>
      <c r="C2792" s="19">
        <f>OBSERVED!A176</f>
        <v>44371</v>
      </c>
      <c r="D2792" s="32">
        <f>OBSERVED!H176</f>
        <v>23</v>
      </c>
      <c r="E2792" s="32">
        <f>FORECAST!H176</f>
        <v>248</v>
      </c>
      <c r="F2792" s="40">
        <f t="shared" si="321"/>
        <v>23</v>
      </c>
      <c r="G2792" s="41">
        <f t="shared" si="322"/>
        <v>248</v>
      </c>
      <c r="H2792" s="40">
        <f t="shared" si="323"/>
        <v>225</v>
      </c>
      <c r="I2792" s="40">
        <f t="shared" si="324"/>
        <v>135</v>
      </c>
      <c r="J2792" s="40">
        <f t="shared" si="325"/>
        <v>18225</v>
      </c>
    </row>
    <row r="2793" spans="1:10">
      <c r="A2793" t="s">
        <v>106</v>
      </c>
      <c r="B2793" s="19">
        <f>FORECAST!A177</f>
        <v>44372</v>
      </c>
      <c r="C2793" s="19">
        <f>OBSERVED!A177</f>
        <v>44372</v>
      </c>
      <c r="D2793" s="32">
        <f>OBSERVED!H177</f>
        <v>23</v>
      </c>
      <c r="E2793" s="32">
        <f>FORECAST!H177</f>
        <v>246</v>
      </c>
      <c r="F2793" s="40">
        <f t="shared" si="321"/>
        <v>23</v>
      </c>
      <c r="G2793" s="41">
        <f t="shared" si="322"/>
        <v>246</v>
      </c>
      <c r="H2793" s="40">
        <f t="shared" si="323"/>
        <v>223</v>
      </c>
      <c r="I2793" s="40">
        <f t="shared" si="324"/>
        <v>137</v>
      </c>
      <c r="J2793" s="40">
        <f t="shared" si="325"/>
        <v>18769</v>
      </c>
    </row>
    <row r="2794" spans="1:10">
      <c r="A2794" t="s">
        <v>107</v>
      </c>
      <c r="B2794" s="19">
        <f>FORECAST!A178</f>
        <v>44373</v>
      </c>
      <c r="C2794" s="19">
        <f>OBSERVED!A178</f>
        <v>44373</v>
      </c>
      <c r="D2794" s="32">
        <f>OBSERVED!H178</f>
        <v>23</v>
      </c>
      <c r="E2794" s="32">
        <f>FORECAST!H178</f>
        <v>243</v>
      </c>
      <c r="F2794" s="40">
        <f t="shared" si="321"/>
        <v>23</v>
      </c>
      <c r="G2794" s="41">
        <f t="shared" si="322"/>
        <v>243</v>
      </c>
      <c r="H2794" s="40">
        <f t="shared" si="323"/>
        <v>220</v>
      </c>
      <c r="I2794" s="40">
        <f t="shared" si="324"/>
        <v>140</v>
      </c>
      <c r="J2794" s="40">
        <f t="shared" si="325"/>
        <v>19600</v>
      </c>
    </row>
    <row r="2795" spans="1:10">
      <c r="A2795" t="s">
        <v>110</v>
      </c>
      <c r="B2795" s="19">
        <f>FORECAST!A179</f>
        <v>44374</v>
      </c>
      <c r="C2795" s="19">
        <f>OBSERVED!A179</f>
        <v>44374</v>
      </c>
      <c r="D2795" s="32">
        <f>OBSERVED!H179</f>
        <v>23</v>
      </c>
      <c r="E2795" s="32">
        <f>FORECAST!H179</f>
        <v>246</v>
      </c>
      <c r="F2795" s="40">
        <f t="shared" si="321"/>
        <v>23</v>
      </c>
      <c r="G2795" s="41">
        <f t="shared" si="322"/>
        <v>246</v>
      </c>
      <c r="H2795" s="40">
        <f t="shared" si="323"/>
        <v>223</v>
      </c>
      <c r="I2795" s="40">
        <f t="shared" si="324"/>
        <v>137</v>
      </c>
      <c r="J2795" s="40">
        <f t="shared" si="325"/>
        <v>18769</v>
      </c>
    </row>
    <row r="2796" spans="1:10">
      <c r="A2796" t="s">
        <v>113</v>
      </c>
      <c r="B2796" s="19">
        <f>FORECAST!A180</f>
        <v>44375</v>
      </c>
      <c r="C2796" s="19">
        <f>OBSERVED!A180</f>
        <v>44375</v>
      </c>
      <c r="D2796" s="32">
        <f>OBSERVED!H180</f>
        <v>23</v>
      </c>
      <c r="E2796" s="32">
        <f>FORECAST!H180</f>
        <v>270</v>
      </c>
      <c r="F2796" s="40">
        <f t="shared" si="321"/>
        <v>23</v>
      </c>
      <c r="G2796" s="41">
        <f t="shared" si="322"/>
        <v>270</v>
      </c>
      <c r="H2796" s="40">
        <f t="shared" si="323"/>
        <v>247</v>
      </c>
      <c r="I2796" s="40">
        <f t="shared" si="324"/>
        <v>113</v>
      </c>
      <c r="J2796" s="40">
        <f t="shared" si="325"/>
        <v>12769</v>
      </c>
    </row>
    <row r="2797" spans="1:10">
      <c r="A2797" t="s">
        <v>116</v>
      </c>
      <c r="B2797" s="19">
        <f>FORECAST!A181</f>
        <v>44376</v>
      </c>
      <c r="C2797" s="19">
        <f>OBSERVED!A181</f>
        <v>44376</v>
      </c>
      <c r="D2797" s="32">
        <f>OBSERVED!H181</f>
        <v>23</v>
      </c>
      <c r="E2797" s="32">
        <f>FORECAST!H181</f>
        <v>243</v>
      </c>
      <c r="F2797" s="40">
        <f t="shared" si="321"/>
        <v>23</v>
      </c>
      <c r="G2797" s="41">
        <f t="shared" si="322"/>
        <v>243</v>
      </c>
      <c r="H2797" s="40">
        <f t="shared" si="323"/>
        <v>220</v>
      </c>
      <c r="I2797" s="40">
        <f t="shared" si="324"/>
        <v>140</v>
      </c>
      <c r="J2797" s="40">
        <f t="shared" si="325"/>
        <v>19600</v>
      </c>
    </row>
    <row r="2798" spans="1:10">
      <c r="A2798" t="s">
        <v>119</v>
      </c>
      <c r="B2798" s="19">
        <f>FORECAST!A182</f>
        <v>44377</v>
      </c>
      <c r="C2798" s="19">
        <f>OBSERVED!A182</f>
        <v>44377</v>
      </c>
      <c r="D2798" s="32">
        <f>OBSERVED!H182</f>
        <v>23</v>
      </c>
      <c r="E2798" s="32">
        <f>FORECAST!H182</f>
        <v>238</v>
      </c>
      <c r="F2798" s="40">
        <f t="shared" si="321"/>
        <v>23</v>
      </c>
      <c r="G2798" s="41">
        <f t="shared" si="322"/>
        <v>238</v>
      </c>
      <c r="H2798" s="40">
        <f t="shared" si="323"/>
        <v>215</v>
      </c>
      <c r="I2798" s="40">
        <f t="shared" si="324"/>
        <v>145</v>
      </c>
      <c r="J2798" s="40">
        <f t="shared" si="325"/>
        <v>21025</v>
      </c>
    </row>
    <row r="2799" spans="1:10">
      <c r="A2799" t="s">
        <v>122</v>
      </c>
      <c r="B2799" s="19">
        <f>FORECAST!A183</f>
        <v>44378</v>
      </c>
      <c r="C2799" s="19">
        <f>OBSERVED!A183</f>
        <v>44378</v>
      </c>
      <c r="D2799" s="32">
        <f>OBSERVED!H183</f>
        <v>23</v>
      </c>
      <c r="E2799" s="32">
        <f>FORECAST!H183</f>
        <v>243</v>
      </c>
      <c r="F2799" s="40">
        <f t="shared" si="321"/>
        <v>23</v>
      </c>
      <c r="G2799" s="41">
        <f t="shared" si="322"/>
        <v>243</v>
      </c>
      <c r="H2799" s="40">
        <f t="shared" si="323"/>
        <v>220</v>
      </c>
      <c r="I2799" s="40">
        <f t="shared" si="324"/>
        <v>140</v>
      </c>
      <c r="J2799" s="40">
        <f t="shared" si="325"/>
        <v>19600</v>
      </c>
    </row>
    <row r="2800" spans="1:10">
      <c r="A2800" t="s">
        <v>106</v>
      </c>
      <c r="B2800" s="19">
        <f>FORECAST!A184</f>
        <v>44379</v>
      </c>
      <c r="C2800" s="19">
        <f>OBSERVED!A184</f>
        <v>44379</v>
      </c>
      <c r="D2800" s="32">
        <f>OBSERVED!H184</f>
        <v>23</v>
      </c>
      <c r="E2800" s="32">
        <f>FORECAST!H184</f>
        <v>212</v>
      </c>
      <c r="F2800" s="40">
        <f t="shared" si="321"/>
        <v>23</v>
      </c>
      <c r="G2800" s="41">
        <f t="shared" si="322"/>
        <v>212</v>
      </c>
      <c r="H2800" s="40">
        <f t="shared" si="323"/>
        <v>189</v>
      </c>
      <c r="I2800" s="40">
        <f t="shared" si="324"/>
        <v>171</v>
      </c>
      <c r="J2800" s="40">
        <f t="shared" si="325"/>
        <v>29241</v>
      </c>
    </row>
    <row r="2801" spans="1:10">
      <c r="A2801" t="s">
        <v>107</v>
      </c>
      <c r="B2801" s="19">
        <f>FORECAST!A185</f>
        <v>44380</v>
      </c>
      <c r="C2801" s="19">
        <f>OBSERVED!A185</f>
        <v>44380</v>
      </c>
      <c r="D2801" s="32">
        <f>OBSERVED!H185</f>
        <v>23</v>
      </c>
      <c r="E2801" s="32">
        <f>FORECAST!H185</f>
        <v>204</v>
      </c>
      <c r="F2801" s="40">
        <f t="shared" si="321"/>
        <v>23</v>
      </c>
      <c r="G2801" s="41">
        <f t="shared" si="322"/>
        <v>204</v>
      </c>
      <c r="H2801" s="40">
        <f t="shared" si="323"/>
        <v>181</v>
      </c>
      <c r="I2801" s="40">
        <f t="shared" si="324"/>
        <v>179</v>
      </c>
      <c r="J2801" s="40">
        <f t="shared" si="325"/>
        <v>32041</v>
      </c>
    </row>
    <row r="2802" spans="1:10">
      <c r="A2802" t="s">
        <v>110</v>
      </c>
      <c r="B2802" s="19">
        <f>FORECAST!A186</f>
        <v>44381</v>
      </c>
      <c r="C2802" s="19">
        <f>OBSERVED!A186</f>
        <v>44381</v>
      </c>
      <c r="D2802" s="32">
        <f>OBSERVED!H186</f>
        <v>23</v>
      </c>
      <c r="E2802" s="32">
        <f>FORECAST!H186</f>
        <v>225</v>
      </c>
      <c r="F2802" s="40">
        <f t="shared" si="321"/>
        <v>23</v>
      </c>
      <c r="G2802" s="41">
        <f t="shared" si="322"/>
        <v>225</v>
      </c>
      <c r="H2802" s="40">
        <f t="shared" si="323"/>
        <v>202</v>
      </c>
      <c r="I2802" s="40">
        <f t="shared" si="324"/>
        <v>158</v>
      </c>
      <c r="J2802" s="40">
        <f t="shared" si="325"/>
        <v>24964</v>
      </c>
    </row>
    <row r="2803" spans="1:10">
      <c r="A2803" t="s">
        <v>113</v>
      </c>
      <c r="B2803" s="19">
        <f>FORECAST!A187</f>
        <v>44382</v>
      </c>
      <c r="C2803" s="19">
        <f>OBSERVED!A187</f>
        <v>44382</v>
      </c>
      <c r="D2803" s="32">
        <f>OBSERVED!H187</f>
        <v>25</v>
      </c>
      <c r="E2803" s="32">
        <f>FORECAST!H187</f>
        <v>225</v>
      </c>
      <c r="F2803" s="40">
        <f t="shared" si="321"/>
        <v>25</v>
      </c>
      <c r="G2803" s="41">
        <f t="shared" si="322"/>
        <v>225</v>
      </c>
      <c r="H2803" s="40">
        <f t="shared" si="323"/>
        <v>200</v>
      </c>
      <c r="I2803" s="40">
        <f t="shared" si="324"/>
        <v>160</v>
      </c>
      <c r="J2803" s="40">
        <f t="shared" si="325"/>
        <v>25600</v>
      </c>
    </row>
    <row r="2804" spans="1:10">
      <c r="A2804" t="s">
        <v>116</v>
      </c>
      <c r="B2804" s="19">
        <f>FORECAST!A188</f>
        <v>44383</v>
      </c>
      <c r="C2804" s="19">
        <f>OBSERVED!A188</f>
        <v>44383</v>
      </c>
      <c r="D2804" s="32">
        <f>OBSERVED!H188</f>
        <v>25</v>
      </c>
      <c r="E2804" s="32">
        <f>FORECAST!H188</f>
        <v>225</v>
      </c>
      <c r="F2804" s="40">
        <f t="shared" si="321"/>
        <v>25</v>
      </c>
      <c r="G2804" s="41">
        <f t="shared" si="322"/>
        <v>225</v>
      </c>
      <c r="H2804" s="40">
        <f t="shared" si="323"/>
        <v>200</v>
      </c>
      <c r="I2804" s="40">
        <f t="shared" si="324"/>
        <v>160</v>
      </c>
      <c r="J2804" s="40">
        <f t="shared" si="325"/>
        <v>25600</v>
      </c>
    </row>
    <row r="2805" spans="1:10">
      <c r="A2805" t="s">
        <v>119</v>
      </c>
      <c r="B2805" s="19">
        <f>FORECAST!A189</f>
        <v>44384</v>
      </c>
      <c r="C2805" s="19">
        <f>OBSERVED!A189</f>
        <v>44384</v>
      </c>
      <c r="D2805" s="32">
        <f>OBSERVED!H189</f>
        <v>23</v>
      </c>
      <c r="E2805" s="32">
        <f>FORECAST!H189</f>
        <v>270</v>
      </c>
      <c r="F2805" s="40">
        <f t="shared" si="321"/>
        <v>23</v>
      </c>
      <c r="G2805" s="41">
        <f t="shared" si="322"/>
        <v>270</v>
      </c>
      <c r="H2805" s="40">
        <f t="shared" si="323"/>
        <v>247</v>
      </c>
      <c r="I2805" s="40">
        <f t="shared" si="324"/>
        <v>113</v>
      </c>
      <c r="J2805" s="40">
        <f t="shared" si="325"/>
        <v>12769</v>
      </c>
    </row>
    <row r="2806" spans="1:10">
      <c r="A2806" t="s">
        <v>122</v>
      </c>
      <c r="B2806" s="19">
        <f>FORECAST!A190</f>
        <v>44385</v>
      </c>
      <c r="C2806" s="19">
        <f>OBSERVED!A190</f>
        <v>44385</v>
      </c>
      <c r="D2806" s="32">
        <f>OBSERVED!H190</f>
        <v>23</v>
      </c>
      <c r="E2806" s="32">
        <f>FORECAST!H190</f>
        <v>238</v>
      </c>
      <c r="F2806" s="40">
        <f t="shared" si="321"/>
        <v>23</v>
      </c>
      <c r="G2806" s="41">
        <f t="shared" si="322"/>
        <v>238</v>
      </c>
      <c r="H2806" s="40">
        <f t="shared" si="323"/>
        <v>215</v>
      </c>
      <c r="I2806" s="40">
        <f t="shared" si="324"/>
        <v>145</v>
      </c>
      <c r="J2806" s="40">
        <f t="shared" si="325"/>
        <v>21025</v>
      </c>
    </row>
    <row r="2807" spans="1:10">
      <c r="A2807" t="s">
        <v>106</v>
      </c>
      <c r="B2807" s="19">
        <f>FORECAST!A191</f>
        <v>44386</v>
      </c>
      <c r="C2807" s="19">
        <f>OBSERVED!A191</f>
        <v>44386</v>
      </c>
      <c r="D2807" s="32">
        <f>OBSERVED!H191</f>
        <v>29</v>
      </c>
      <c r="E2807" s="32">
        <f>FORECAST!H191</f>
        <v>243</v>
      </c>
      <c r="F2807" s="40">
        <f t="shared" si="321"/>
        <v>29</v>
      </c>
      <c r="G2807" s="41">
        <f t="shared" si="322"/>
        <v>243</v>
      </c>
      <c r="H2807" s="40">
        <f t="shared" si="323"/>
        <v>214</v>
      </c>
      <c r="I2807" s="40">
        <f t="shared" si="324"/>
        <v>146</v>
      </c>
      <c r="J2807" s="40">
        <f t="shared" si="325"/>
        <v>21316</v>
      </c>
    </row>
    <row r="2808" spans="1:10">
      <c r="A2808" t="s">
        <v>107</v>
      </c>
      <c r="B2808" s="19">
        <f>FORECAST!A192</f>
        <v>44387</v>
      </c>
      <c r="C2808" s="19">
        <f>OBSERVED!A192</f>
        <v>44387</v>
      </c>
      <c r="D2808" s="32">
        <f>OBSERVED!H192</f>
        <v>29</v>
      </c>
      <c r="E2808" s="32">
        <f>FORECAST!H192</f>
        <v>243</v>
      </c>
      <c r="F2808" s="40">
        <f t="shared" si="321"/>
        <v>29</v>
      </c>
      <c r="G2808" s="41">
        <f t="shared" si="322"/>
        <v>243</v>
      </c>
      <c r="H2808" s="40">
        <f t="shared" si="323"/>
        <v>214</v>
      </c>
      <c r="I2808" s="40">
        <f t="shared" si="324"/>
        <v>146</v>
      </c>
      <c r="J2808" s="40">
        <f t="shared" si="325"/>
        <v>21316</v>
      </c>
    </row>
    <row r="2809" spans="1:10">
      <c r="A2809" t="s">
        <v>110</v>
      </c>
      <c r="B2809" s="19">
        <f>FORECAST!A193</f>
        <v>44388</v>
      </c>
      <c r="C2809" s="19">
        <f>OBSERVED!A193</f>
        <v>44388</v>
      </c>
      <c r="D2809" s="32">
        <f>OBSERVED!H193</f>
        <v>23</v>
      </c>
      <c r="E2809" s="32">
        <f>FORECAST!H193</f>
        <v>257</v>
      </c>
      <c r="F2809" s="40">
        <f t="shared" si="321"/>
        <v>23</v>
      </c>
      <c r="G2809" s="41">
        <f t="shared" si="322"/>
        <v>257</v>
      </c>
      <c r="H2809" s="40">
        <f t="shared" si="323"/>
        <v>234</v>
      </c>
      <c r="I2809" s="40">
        <f t="shared" si="324"/>
        <v>126</v>
      </c>
      <c r="J2809" s="40">
        <f t="shared" si="325"/>
        <v>15876</v>
      </c>
    </row>
    <row r="2810" spans="1:10">
      <c r="A2810" t="s">
        <v>113</v>
      </c>
      <c r="B2810" s="19">
        <f>FORECAST!A194</f>
        <v>44389</v>
      </c>
      <c r="C2810" s="19">
        <f>OBSERVED!A194</f>
        <v>44389</v>
      </c>
      <c r="D2810" s="32">
        <f>OBSERVED!H194</f>
        <v>14</v>
      </c>
      <c r="E2810" s="32">
        <f>FORECAST!H194</f>
        <v>210</v>
      </c>
      <c r="F2810" s="40">
        <f t="shared" si="321"/>
        <v>14</v>
      </c>
      <c r="G2810" s="41">
        <f t="shared" si="322"/>
        <v>210</v>
      </c>
      <c r="H2810" s="40">
        <f t="shared" si="323"/>
        <v>196</v>
      </c>
      <c r="I2810" s="40">
        <f t="shared" si="324"/>
        <v>164</v>
      </c>
      <c r="J2810" s="40">
        <f t="shared" si="325"/>
        <v>26896</v>
      </c>
    </row>
    <row r="2811" spans="1:10">
      <c r="A2811" t="s">
        <v>116</v>
      </c>
      <c r="B2811" s="19">
        <f>FORECAST!A195</f>
        <v>44390</v>
      </c>
      <c r="C2811" s="19">
        <f>OBSERVED!A195</f>
        <v>44390</v>
      </c>
      <c r="D2811" s="32">
        <f>OBSERVED!H195</f>
        <v>14</v>
      </c>
      <c r="E2811" s="32">
        <f>FORECAST!H195</f>
        <v>259</v>
      </c>
      <c r="F2811" s="40">
        <f t="shared" ref="F2811:F2874" si="326">IF(OR(D2811=999,E2811=999),"",D2811)</f>
        <v>14</v>
      </c>
      <c r="G2811" s="41">
        <f t="shared" ref="G2811:G2874" si="327">IF(OR(D2811=999,E2811=999),"",E2811)</f>
        <v>259</v>
      </c>
      <c r="H2811" s="40">
        <f t="shared" ref="H2811:H2874" si="328">IF(OR(D2811=999,E2811=999),"",ABS(D2811-E2811))</f>
        <v>245</v>
      </c>
      <c r="I2811" s="40">
        <f t="shared" ref="I2811:I2874" si="329">IF(OR(H2811&lt;=180,H2811=""),H2811,360-H2811)</f>
        <v>115</v>
      </c>
      <c r="J2811" s="40">
        <f t="shared" ref="J2811:J2874" si="330">IF(I2811="","",POWER(I2811,2))</f>
        <v>13225</v>
      </c>
    </row>
    <row r="2812" spans="1:10">
      <c r="A2812" t="s">
        <v>119</v>
      </c>
      <c r="B2812" s="19">
        <f>FORECAST!A196</f>
        <v>44391</v>
      </c>
      <c r="C2812" s="19">
        <f>OBSERVED!A196</f>
        <v>44391</v>
      </c>
      <c r="D2812" s="32">
        <f>OBSERVED!H196</f>
        <v>14</v>
      </c>
      <c r="E2812" s="32">
        <f>FORECAST!H196</f>
        <v>198</v>
      </c>
      <c r="F2812" s="40">
        <f t="shared" si="326"/>
        <v>14</v>
      </c>
      <c r="G2812" s="41">
        <f t="shared" si="327"/>
        <v>198</v>
      </c>
      <c r="H2812" s="40">
        <f t="shared" si="328"/>
        <v>184</v>
      </c>
      <c r="I2812" s="40">
        <f t="shared" si="329"/>
        <v>176</v>
      </c>
      <c r="J2812" s="40">
        <f t="shared" si="330"/>
        <v>30976</v>
      </c>
    </row>
    <row r="2813" spans="1:10">
      <c r="A2813" t="s">
        <v>122</v>
      </c>
      <c r="B2813" s="19">
        <f>FORECAST!A197</f>
        <v>44392</v>
      </c>
      <c r="C2813" s="19">
        <f>OBSERVED!A197</f>
        <v>44392</v>
      </c>
      <c r="D2813" s="32">
        <f>OBSERVED!H197</f>
        <v>14</v>
      </c>
      <c r="E2813" s="32">
        <f>FORECAST!H197</f>
        <v>212</v>
      </c>
      <c r="F2813" s="40">
        <f t="shared" si="326"/>
        <v>14</v>
      </c>
      <c r="G2813" s="41">
        <f t="shared" si="327"/>
        <v>212</v>
      </c>
      <c r="H2813" s="40">
        <f t="shared" si="328"/>
        <v>198</v>
      </c>
      <c r="I2813" s="40">
        <f t="shared" si="329"/>
        <v>162</v>
      </c>
      <c r="J2813" s="40">
        <f t="shared" si="330"/>
        <v>26244</v>
      </c>
    </row>
    <row r="2814" spans="1:10">
      <c r="A2814" t="s">
        <v>106</v>
      </c>
      <c r="B2814" s="19">
        <f>FORECAST!A198</f>
        <v>44393</v>
      </c>
      <c r="C2814" s="19">
        <f>OBSERVED!A198</f>
        <v>44393</v>
      </c>
      <c r="D2814" s="32">
        <f>OBSERVED!H198</f>
        <v>23</v>
      </c>
      <c r="E2814" s="32">
        <f>FORECAST!H198</f>
        <v>200</v>
      </c>
      <c r="F2814" s="40">
        <f t="shared" si="326"/>
        <v>23</v>
      </c>
      <c r="G2814" s="41">
        <f t="shared" si="327"/>
        <v>200</v>
      </c>
      <c r="H2814" s="40">
        <f t="shared" si="328"/>
        <v>177</v>
      </c>
      <c r="I2814" s="40">
        <f t="shared" si="329"/>
        <v>177</v>
      </c>
      <c r="J2814" s="40">
        <f t="shared" si="330"/>
        <v>31329</v>
      </c>
    </row>
    <row r="2815" spans="1:10">
      <c r="A2815" t="s">
        <v>107</v>
      </c>
      <c r="B2815" s="19">
        <f>FORECAST!A199</f>
        <v>44394</v>
      </c>
      <c r="C2815" s="19">
        <f>OBSERVED!A199</f>
        <v>44394</v>
      </c>
      <c r="D2815" s="32">
        <f>OBSERVED!H199</f>
        <v>14</v>
      </c>
      <c r="E2815" s="32">
        <f>FORECAST!H199</f>
        <v>189</v>
      </c>
      <c r="F2815" s="40">
        <f t="shared" si="326"/>
        <v>14</v>
      </c>
      <c r="G2815" s="41">
        <f t="shared" si="327"/>
        <v>189</v>
      </c>
      <c r="H2815" s="40">
        <f t="shared" si="328"/>
        <v>175</v>
      </c>
      <c r="I2815" s="40">
        <f t="shared" si="329"/>
        <v>175</v>
      </c>
      <c r="J2815" s="40">
        <f t="shared" si="330"/>
        <v>30625</v>
      </c>
    </row>
    <row r="2816" spans="1:10">
      <c r="A2816" t="s">
        <v>110</v>
      </c>
      <c r="B2816" s="19">
        <f>FORECAST!A200</f>
        <v>44395</v>
      </c>
      <c r="C2816" s="19">
        <f>OBSERVED!A200</f>
        <v>44395</v>
      </c>
      <c r="D2816" s="32">
        <f>OBSERVED!H200</f>
        <v>23</v>
      </c>
      <c r="E2816" s="32">
        <f>FORECAST!H200</f>
        <v>214</v>
      </c>
      <c r="F2816" s="40">
        <f t="shared" si="326"/>
        <v>23</v>
      </c>
      <c r="G2816" s="41">
        <f t="shared" si="327"/>
        <v>214</v>
      </c>
      <c r="H2816" s="40">
        <f t="shared" si="328"/>
        <v>191</v>
      </c>
      <c r="I2816" s="40">
        <f t="shared" si="329"/>
        <v>169</v>
      </c>
      <c r="J2816" s="40">
        <f t="shared" si="330"/>
        <v>28561</v>
      </c>
    </row>
    <row r="2817" spans="1:10">
      <c r="A2817" t="s">
        <v>113</v>
      </c>
      <c r="B2817" s="19">
        <f>FORECAST!A201</f>
        <v>44396</v>
      </c>
      <c r="C2817" s="19">
        <f>OBSERVED!A201</f>
        <v>44396</v>
      </c>
      <c r="D2817" s="32">
        <f>OBSERVED!H201</f>
        <v>23</v>
      </c>
      <c r="E2817" s="32">
        <f>FORECAST!H201</f>
        <v>252</v>
      </c>
      <c r="F2817" s="40">
        <f t="shared" si="326"/>
        <v>23</v>
      </c>
      <c r="G2817" s="41">
        <f t="shared" si="327"/>
        <v>252</v>
      </c>
      <c r="H2817" s="40">
        <f t="shared" si="328"/>
        <v>229</v>
      </c>
      <c r="I2817" s="40">
        <f t="shared" si="329"/>
        <v>131</v>
      </c>
      <c r="J2817" s="40">
        <f t="shared" si="330"/>
        <v>17161</v>
      </c>
    </row>
    <row r="2818" spans="1:10">
      <c r="A2818" t="s">
        <v>116</v>
      </c>
      <c r="B2818" s="19">
        <f>FORECAST!A202</f>
        <v>44397</v>
      </c>
      <c r="C2818" s="19">
        <f>OBSERVED!A202</f>
        <v>44397</v>
      </c>
      <c r="D2818" s="32">
        <f>OBSERVED!H202</f>
        <v>23</v>
      </c>
      <c r="E2818" s="32">
        <f>FORECAST!H202</f>
        <v>248</v>
      </c>
      <c r="F2818" s="40">
        <f t="shared" si="326"/>
        <v>23</v>
      </c>
      <c r="G2818" s="41">
        <f t="shared" si="327"/>
        <v>248</v>
      </c>
      <c r="H2818" s="40">
        <f t="shared" si="328"/>
        <v>225</v>
      </c>
      <c r="I2818" s="40">
        <f t="shared" si="329"/>
        <v>135</v>
      </c>
      <c r="J2818" s="40">
        <f t="shared" si="330"/>
        <v>18225</v>
      </c>
    </row>
    <row r="2819" spans="1:10">
      <c r="A2819" t="s">
        <v>119</v>
      </c>
      <c r="B2819" s="19">
        <f>FORECAST!A203</f>
        <v>44398</v>
      </c>
      <c r="C2819" s="19">
        <f>OBSERVED!A203</f>
        <v>44398</v>
      </c>
      <c r="D2819" s="32">
        <f>OBSERVED!H203</f>
        <v>23</v>
      </c>
      <c r="E2819" s="32">
        <f>FORECAST!H203</f>
        <v>248</v>
      </c>
      <c r="F2819" s="40">
        <f t="shared" si="326"/>
        <v>23</v>
      </c>
      <c r="G2819" s="41">
        <f t="shared" si="327"/>
        <v>248</v>
      </c>
      <c r="H2819" s="40">
        <f t="shared" si="328"/>
        <v>225</v>
      </c>
      <c r="I2819" s="40">
        <f t="shared" si="329"/>
        <v>135</v>
      </c>
      <c r="J2819" s="40">
        <f t="shared" si="330"/>
        <v>18225</v>
      </c>
    </row>
    <row r="2820" spans="1:10">
      <c r="A2820" t="s">
        <v>122</v>
      </c>
      <c r="B2820" s="19">
        <f>FORECAST!A204</f>
        <v>44399</v>
      </c>
      <c r="C2820" s="19">
        <f>OBSERVED!A204</f>
        <v>44399</v>
      </c>
      <c r="D2820" s="32">
        <f>OBSERVED!H204</f>
        <v>23</v>
      </c>
      <c r="E2820" s="32">
        <f>FORECAST!H204</f>
        <v>248</v>
      </c>
      <c r="F2820" s="40">
        <f t="shared" si="326"/>
        <v>23</v>
      </c>
      <c r="G2820" s="41">
        <f t="shared" si="327"/>
        <v>248</v>
      </c>
      <c r="H2820" s="40">
        <f t="shared" si="328"/>
        <v>225</v>
      </c>
      <c r="I2820" s="40">
        <f t="shared" si="329"/>
        <v>135</v>
      </c>
      <c r="J2820" s="40">
        <f t="shared" si="330"/>
        <v>18225</v>
      </c>
    </row>
    <row r="2821" spans="1:10">
      <c r="A2821" t="s">
        <v>106</v>
      </c>
      <c r="B2821" s="19">
        <f>FORECAST!A205</f>
        <v>44400</v>
      </c>
      <c r="C2821" s="19">
        <f>OBSERVED!A205</f>
        <v>44400</v>
      </c>
      <c r="D2821" s="32">
        <f>OBSERVED!H205</f>
        <v>23</v>
      </c>
      <c r="E2821" s="32">
        <f>FORECAST!H205</f>
        <v>248</v>
      </c>
      <c r="F2821" s="40">
        <f t="shared" si="326"/>
        <v>23</v>
      </c>
      <c r="G2821" s="41">
        <f t="shared" si="327"/>
        <v>248</v>
      </c>
      <c r="H2821" s="40">
        <f t="shared" si="328"/>
        <v>225</v>
      </c>
      <c r="I2821" s="40">
        <f t="shared" si="329"/>
        <v>135</v>
      </c>
      <c r="J2821" s="40">
        <f t="shared" si="330"/>
        <v>18225</v>
      </c>
    </row>
    <row r="2822" spans="1:10">
      <c r="A2822" t="s">
        <v>107</v>
      </c>
      <c r="B2822" s="19">
        <f>FORECAST!A206</f>
        <v>44401</v>
      </c>
      <c r="C2822" s="19">
        <f>OBSERVED!A206</f>
        <v>44401</v>
      </c>
      <c r="D2822" s="32">
        <f>OBSERVED!H206</f>
        <v>23</v>
      </c>
      <c r="E2822" s="32">
        <f>FORECAST!H206</f>
        <v>252</v>
      </c>
      <c r="F2822" s="40">
        <f t="shared" si="326"/>
        <v>23</v>
      </c>
      <c r="G2822" s="41">
        <f t="shared" si="327"/>
        <v>252</v>
      </c>
      <c r="H2822" s="40">
        <f t="shared" si="328"/>
        <v>229</v>
      </c>
      <c r="I2822" s="40">
        <f t="shared" si="329"/>
        <v>131</v>
      </c>
      <c r="J2822" s="40">
        <f t="shared" si="330"/>
        <v>17161</v>
      </c>
    </row>
    <row r="2823" spans="1:10">
      <c r="A2823" t="s">
        <v>110</v>
      </c>
      <c r="B2823" s="19">
        <f>FORECAST!A207</f>
        <v>44402</v>
      </c>
      <c r="C2823" s="19">
        <f>OBSERVED!A207</f>
        <v>44402</v>
      </c>
      <c r="D2823" s="32">
        <f>OBSERVED!H207</f>
        <v>23</v>
      </c>
      <c r="E2823" s="32">
        <f>FORECAST!H207</f>
        <v>252</v>
      </c>
      <c r="F2823" s="40">
        <f t="shared" si="326"/>
        <v>23</v>
      </c>
      <c r="G2823" s="41">
        <f t="shared" si="327"/>
        <v>252</v>
      </c>
      <c r="H2823" s="40">
        <f t="shared" si="328"/>
        <v>229</v>
      </c>
      <c r="I2823" s="40">
        <f t="shared" si="329"/>
        <v>131</v>
      </c>
      <c r="J2823" s="40">
        <f t="shared" si="330"/>
        <v>17161</v>
      </c>
    </row>
    <row r="2824" spans="1:10">
      <c r="A2824" t="s">
        <v>113</v>
      </c>
      <c r="B2824" s="19">
        <f>FORECAST!A208</f>
        <v>44403</v>
      </c>
      <c r="C2824" s="19">
        <f>OBSERVED!A208</f>
        <v>44403</v>
      </c>
      <c r="D2824" s="32">
        <f>OBSERVED!H208</f>
        <v>23</v>
      </c>
      <c r="E2824" s="32">
        <f>FORECAST!H208</f>
        <v>249</v>
      </c>
      <c r="F2824" s="40">
        <f t="shared" si="326"/>
        <v>23</v>
      </c>
      <c r="G2824" s="41">
        <f t="shared" si="327"/>
        <v>249</v>
      </c>
      <c r="H2824" s="40">
        <f t="shared" si="328"/>
        <v>226</v>
      </c>
      <c r="I2824" s="40">
        <f t="shared" si="329"/>
        <v>134</v>
      </c>
      <c r="J2824" s="40">
        <f t="shared" si="330"/>
        <v>17956</v>
      </c>
    </row>
    <row r="2825" spans="1:10">
      <c r="A2825" t="s">
        <v>116</v>
      </c>
      <c r="B2825" s="19">
        <f>FORECAST!A209</f>
        <v>44404</v>
      </c>
      <c r="C2825" s="19">
        <f>OBSERVED!A209</f>
        <v>44404</v>
      </c>
      <c r="D2825" s="32">
        <f>OBSERVED!H209</f>
        <v>23</v>
      </c>
      <c r="E2825" s="32">
        <f>FORECAST!H209</f>
        <v>248</v>
      </c>
      <c r="F2825" s="40">
        <f t="shared" si="326"/>
        <v>23</v>
      </c>
      <c r="G2825" s="41">
        <f t="shared" si="327"/>
        <v>248</v>
      </c>
      <c r="H2825" s="40">
        <f t="shared" si="328"/>
        <v>225</v>
      </c>
      <c r="I2825" s="40">
        <f t="shared" si="329"/>
        <v>135</v>
      </c>
      <c r="J2825" s="40">
        <f t="shared" si="330"/>
        <v>18225</v>
      </c>
    </row>
    <row r="2826" spans="1:10">
      <c r="A2826" t="s">
        <v>119</v>
      </c>
      <c r="B2826" s="19">
        <f>FORECAST!A210</f>
        <v>44405</v>
      </c>
      <c r="C2826" s="19">
        <f>OBSERVED!A210</f>
        <v>44405</v>
      </c>
      <c r="D2826" s="32">
        <f>OBSERVED!H210</f>
        <v>23</v>
      </c>
      <c r="E2826" s="32">
        <f>FORECAST!H210</f>
        <v>246</v>
      </c>
      <c r="F2826" s="40">
        <f t="shared" si="326"/>
        <v>23</v>
      </c>
      <c r="G2826" s="41">
        <f t="shared" si="327"/>
        <v>246</v>
      </c>
      <c r="H2826" s="40">
        <f t="shared" si="328"/>
        <v>223</v>
      </c>
      <c r="I2826" s="40">
        <f t="shared" si="329"/>
        <v>137</v>
      </c>
      <c r="J2826" s="40">
        <f t="shared" si="330"/>
        <v>18769</v>
      </c>
    </row>
    <row r="2827" spans="1:10">
      <c r="A2827" t="s">
        <v>122</v>
      </c>
      <c r="B2827" s="19">
        <f>FORECAST!A211</f>
        <v>44406</v>
      </c>
      <c r="C2827" s="19">
        <f>OBSERVED!A211</f>
        <v>44406</v>
      </c>
      <c r="D2827" s="32">
        <f>OBSERVED!H211</f>
        <v>23</v>
      </c>
      <c r="E2827" s="32">
        <f>FORECAST!H211</f>
        <v>248</v>
      </c>
      <c r="F2827" s="40">
        <f t="shared" si="326"/>
        <v>23</v>
      </c>
      <c r="G2827" s="41">
        <f t="shared" si="327"/>
        <v>248</v>
      </c>
      <c r="H2827" s="40">
        <f t="shared" si="328"/>
        <v>225</v>
      </c>
      <c r="I2827" s="40">
        <f t="shared" si="329"/>
        <v>135</v>
      </c>
      <c r="J2827" s="40">
        <f t="shared" si="330"/>
        <v>18225</v>
      </c>
    </row>
    <row r="2828" spans="1:10">
      <c r="A2828" t="s">
        <v>106</v>
      </c>
      <c r="B2828" s="19">
        <f>FORECAST!A212</f>
        <v>44407</v>
      </c>
      <c r="C2828" s="19">
        <f>OBSERVED!A212</f>
        <v>44407</v>
      </c>
      <c r="D2828" s="32">
        <f>OBSERVED!H212</f>
        <v>23</v>
      </c>
      <c r="E2828" s="32">
        <f>FORECAST!H212</f>
        <v>248</v>
      </c>
      <c r="F2828" s="40">
        <f t="shared" si="326"/>
        <v>23</v>
      </c>
      <c r="G2828" s="41">
        <f t="shared" si="327"/>
        <v>248</v>
      </c>
      <c r="H2828" s="40">
        <f t="shared" si="328"/>
        <v>225</v>
      </c>
      <c r="I2828" s="40">
        <f t="shared" si="329"/>
        <v>135</v>
      </c>
      <c r="J2828" s="40">
        <f t="shared" si="330"/>
        <v>18225</v>
      </c>
    </row>
    <row r="2829" spans="1:10">
      <c r="A2829" t="s">
        <v>107</v>
      </c>
      <c r="B2829" s="19">
        <f>FORECAST!A213</f>
        <v>44408</v>
      </c>
      <c r="C2829" s="19">
        <f>OBSERVED!A213</f>
        <v>44408</v>
      </c>
      <c r="D2829" s="32">
        <f>OBSERVED!H213</f>
        <v>23</v>
      </c>
      <c r="E2829" s="32">
        <f>FORECAST!H213</f>
        <v>248</v>
      </c>
      <c r="F2829" s="40">
        <f t="shared" si="326"/>
        <v>23</v>
      </c>
      <c r="G2829" s="41">
        <f t="shared" si="327"/>
        <v>248</v>
      </c>
      <c r="H2829" s="40">
        <f t="shared" si="328"/>
        <v>225</v>
      </c>
      <c r="I2829" s="40">
        <f t="shared" si="329"/>
        <v>135</v>
      </c>
      <c r="J2829" s="40">
        <f t="shared" si="330"/>
        <v>18225</v>
      </c>
    </row>
    <row r="2830" spans="1:10">
      <c r="A2830" t="s">
        <v>110</v>
      </c>
      <c r="B2830" s="19">
        <f>FORECAST!A214</f>
        <v>44409</v>
      </c>
      <c r="C2830" s="19">
        <f>OBSERVED!A214</f>
        <v>44409</v>
      </c>
      <c r="D2830" s="32">
        <f>OBSERVED!H214</f>
        <v>23</v>
      </c>
      <c r="E2830" s="32">
        <f>FORECAST!H214</f>
        <v>248</v>
      </c>
      <c r="F2830" s="40">
        <f t="shared" si="326"/>
        <v>23</v>
      </c>
      <c r="G2830" s="41">
        <f t="shared" si="327"/>
        <v>248</v>
      </c>
      <c r="H2830" s="40">
        <f t="shared" si="328"/>
        <v>225</v>
      </c>
      <c r="I2830" s="40">
        <f t="shared" si="329"/>
        <v>135</v>
      </c>
      <c r="J2830" s="40">
        <f t="shared" si="330"/>
        <v>18225</v>
      </c>
    </row>
    <row r="2831" spans="1:10">
      <c r="A2831" t="s">
        <v>113</v>
      </c>
      <c r="B2831" s="19">
        <f>FORECAST!A215</f>
        <v>44410</v>
      </c>
      <c r="C2831" s="19">
        <f>OBSERVED!A215</f>
        <v>44410</v>
      </c>
      <c r="D2831" s="32">
        <f>OBSERVED!H215</f>
        <v>23</v>
      </c>
      <c r="E2831" s="32">
        <f>FORECAST!H215</f>
        <v>248</v>
      </c>
      <c r="F2831" s="40">
        <f t="shared" si="326"/>
        <v>23</v>
      </c>
      <c r="G2831" s="41">
        <f t="shared" si="327"/>
        <v>248</v>
      </c>
      <c r="H2831" s="40">
        <f t="shared" si="328"/>
        <v>225</v>
      </c>
      <c r="I2831" s="40">
        <f t="shared" si="329"/>
        <v>135</v>
      </c>
      <c r="J2831" s="40">
        <f t="shared" si="330"/>
        <v>18225</v>
      </c>
    </row>
    <row r="2832" spans="1:10">
      <c r="A2832" t="s">
        <v>116</v>
      </c>
      <c r="B2832" s="19">
        <f>FORECAST!A216</f>
        <v>44411</v>
      </c>
      <c r="C2832" s="19">
        <f>OBSERVED!A216</f>
        <v>44411</v>
      </c>
      <c r="D2832" s="32">
        <f>OBSERVED!H216</f>
        <v>23</v>
      </c>
      <c r="E2832" s="32">
        <f>FORECAST!H216</f>
        <v>248</v>
      </c>
      <c r="F2832" s="40">
        <f t="shared" si="326"/>
        <v>23</v>
      </c>
      <c r="G2832" s="41">
        <f t="shared" si="327"/>
        <v>248</v>
      </c>
      <c r="H2832" s="40">
        <f t="shared" si="328"/>
        <v>225</v>
      </c>
      <c r="I2832" s="40">
        <f t="shared" si="329"/>
        <v>135</v>
      </c>
      <c r="J2832" s="40">
        <f t="shared" si="330"/>
        <v>18225</v>
      </c>
    </row>
    <row r="2833" spans="1:10">
      <c r="A2833" t="s">
        <v>119</v>
      </c>
      <c r="B2833" s="19">
        <f>FORECAST!A217</f>
        <v>44412</v>
      </c>
      <c r="C2833" s="19">
        <f>OBSERVED!A217</f>
        <v>44412</v>
      </c>
      <c r="D2833" s="32">
        <f>OBSERVED!H217</f>
        <v>23</v>
      </c>
      <c r="E2833" s="32">
        <f>FORECAST!H217</f>
        <v>248</v>
      </c>
      <c r="F2833" s="40">
        <f t="shared" si="326"/>
        <v>23</v>
      </c>
      <c r="G2833" s="41">
        <f t="shared" si="327"/>
        <v>248</v>
      </c>
      <c r="H2833" s="40">
        <f t="shared" si="328"/>
        <v>225</v>
      </c>
      <c r="I2833" s="40">
        <f t="shared" si="329"/>
        <v>135</v>
      </c>
      <c r="J2833" s="40">
        <f t="shared" si="330"/>
        <v>18225</v>
      </c>
    </row>
    <row r="2834" spans="1:10">
      <c r="A2834" t="s">
        <v>122</v>
      </c>
      <c r="B2834" s="19">
        <f>FORECAST!A218</f>
        <v>44413</v>
      </c>
      <c r="C2834" s="19">
        <f>OBSERVED!A218</f>
        <v>44413</v>
      </c>
      <c r="D2834" s="32">
        <f>OBSERVED!H218</f>
        <v>23</v>
      </c>
      <c r="E2834" s="32">
        <f>FORECAST!H218</f>
        <v>248</v>
      </c>
      <c r="F2834" s="40">
        <f t="shared" si="326"/>
        <v>23</v>
      </c>
      <c r="G2834" s="41">
        <f t="shared" si="327"/>
        <v>248</v>
      </c>
      <c r="H2834" s="40">
        <f t="shared" si="328"/>
        <v>225</v>
      </c>
      <c r="I2834" s="40">
        <f t="shared" si="329"/>
        <v>135</v>
      </c>
      <c r="J2834" s="40">
        <f t="shared" si="330"/>
        <v>18225</v>
      </c>
    </row>
    <row r="2835" spans="1:10">
      <c r="A2835" t="s">
        <v>106</v>
      </c>
      <c r="B2835" s="19">
        <f>FORECAST!A219</f>
        <v>44414</v>
      </c>
      <c r="C2835" s="19">
        <f>OBSERVED!A219</f>
        <v>44414</v>
      </c>
      <c r="D2835" s="32">
        <f>OBSERVED!H219</f>
        <v>23</v>
      </c>
      <c r="E2835" s="32">
        <f>FORECAST!H219</f>
        <v>248</v>
      </c>
      <c r="F2835" s="40">
        <f t="shared" si="326"/>
        <v>23</v>
      </c>
      <c r="G2835" s="41">
        <f t="shared" si="327"/>
        <v>248</v>
      </c>
      <c r="H2835" s="40">
        <f t="shared" si="328"/>
        <v>225</v>
      </c>
      <c r="I2835" s="40">
        <f t="shared" si="329"/>
        <v>135</v>
      </c>
      <c r="J2835" s="40">
        <f t="shared" si="330"/>
        <v>18225</v>
      </c>
    </row>
    <row r="2836" spans="1:10">
      <c r="A2836" t="s">
        <v>107</v>
      </c>
      <c r="B2836" s="19">
        <f>FORECAST!A220</f>
        <v>44415</v>
      </c>
      <c r="C2836" s="19">
        <f>OBSERVED!A220</f>
        <v>44415</v>
      </c>
      <c r="D2836" s="32">
        <f>OBSERVED!H220</f>
        <v>23</v>
      </c>
      <c r="E2836" s="32">
        <f>FORECAST!H220</f>
        <v>248</v>
      </c>
      <c r="F2836" s="40">
        <f t="shared" si="326"/>
        <v>23</v>
      </c>
      <c r="G2836" s="41">
        <f t="shared" si="327"/>
        <v>248</v>
      </c>
      <c r="H2836" s="40">
        <f t="shared" si="328"/>
        <v>225</v>
      </c>
      <c r="I2836" s="40">
        <f t="shared" si="329"/>
        <v>135</v>
      </c>
      <c r="J2836" s="40">
        <f t="shared" si="330"/>
        <v>18225</v>
      </c>
    </row>
    <row r="2837" spans="1:10">
      <c r="A2837" t="s">
        <v>110</v>
      </c>
      <c r="B2837" s="19">
        <f>FORECAST!A221</f>
        <v>44416</v>
      </c>
      <c r="C2837" s="19">
        <f>OBSERVED!A221</f>
        <v>44416</v>
      </c>
      <c r="D2837" s="32">
        <f>OBSERVED!H221</f>
        <v>23</v>
      </c>
      <c r="E2837" s="32">
        <f>FORECAST!H221</f>
        <v>246</v>
      </c>
      <c r="F2837" s="40">
        <f t="shared" si="326"/>
        <v>23</v>
      </c>
      <c r="G2837" s="41">
        <f t="shared" si="327"/>
        <v>246</v>
      </c>
      <c r="H2837" s="40">
        <f t="shared" si="328"/>
        <v>223</v>
      </c>
      <c r="I2837" s="40">
        <f t="shared" si="329"/>
        <v>137</v>
      </c>
      <c r="J2837" s="40">
        <f t="shared" si="330"/>
        <v>18769</v>
      </c>
    </row>
    <row r="2838" spans="1:10">
      <c r="A2838" t="s">
        <v>113</v>
      </c>
      <c r="B2838" s="19">
        <f>FORECAST!A222</f>
        <v>44417</v>
      </c>
      <c r="C2838" s="19">
        <f>OBSERVED!A222</f>
        <v>44417</v>
      </c>
      <c r="D2838" s="32">
        <f>OBSERVED!H222</f>
        <v>23</v>
      </c>
      <c r="E2838" s="32">
        <f>FORECAST!H222</f>
        <v>212</v>
      </c>
      <c r="F2838" s="40">
        <f t="shared" si="326"/>
        <v>23</v>
      </c>
      <c r="G2838" s="41">
        <f t="shared" si="327"/>
        <v>212</v>
      </c>
      <c r="H2838" s="40">
        <f t="shared" si="328"/>
        <v>189</v>
      </c>
      <c r="I2838" s="40">
        <f t="shared" si="329"/>
        <v>171</v>
      </c>
      <c r="J2838" s="40">
        <f t="shared" si="330"/>
        <v>29241</v>
      </c>
    </row>
    <row r="2839" spans="1:10">
      <c r="A2839" t="s">
        <v>116</v>
      </c>
      <c r="B2839" s="19">
        <f>FORECAST!A223</f>
        <v>44418</v>
      </c>
      <c r="C2839" s="19">
        <f>OBSERVED!A223</f>
        <v>44418</v>
      </c>
      <c r="D2839" s="32">
        <f>OBSERVED!H223</f>
        <v>23</v>
      </c>
      <c r="E2839" s="32">
        <f>FORECAST!H223</f>
        <v>238</v>
      </c>
      <c r="F2839" s="40">
        <f t="shared" si="326"/>
        <v>23</v>
      </c>
      <c r="G2839" s="41">
        <f t="shared" si="327"/>
        <v>238</v>
      </c>
      <c r="H2839" s="40">
        <f t="shared" si="328"/>
        <v>215</v>
      </c>
      <c r="I2839" s="40">
        <f t="shared" si="329"/>
        <v>145</v>
      </c>
      <c r="J2839" s="40">
        <f t="shared" si="330"/>
        <v>21025</v>
      </c>
    </row>
    <row r="2840" spans="1:10">
      <c r="A2840" t="s">
        <v>119</v>
      </c>
      <c r="B2840" s="19">
        <f>FORECAST!A224</f>
        <v>44419</v>
      </c>
      <c r="C2840" s="19">
        <f>OBSERVED!A224</f>
        <v>44419</v>
      </c>
      <c r="D2840" s="32">
        <f>OBSERVED!H224</f>
        <v>23</v>
      </c>
      <c r="E2840" s="32">
        <f>FORECAST!H224</f>
        <v>243</v>
      </c>
      <c r="F2840" s="40">
        <f t="shared" si="326"/>
        <v>23</v>
      </c>
      <c r="G2840" s="41">
        <f t="shared" si="327"/>
        <v>243</v>
      </c>
      <c r="H2840" s="40">
        <f t="shared" si="328"/>
        <v>220</v>
      </c>
      <c r="I2840" s="40">
        <f t="shared" si="329"/>
        <v>140</v>
      </c>
      <c r="J2840" s="40">
        <f t="shared" si="330"/>
        <v>19600</v>
      </c>
    </row>
    <row r="2841" spans="1:10">
      <c r="A2841" t="s">
        <v>122</v>
      </c>
      <c r="B2841" s="19">
        <f>FORECAST!A225</f>
        <v>44420</v>
      </c>
      <c r="C2841" s="19">
        <f>OBSERVED!A225</f>
        <v>44420</v>
      </c>
      <c r="D2841" s="32">
        <f>OBSERVED!H225</f>
        <v>23</v>
      </c>
      <c r="E2841" s="32">
        <f>FORECAST!H225</f>
        <v>246</v>
      </c>
      <c r="F2841" s="40">
        <f t="shared" si="326"/>
        <v>23</v>
      </c>
      <c r="G2841" s="41">
        <f t="shared" si="327"/>
        <v>246</v>
      </c>
      <c r="H2841" s="40">
        <f t="shared" si="328"/>
        <v>223</v>
      </c>
      <c r="I2841" s="40">
        <f t="shared" si="329"/>
        <v>137</v>
      </c>
      <c r="J2841" s="40">
        <f t="shared" si="330"/>
        <v>18769</v>
      </c>
    </row>
    <row r="2842" spans="1:10">
      <c r="A2842" t="s">
        <v>106</v>
      </c>
      <c r="B2842" s="19">
        <f>FORECAST!A226</f>
        <v>44421</v>
      </c>
      <c r="C2842" s="19">
        <f>OBSERVED!A226</f>
        <v>44421</v>
      </c>
      <c r="D2842" s="32">
        <f>OBSERVED!H226</f>
        <v>23</v>
      </c>
      <c r="E2842" s="32">
        <f>FORECAST!H226</f>
        <v>248</v>
      </c>
      <c r="F2842" s="40">
        <f t="shared" si="326"/>
        <v>23</v>
      </c>
      <c r="G2842" s="41">
        <f t="shared" si="327"/>
        <v>248</v>
      </c>
      <c r="H2842" s="40">
        <f t="shared" si="328"/>
        <v>225</v>
      </c>
      <c r="I2842" s="40">
        <f t="shared" si="329"/>
        <v>135</v>
      </c>
      <c r="J2842" s="40">
        <f t="shared" si="330"/>
        <v>18225</v>
      </c>
    </row>
    <row r="2843" spans="1:10">
      <c r="A2843" t="s">
        <v>107</v>
      </c>
      <c r="B2843" s="19">
        <f>FORECAST!A227</f>
        <v>44422</v>
      </c>
      <c r="C2843" s="19">
        <f>OBSERVED!A227</f>
        <v>44422</v>
      </c>
      <c r="D2843" s="32">
        <f>OBSERVED!H227</f>
        <v>23</v>
      </c>
      <c r="E2843" s="32">
        <f>FORECAST!H227</f>
        <v>248</v>
      </c>
      <c r="F2843" s="40">
        <f t="shared" si="326"/>
        <v>23</v>
      </c>
      <c r="G2843" s="41">
        <f t="shared" si="327"/>
        <v>248</v>
      </c>
      <c r="H2843" s="40">
        <f t="shared" si="328"/>
        <v>225</v>
      </c>
      <c r="I2843" s="40">
        <f t="shared" si="329"/>
        <v>135</v>
      </c>
      <c r="J2843" s="40">
        <f t="shared" si="330"/>
        <v>18225</v>
      </c>
    </row>
    <row r="2844" spans="1:10">
      <c r="A2844" t="s">
        <v>110</v>
      </c>
      <c r="B2844" s="19">
        <f>FORECAST!A228</f>
        <v>44423</v>
      </c>
      <c r="C2844" s="19">
        <f>OBSERVED!A228</f>
        <v>44423</v>
      </c>
      <c r="D2844" s="32">
        <f>OBSERVED!H228</f>
        <v>23</v>
      </c>
      <c r="E2844" s="32">
        <f>FORECAST!H228</f>
        <v>248</v>
      </c>
      <c r="F2844" s="40">
        <f t="shared" si="326"/>
        <v>23</v>
      </c>
      <c r="G2844" s="41">
        <f t="shared" si="327"/>
        <v>248</v>
      </c>
      <c r="H2844" s="40">
        <f t="shared" si="328"/>
        <v>225</v>
      </c>
      <c r="I2844" s="40">
        <f t="shared" si="329"/>
        <v>135</v>
      </c>
      <c r="J2844" s="40">
        <f t="shared" si="330"/>
        <v>18225</v>
      </c>
    </row>
    <row r="2845" spans="1:10">
      <c r="A2845" t="s">
        <v>113</v>
      </c>
      <c r="B2845" s="19">
        <f>FORECAST!A229</f>
        <v>44424</v>
      </c>
      <c r="C2845" s="19">
        <f>OBSERVED!A229</f>
        <v>44424</v>
      </c>
      <c r="D2845" s="32">
        <f>OBSERVED!H229</f>
        <v>23</v>
      </c>
      <c r="E2845" s="32">
        <f>FORECAST!H229</f>
        <v>246</v>
      </c>
      <c r="F2845" s="40">
        <f t="shared" si="326"/>
        <v>23</v>
      </c>
      <c r="G2845" s="41">
        <f t="shared" si="327"/>
        <v>246</v>
      </c>
      <c r="H2845" s="40">
        <f t="shared" si="328"/>
        <v>223</v>
      </c>
      <c r="I2845" s="40">
        <f t="shared" si="329"/>
        <v>137</v>
      </c>
      <c r="J2845" s="40">
        <f t="shared" si="330"/>
        <v>18769</v>
      </c>
    </row>
    <row r="2846" spans="1:10">
      <c r="A2846" t="s">
        <v>116</v>
      </c>
      <c r="B2846" s="19">
        <f>FORECAST!A230</f>
        <v>44425</v>
      </c>
      <c r="C2846" s="19">
        <f>OBSERVED!A230</f>
        <v>44425</v>
      </c>
      <c r="D2846" s="32">
        <f>OBSERVED!H230</f>
        <v>32</v>
      </c>
      <c r="E2846" s="32">
        <f>FORECAST!H230</f>
        <v>270</v>
      </c>
      <c r="F2846" s="40">
        <f t="shared" si="326"/>
        <v>32</v>
      </c>
      <c r="G2846" s="41">
        <f t="shared" si="327"/>
        <v>270</v>
      </c>
      <c r="H2846" s="40">
        <f t="shared" si="328"/>
        <v>238</v>
      </c>
      <c r="I2846" s="40">
        <f t="shared" si="329"/>
        <v>122</v>
      </c>
      <c r="J2846" s="40">
        <f t="shared" si="330"/>
        <v>14884</v>
      </c>
    </row>
    <row r="2847" spans="1:10">
      <c r="A2847" t="s">
        <v>119</v>
      </c>
      <c r="B2847" s="19">
        <f>FORECAST!A231</f>
        <v>44426</v>
      </c>
      <c r="C2847" s="19">
        <f>OBSERVED!A231</f>
        <v>44426</v>
      </c>
      <c r="D2847" s="32">
        <f>OBSERVED!H231</f>
        <v>23</v>
      </c>
      <c r="E2847" s="32">
        <f>FORECAST!H231</f>
        <v>270</v>
      </c>
      <c r="F2847" s="40">
        <f t="shared" si="326"/>
        <v>23</v>
      </c>
      <c r="G2847" s="41">
        <f t="shared" si="327"/>
        <v>270</v>
      </c>
      <c r="H2847" s="40">
        <f t="shared" si="328"/>
        <v>247</v>
      </c>
      <c r="I2847" s="40">
        <f t="shared" si="329"/>
        <v>113</v>
      </c>
      <c r="J2847" s="40">
        <f t="shared" si="330"/>
        <v>12769</v>
      </c>
    </row>
    <row r="2848" spans="1:10">
      <c r="A2848" t="s">
        <v>122</v>
      </c>
      <c r="B2848" s="19">
        <f>FORECAST!A232</f>
        <v>44427</v>
      </c>
      <c r="C2848" s="19">
        <f>OBSERVED!A232</f>
        <v>44427</v>
      </c>
      <c r="D2848" s="32">
        <f>OBSERVED!H232</f>
        <v>0</v>
      </c>
      <c r="E2848" s="32">
        <f>FORECAST!H232</f>
        <v>208</v>
      </c>
      <c r="F2848" s="40">
        <f t="shared" si="326"/>
        <v>0</v>
      </c>
      <c r="G2848" s="41">
        <f t="shared" si="327"/>
        <v>208</v>
      </c>
      <c r="H2848" s="40">
        <f t="shared" si="328"/>
        <v>208</v>
      </c>
      <c r="I2848" s="40">
        <f t="shared" si="329"/>
        <v>152</v>
      </c>
      <c r="J2848" s="40">
        <f t="shared" si="330"/>
        <v>23104</v>
      </c>
    </row>
    <row r="2849" spans="1:10">
      <c r="A2849" t="s">
        <v>106</v>
      </c>
      <c r="B2849" s="19">
        <f>FORECAST!A233</f>
        <v>44428</v>
      </c>
      <c r="C2849" s="19">
        <f>OBSERVED!A233</f>
        <v>44428</v>
      </c>
      <c r="D2849" s="32">
        <f>OBSERVED!H233</f>
        <v>23</v>
      </c>
      <c r="E2849" s="32">
        <f>FORECAST!H233</f>
        <v>225</v>
      </c>
      <c r="F2849" s="40">
        <f t="shared" si="326"/>
        <v>23</v>
      </c>
      <c r="G2849" s="41">
        <f t="shared" si="327"/>
        <v>225</v>
      </c>
      <c r="H2849" s="40">
        <f t="shared" si="328"/>
        <v>202</v>
      </c>
      <c r="I2849" s="40">
        <f t="shared" si="329"/>
        <v>158</v>
      </c>
      <c r="J2849" s="40">
        <f t="shared" si="330"/>
        <v>24964</v>
      </c>
    </row>
    <row r="2850" spans="1:10">
      <c r="A2850" t="s">
        <v>107</v>
      </c>
      <c r="B2850" s="19">
        <f>FORECAST!A234</f>
        <v>44429</v>
      </c>
      <c r="C2850" s="19">
        <f>OBSERVED!A234</f>
        <v>44429</v>
      </c>
      <c r="D2850" s="32">
        <f>OBSERVED!H234</f>
        <v>0</v>
      </c>
      <c r="E2850" s="32">
        <f>FORECAST!H234</f>
        <v>191</v>
      </c>
      <c r="F2850" s="40">
        <f t="shared" si="326"/>
        <v>0</v>
      </c>
      <c r="G2850" s="41">
        <f t="shared" si="327"/>
        <v>191</v>
      </c>
      <c r="H2850" s="40">
        <f t="shared" si="328"/>
        <v>191</v>
      </c>
      <c r="I2850" s="40">
        <f t="shared" si="329"/>
        <v>169</v>
      </c>
      <c r="J2850" s="40">
        <f t="shared" si="330"/>
        <v>28561</v>
      </c>
    </row>
    <row r="2851" spans="1:10">
      <c r="A2851" t="s">
        <v>110</v>
      </c>
      <c r="B2851" s="19">
        <f>FORECAST!A235</f>
        <v>44430</v>
      </c>
      <c r="C2851" s="19">
        <f>OBSERVED!A235</f>
        <v>44430</v>
      </c>
      <c r="D2851" s="32">
        <f>OBSERVED!H235</f>
        <v>23</v>
      </c>
      <c r="E2851" s="32">
        <f>FORECAST!H235</f>
        <v>205</v>
      </c>
      <c r="F2851" s="40">
        <f t="shared" si="326"/>
        <v>23</v>
      </c>
      <c r="G2851" s="41">
        <f t="shared" si="327"/>
        <v>205</v>
      </c>
      <c r="H2851" s="40">
        <f t="shared" si="328"/>
        <v>182</v>
      </c>
      <c r="I2851" s="40">
        <f t="shared" si="329"/>
        <v>178</v>
      </c>
      <c r="J2851" s="40">
        <f t="shared" si="330"/>
        <v>31684</v>
      </c>
    </row>
    <row r="2852" spans="1:10">
      <c r="A2852" t="s">
        <v>113</v>
      </c>
      <c r="B2852" s="19">
        <f>FORECAST!A236</f>
        <v>44431</v>
      </c>
      <c r="C2852" s="19">
        <f>OBSERVED!A236</f>
        <v>44431</v>
      </c>
      <c r="D2852" s="32">
        <f>OBSERVED!H236</f>
        <v>23</v>
      </c>
      <c r="E2852" s="32">
        <f>FORECAST!H236</f>
        <v>225</v>
      </c>
      <c r="F2852" s="40">
        <f t="shared" si="326"/>
        <v>23</v>
      </c>
      <c r="G2852" s="41">
        <f t="shared" si="327"/>
        <v>225</v>
      </c>
      <c r="H2852" s="40">
        <f t="shared" si="328"/>
        <v>202</v>
      </c>
      <c r="I2852" s="40">
        <f t="shared" si="329"/>
        <v>158</v>
      </c>
      <c r="J2852" s="40">
        <f t="shared" si="330"/>
        <v>24964</v>
      </c>
    </row>
    <row r="2853" spans="1:10">
      <c r="A2853" t="s">
        <v>116</v>
      </c>
      <c r="B2853" s="19">
        <f>FORECAST!A237</f>
        <v>44432</v>
      </c>
      <c r="C2853" s="19">
        <f>OBSERVED!A237</f>
        <v>44432</v>
      </c>
      <c r="D2853" s="32">
        <f>OBSERVED!H237</f>
        <v>23</v>
      </c>
      <c r="E2853" s="32">
        <f>FORECAST!H237</f>
        <v>23</v>
      </c>
      <c r="F2853" s="40">
        <f t="shared" si="326"/>
        <v>23</v>
      </c>
      <c r="G2853" s="41">
        <f t="shared" si="327"/>
        <v>23</v>
      </c>
      <c r="H2853" s="40">
        <f t="shared" si="328"/>
        <v>0</v>
      </c>
      <c r="I2853" s="40">
        <f t="shared" si="329"/>
        <v>0</v>
      </c>
      <c r="J2853" s="40">
        <f t="shared" si="330"/>
        <v>0</v>
      </c>
    </row>
    <row r="2854" spans="1:10">
      <c r="A2854" t="s">
        <v>119</v>
      </c>
      <c r="B2854" s="19">
        <f>FORECAST!A238</f>
        <v>44433</v>
      </c>
      <c r="C2854" s="19">
        <f>OBSERVED!A238</f>
        <v>44433</v>
      </c>
      <c r="D2854" s="32">
        <f>OBSERVED!H238</f>
        <v>23</v>
      </c>
      <c r="E2854" s="32">
        <f>FORECAST!H238</f>
        <v>246</v>
      </c>
      <c r="F2854" s="40">
        <f t="shared" si="326"/>
        <v>23</v>
      </c>
      <c r="G2854" s="41">
        <f t="shared" si="327"/>
        <v>246</v>
      </c>
      <c r="H2854" s="40">
        <f t="shared" si="328"/>
        <v>223</v>
      </c>
      <c r="I2854" s="40">
        <f t="shared" si="329"/>
        <v>137</v>
      </c>
      <c r="J2854" s="40">
        <f t="shared" si="330"/>
        <v>18769</v>
      </c>
    </row>
    <row r="2855" spans="1:10">
      <c r="A2855" t="s">
        <v>122</v>
      </c>
      <c r="B2855" s="19">
        <f>FORECAST!A239</f>
        <v>44434</v>
      </c>
      <c r="C2855" s="19">
        <f>OBSERVED!A239</f>
        <v>44434</v>
      </c>
      <c r="D2855" s="32">
        <f>OBSERVED!H239</f>
        <v>23</v>
      </c>
      <c r="E2855" s="32">
        <f>FORECAST!H239</f>
        <v>246</v>
      </c>
      <c r="F2855" s="40">
        <f t="shared" si="326"/>
        <v>23</v>
      </c>
      <c r="G2855" s="41">
        <f t="shared" si="327"/>
        <v>246</v>
      </c>
      <c r="H2855" s="40">
        <f t="shared" si="328"/>
        <v>223</v>
      </c>
      <c r="I2855" s="40">
        <f t="shared" si="329"/>
        <v>137</v>
      </c>
      <c r="J2855" s="40">
        <f t="shared" si="330"/>
        <v>18769</v>
      </c>
    </row>
    <row r="2856" spans="1:10">
      <c r="A2856" t="s">
        <v>106</v>
      </c>
      <c r="B2856" s="19">
        <f>FORECAST!A240</f>
        <v>44435</v>
      </c>
      <c r="C2856" s="19">
        <f>OBSERVED!A240</f>
        <v>44435</v>
      </c>
      <c r="D2856" s="32">
        <f>OBSERVED!H240</f>
        <v>23</v>
      </c>
      <c r="E2856" s="32">
        <f>FORECAST!H240</f>
        <v>225</v>
      </c>
      <c r="F2856" s="40">
        <f t="shared" si="326"/>
        <v>23</v>
      </c>
      <c r="G2856" s="41">
        <f t="shared" si="327"/>
        <v>225</v>
      </c>
      <c r="H2856" s="40">
        <f t="shared" si="328"/>
        <v>202</v>
      </c>
      <c r="I2856" s="40">
        <f t="shared" si="329"/>
        <v>158</v>
      </c>
      <c r="J2856" s="40">
        <f t="shared" si="330"/>
        <v>24964</v>
      </c>
    </row>
    <row r="2857" spans="1:10">
      <c r="A2857" t="s">
        <v>107</v>
      </c>
      <c r="B2857" s="19">
        <f>FORECAST!A241</f>
        <v>44436</v>
      </c>
      <c r="C2857" s="19">
        <f>OBSERVED!A241</f>
        <v>44436</v>
      </c>
      <c r="D2857" s="32">
        <f>OBSERVED!H241</f>
        <v>23</v>
      </c>
      <c r="E2857" s="32">
        <f>FORECAST!H241</f>
        <v>238</v>
      </c>
      <c r="F2857" s="40">
        <f t="shared" si="326"/>
        <v>23</v>
      </c>
      <c r="G2857" s="41">
        <f t="shared" si="327"/>
        <v>238</v>
      </c>
      <c r="H2857" s="40">
        <f t="shared" si="328"/>
        <v>215</v>
      </c>
      <c r="I2857" s="40">
        <f t="shared" si="329"/>
        <v>145</v>
      </c>
      <c r="J2857" s="40">
        <f t="shared" si="330"/>
        <v>21025</v>
      </c>
    </row>
    <row r="2858" spans="1:10">
      <c r="A2858" t="s">
        <v>110</v>
      </c>
      <c r="B2858" s="19">
        <f>FORECAST!A242</f>
        <v>44437</v>
      </c>
      <c r="C2858" s="19">
        <f>OBSERVED!A242</f>
        <v>44437</v>
      </c>
      <c r="D2858" s="32">
        <f>OBSERVED!H242</f>
        <v>23</v>
      </c>
      <c r="E2858" s="32">
        <f>FORECAST!H242</f>
        <v>225</v>
      </c>
      <c r="F2858" s="40">
        <f t="shared" si="326"/>
        <v>23</v>
      </c>
      <c r="G2858" s="41">
        <f t="shared" si="327"/>
        <v>225</v>
      </c>
      <c r="H2858" s="40">
        <f t="shared" si="328"/>
        <v>202</v>
      </c>
      <c r="I2858" s="40">
        <f t="shared" si="329"/>
        <v>158</v>
      </c>
      <c r="J2858" s="40">
        <f t="shared" si="330"/>
        <v>24964</v>
      </c>
    </row>
    <row r="2859" spans="1:10">
      <c r="A2859" t="s">
        <v>113</v>
      </c>
      <c r="B2859" s="19">
        <f>FORECAST!A243</f>
        <v>44438</v>
      </c>
      <c r="C2859" s="19">
        <f>OBSERVED!A243</f>
        <v>44438</v>
      </c>
      <c r="D2859" s="32">
        <f>OBSERVED!H243</f>
        <v>23</v>
      </c>
      <c r="E2859" s="32">
        <f>FORECAST!H243</f>
        <v>248</v>
      </c>
      <c r="F2859" s="40">
        <f t="shared" si="326"/>
        <v>23</v>
      </c>
      <c r="G2859" s="41">
        <f t="shared" si="327"/>
        <v>248</v>
      </c>
      <c r="H2859" s="40">
        <f t="shared" si="328"/>
        <v>225</v>
      </c>
      <c r="I2859" s="40">
        <f t="shared" si="329"/>
        <v>135</v>
      </c>
      <c r="J2859" s="40">
        <f t="shared" si="330"/>
        <v>18225</v>
      </c>
    </row>
    <row r="2860" spans="1:10">
      <c r="A2860" t="s">
        <v>116</v>
      </c>
      <c r="B2860" s="19">
        <f>FORECAST!A244</f>
        <v>44439</v>
      </c>
      <c r="C2860" s="19">
        <f>OBSERVED!A244</f>
        <v>44439</v>
      </c>
      <c r="D2860" s="32">
        <f>OBSERVED!H244</f>
        <v>32</v>
      </c>
      <c r="E2860" s="32">
        <f>FORECAST!H244</f>
        <v>195</v>
      </c>
      <c r="F2860" s="40">
        <f t="shared" si="326"/>
        <v>32</v>
      </c>
      <c r="G2860" s="41">
        <f t="shared" si="327"/>
        <v>195</v>
      </c>
      <c r="H2860" s="40">
        <f t="shared" si="328"/>
        <v>163</v>
      </c>
      <c r="I2860" s="40">
        <f t="shared" si="329"/>
        <v>163</v>
      </c>
      <c r="J2860" s="40">
        <f t="shared" si="330"/>
        <v>26569</v>
      </c>
    </row>
    <row r="2861" spans="1:10">
      <c r="A2861" t="s">
        <v>119</v>
      </c>
      <c r="B2861" s="19">
        <f>FORECAST!A245</f>
        <v>44440</v>
      </c>
      <c r="C2861" s="19">
        <f>OBSERVED!A245</f>
        <v>44440</v>
      </c>
      <c r="D2861" s="32">
        <f>OBSERVED!H245</f>
        <v>14</v>
      </c>
      <c r="E2861" s="32">
        <f>FORECAST!H245</f>
        <v>295</v>
      </c>
      <c r="F2861" s="40">
        <f t="shared" si="326"/>
        <v>14</v>
      </c>
      <c r="G2861" s="41">
        <f t="shared" si="327"/>
        <v>295</v>
      </c>
      <c r="H2861" s="40">
        <f t="shared" si="328"/>
        <v>281</v>
      </c>
      <c r="I2861" s="40">
        <f t="shared" si="329"/>
        <v>79</v>
      </c>
      <c r="J2861" s="40">
        <f t="shared" si="330"/>
        <v>6241</v>
      </c>
    </row>
    <row r="2862" spans="1:10">
      <c r="A2862" t="s">
        <v>122</v>
      </c>
      <c r="B2862" s="19">
        <f>FORECAST!A246</f>
        <v>44441</v>
      </c>
      <c r="C2862" s="19">
        <f>OBSERVED!A246</f>
        <v>44441</v>
      </c>
      <c r="D2862" s="32">
        <f>OBSERVED!H246</f>
        <v>23</v>
      </c>
      <c r="E2862" s="32">
        <f>FORECAST!H246</f>
        <v>304</v>
      </c>
      <c r="F2862" s="40">
        <f t="shared" si="326"/>
        <v>23</v>
      </c>
      <c r="G2862" s="41">
        <f t="shared" si="327"/>
        <v>304</v>
      </c>
      <c r="H2862" s="40">
        <f t="shared" si="328"/>
        <v>281</v>
      </c>
      <c r="I2862" s="40">
        <f t="shared" si="329"/>
        <v>79</v>
      </c>
      <c r="J2862" s="40">
        <f t="shared" si="330"/>
        <v>6241</v>
      </c>
    </row>
    <row r="2863" spans="1:10">
      <c r="A2863" t="s">
        <v>106</v>
      </c>
      <c r="B2863" s="19">
        <f>FORECAST!A247</f>
        <v>44442</v>
      </c>
      <c r="C2863" s="19">
        <f>OBSERVED!A247</f>
        <v>44442</v>
      </c>
      <c r="D2863" s="32">
        <f>OBSERVED!H247</f>
        <v>23</v>
      </c>
      <c r="E2863" s="32">
        <f>FORECAST!H247</f>
        <v>214</v>
      </c>
      <c r="F2863" s="40">
        <f t="shared" si="326"/>
        <v>23</v>
      </c>
      <c r="G2863" s="41">
        <f t="shared" si="327"/>
        <v>214</v>
      </c>
      <c r="H2863" s="40">
        <f t="shared" si="328"/>
        <v>191</v>
      </c>
      <c r="I2863" s="40">
        <f t="shared" si="329"/>
        <v>169</v>
      </c>
      <c r="J2863" s="40">
        <f t="shared" si="330"/>
        <v>28561</v>
      </c>
    </row>
    <row r="2864" spans="1:10">
      <c r="A2864" t="s">
        <v>107</v>
      </c>
      <c r="B2864" s="19">
        <f>FORECAST!A248</f>
        <v>44443</v>
      </c>
      <c r="C2864" s="19">
        <f>OBSERVED!A248</f>
        <v>44443</v>
      </c>
      <c r="D2864" s="32">
        <f>OBSERVED!H248</f>
        <v>23</v>
      </c>
      <c r="E2864" s="32">
        <f>FORECAST!H248</f>
        <v>212</v>
      </c>
      <c r="F2864" s="40">
        <f t="shared" si="326"/>
        <v>23</v>
      </c>
      <c r="G2864" s="41">
        <f t="shared" si="327"/>
        <v>212</v>
      </c>
      <c r="H2864" s="40">
        <f t="shared" si="328"/>
        <v>189</v>
      </c>
      <c r="I2864" s="40">
        <f t="shared" si="329"/>
        <v>171</v>
      </c>
      <c r="J2864" s="40">
        <f t="shared" si="330"/>
        <v>29241</v>
      </c>
    </row>
    <row r="2865" spans="1:10">
      <c r="A2865" t="s">
        <v>110</v>
      </c>
      <c r="B2865" s="19">
        <f>FORECAST!A249</f>
        <v>44444</v>
      </c>
      <c r="C2865" s="19">
        <f>OBSERVED!A249</f>
        <v>44444</v>
      </c>
      <c r="D2865" s="32">
        <f>OBSERVED!H249</f>
        <v>23</v>
      </c>
      <c r="E2865" s="32">
        <f>FORECAST!H249</f>
        <v>243</v>
      </c>
      <c r="F2865" s="40">
        <f t="shared" si="326"/>
        <v>23</v>
      </c>
      <c r="G2865" s="41">
        <f t="shared" si="327"/>
        <v>243</v>
      </c>
      <c r="H2865" s="40">
        <f t="shared" si="328"/>
        <v>220</v>
      </c>
      <c r="I2865" s="40">
        <f t="shared" si="329"/>
        <v>140</v>
      </c>
      <c r="J2865" s="40">
        <f t="shared" si="330"/>
        <v>19600</v>
      </c>
    </row>
    <row r="2866" spans="1:10">
      <c r="A2866" t="s">
        <v>113</v>
      </c>
      <c r="B2866" s="19">
        <f>FORECAST!A250</f>
        <v>44445</v>
      </c>
      <c r="C2866" s="19">
        <f>OBSERVED!A250</f>
        <v>44445</v>
      </c>
      <c r="D2866" s="32">
        <f>OBSERVED!H250</f>
        <v>32</v>
      </c>
      <c r="E2866" s="32">
        <f>FORECAST!H250</f>
        <v>246</v>
      </c>
      <c r="F2866" s="40">
        <f t="shared" si="326"/>
        <v>32</v>
      </c>
      <c r="G2866" s="41">
        <f t="shared" si="327"/>
        <v>246</v>
      </c>
      <c r="H2866" s="40">
        <f t="shared" si="328"/>
        <v>214</v>
      </c>
      <c r="I2866" s="40">
        <f t="shared" si="329"/>
        <v>146</v>
      </c>
      <c r="J2866" s="40">
        <f t="shared" si="330"/>
        <v>21316</v>
      </c>
    </row>
    <row r="2867" spans="1:10">
      <c r="A2867" t="s">
        <v>116</v>
      </c>
      <c r="B2867" s="19">
        <f>FORECAST!A251</f>
        <v>44446</v>
      </c>
      <c r="C2867" s="19">
        <f>OBSERVED!A251</f>
        <v>44446</v>
      </c>
      <c r="D2867" s="32">
        <f>OBSERVED!H251</f>
        <v>0</v>
      </c>
      <c r="E2867" s="32">
        <f>FORECAST!H251</f>
        <v>248</v>
      </c>
      <c r="F2867" s="40">
        <f t="shared" si="326"/>
        <v>0</v>
      </c>
      <c r="G2867" s="41">
        <f t="shared" si="327"/>
        <v>248</v>
      </c>
      <c r="H2867" s="40">
        <f t="shared" si="328"/>
        <v>248</v>
      </c>
      <c r="I2867" s="40">
        <f t="shared" si="329"/>
        <v>112</v>
      </c>
      <c r="J2867" s="40">
        <f t="shared" si="330"/>
        <v>12544</v>
      </c>
    </row>
    <row r="2868" spans="1:10">
      <c r="A2868" t="s">
        <v>119</v>
      </c>
      <c r="B2868" s="19">
        <f>FORECAST!A252</f>
        <v>44447</v>
      </c>
      <c r="C2868" s="19">
        <f>OBSERVED!A252</f>
        <v>44447</v>
      </c>
      <c r="D2868" s="32">
        <f>OBSERVED!H252</f>
        <v>0</v>
      </c>
      <c r="E2868" s="32">
        <f>FORECAST!H252</f>
        <v>292</v>
      </c>
      <c r="F2868" s="40">
        <f t="shared" si="326"/>
        <v>0</v>
      </c>
      <c r="G2868" s="41">
        <f t="shared" si="327"/>
        <v>292</v>
      </c>
      <c r="H2868" s="40">
        <f t="shared" si="328"/>
        <v>292</v>
      </c>
      <c r="I2868" s="40">
        <f t="shared" si="329"/>
        <v>68</v>
      </c>
      <c r="J2868" s="40">
        <f t="shared" si="330"/>
        <v>4624</v>
      </c>
    </row>
    <row r="2869" spans="1:10">
      <c r="A2869" t="s">
        <v>122</v>
      </c>
      <c r="B2869" s="19">
        <f>FORECAST!A253</f>
        <v>44448</v>
      </c>
      <c r="C2869" s="19">
        <f>OBSERVED!A253</f>
        <v>44448</v>
      </c>
      <c r="D2869" s="32">
        <f>OBSERVED!H253</f>
        <v>23</v>
      </c>
      <c r="E2869" s="32">
        <f>FORECAST!H253</f>
        <v>288</v>
      </c>
      <c r="F2869" s="40">
        <f t="shared" si="326"/>
        <v>23</v>
      </c>
      <c r="G2869" s="41">
        <f t="shared" si="327"/>
        <v>288</v>
      </c>
      <c r="H2869" s="40">
        <f t="shared" si="328"/>
        <v>265</v>
      </c>
      <c r="I2869" s="40">
        <f t="shared" si="329"/>
        <v>95</v>
      </c>
      <c r="J2869" s="40">
        <f t="shared" si="330"/>
        <v>9025</v>
      </c>
    </row>
    <row r="2870" spans="1:10">
      <c r="A2870" t="s">
        <v>106</v>
      </c>
      <c r="B2870" s="19">
        <f>FORECAST!A254</f>
        <v>44449</v>
      </c>
      <c r="C2870" s="19">
        <f>OBSERVED!A254</f>
        <v>44449</v>
      </c>
      <c r="D2870" s="32">
        <f>OBSERVED!H254</f>
        <v>23</v>
      </c>
      <c r="E2870" s="32">
        <f>FORECAST!H254</f>
        <v>243</v>
      </c>
      <c r="F2870" s="40">
        <f t="shared" si="326"/>
        <v>23</v>
      </c>
      <c r="G2870" s="41">
        <f t="shared" si="327"/>
        <v>243</v>
      </c>
      <c r="H2870" s="40">
        <f t="shared" si="328"/>
        <v>220</v>
      </c>
      <c r="I2870" s="40">
        <f t="shared" si="329"/>
        <v>140</v>
      </c>
      <c r="J2870" s="40">
        <f t="shared" si="330"/>
        <v>19600</v>
      </c>
    </row>
    <row r="2871" spans="1:10">
      <c r="A2871" t="s">
        <v>107</v>
      </c>
      <c r="B2871" s="19">
        <f>FORECAST!A255</f>
        <v>44450</v>
      </c>
      <c r="C2871" s="19">
        <f>OBSERVED!A255</f>
        <v>44450</v>
      </c>
      <c r="D2871" s="32">
        <f>OBSERVED!H255</f>
        <v>23</v>
      </c>
      <c r="E2871" s="32">
        <f>FORECAST!H255</f>
        <v>248</v>
      </c>
      <c r="F2871" s="40">
        <f t="shared" si="326"/>
        <v>23</v>
      </c>
      <c r="G2871" s="41">
        <f t="shared" si="327"/>
        <v>248</v>
      </c>
      <c r="H2871" s="40">
        <f t="shared" si="328"/>
        <v>225</v>
      </c>
      <c r="I2871" s="40">
        <f t="shared" si="329"/>
        <v>135</v>
      </c>
      <c r="J2871" s="40">
        <f t="shared" si="330"/>
        <v>18225</v>
      </c>
    </row>
    <row r="2872" spans="1:10">
      <c r="A2872" t="s">
        <v>110</v>
      </c>
      <c r="B2872" s="19">
        <f>FORECAST!A256</f>
        <v>44451</v>
      </c>
      <c r="C2872" s="19">
        <f>OBSERVED!A256</f>
        <v>44451</v>
      </c>
      <c r="D2872" s="32">
        <f>OBSERVED!H256</f>
        <v>23</v>
      </c>
      <c r="E2872" s="32">
        <f>FORECAST!H256</f>
        <v>248</v>
      </c>
      <c r="F2872" s="40">
        <f t="shared" si="326"/>
        <v>23</v>
      </c>
      <c r="G2872" s="41">
        <f t="shared" si="327"/>
        <v>248</v>
      </c>
      <c r="H2872" s="40">
        <f t="shared" si="328"/>
        <v>225</v>
      </c>
      <c r="I2872" s="40">
        <f t="shared" si="329"/>
        <v>135</v>
      </c>
      <c r="J2872" s="40">
        <f t="shared" si="330"/>
        <v>18225</v>
      </c>
    </row>
    <row r="2873" spans="1:10">
      <c r="A2873" t="s">
        <v>113</v>
      </c>
      <c r="B2873" s="19">
        <f>FORECAST!A257</f>
        <v>44452</v>
      </c>
      <c r="C2873" s="19">
        <f>OBSERVED!A257</f>
        <v>44452</v>
      </c>
      <c r="D2873" s="32">
        <f>OBSERVED!H257</f>
        <v>5</v>
      </c>
      <c r="E2873" s="32">
        <f>FORECAST!H257</f>
        <v>248</v>
      </c>
      <c r="F2873" s="40">
        <f t="shared" si="326"/>
        <v>5</v>
      </c>
      <c r="G2873" s="41">
        <f t="shared" si="327"/>
        <v>248</v>
      </c>
      <c r="H2873" s="40">
        <f t="shared" si="328"/>
        <v>243</v>
      </c>
      <c r="I2873" s="40">
        <f t="shared" si="329"/>
        <v>117</v>
      </c>
      <c r="J2873" s="40">
        <f t="shared" si="330"/>
        <v>13689</v>
      </c>
    </row>
    <row r="2874" spans="1:10">
      <c r="A2874" t="s">
        <v>116</v>
      </c>
      <c r="B2874" s="19">
        <f>FORECAST!A258</f>
        <v>44453</v>
      </c>
      <c r="C2874" s="19">
        <f>OBSERVED!A258</f>
        <v>44453</v>
      </c>
      <c r="D2874" s="32">
        <f>OBSERVED!H258</f>
        <v>14</v>
      </c>
      <c r="E2874" s="32">
        <f>FORECAST!H258</f>
        <v>246</v>
      </c>
      <c r="F2874" s="40">
        <f t="shared" si="326"/>
        <v>14</v>
      </c>
      <c r="G2874" s="41">
        <f t="shared" si="327"/>
        <v>246</v>
      </c>
      <c r="H2874" s="40">
        <f t="shared" si="328"/>
        <v>232</v>
      </c>
      <c r="I2874" s="40">
        <f t="shared" si="329"/>
        <v>128</v>
      </c>
      <c r="J2874" s="40">
        <f t="shared" si="330"/>
        <v>16384</v>
      </c>
    </row>
    <row r="2875" spans="1:10">
      <c r="A2875" t="s">
        <v>119</v>
      </c>
      <c r="B2875" s="19">
        <f>FORECAST!A259</f>
        <v>44454</v>
      </c>
      <c r="C2875" s="19">
        <f>OBSERVED!A259</f>
        <v>44454</v>
      </c>
      <c r="D2875" s="32">
        <f>OBSERVED!H259</f>
        <v>14</v>
      </c>
      <c r="E2875" s="32">
        <f>FORECAST!H259</f>
        <v>202</v>
      </c>
      <c r="F2875" s="40">
        <f t="shared" ref="F2875:F2938" si="331">IF(OR(D2875=999,E2875=999),"",D2875)</f>
        <v>14</v>
      </c>
      <c r="G2875" s="41">
        <f t="shared" ref="G2875:G2938" si="332">IF(OR(D2875=999,E2875=999),"",E2875)</f>
        <v>202</v>
      </c>
      <c r="H2875" s="40">
        <f t="shared" ref="H2875:H2938" si="333">IF(OR(D2875=999,E2875=999),"",ABS(D2875-E2875))</f>
        <v>188</v>
      </c>
      <c r="I2875" s="40">
        <f t="shared" ref="I2875:I2938" si="334">IF(OR(H2875&lt;=180,H2875=""),H2875,360-H2875)</f>
        <v>172</v>
      </c>
      <c r="J2875" s="40">
        <f t="shared" ref="J2875:J2938" si="335">IF(I2875="","",POWER(I2875,2))</f>
        <v>29584</v>
      </c>
    </row>
    <row r="2876" spans="1:10">
      <c r="A2876" t="s">
        <v>122</v>
      </c>
      <c r="B2876" s="19">
        <f>FORECAST!A260</f>
        <v>44455</v>
      </c>
      <c r="C2876" s="19">
        <f>OBSERVED!A260</f>
        <v>44455</v>
      </c>
      <c r="D2876" s="32">
        <f>OBSERVED!H260</f>
        <v>23</v>
      </c>
      <c r="E2876" s="32">
        <f>FORECAST!H260</f>
        <v>202</v>
      </c>
      <c r="F2876" s="40">
        <f t="shared" si="331"/>
        <v>23</v>
      </c>
      <c r="G2876" s="41">
        <f t="shared" si="332"/>
        <v>202</v>
      </c>
      <c r="H2876" s="40">
        <f t="shared" si="333"/>
        <v>179</v>
      </c>
      <c r="I2876" s="40">
        <f t="shared" si="334"/>
        <v>179</v>
      </c>
      <c r="J2876" s="40">
        <f t="shared" si="335"/>
        <v>32041</v>
      </c>
    </row>
    <row r="2877" spans="1:10">
      <c r="A2877" t="s">
        <v>106</v>
      </c>
      <c r="B2877" s="19">
        <f>FORECAST!A261</f>
        <v>44456</v>
      </c>
      <c r="C2877" s="19">
        <f>OBSERVED!A261</f>
        <v>44456</v>
      </c>
      <c r="D2877" s="32">
        <f>OBSERVED!H261</f>
        <v>23</v>
      </c>
      <c r="E2877" s="32">
        <f>FORECAST!H261</f>
        <v>202</v>
      </c>
      <c r="F2877" s="40">
        <f t="shared" si="331"/>
        <v>23</v>
      </c>
      <c r="G2877" s="41">
        <f t="shared" si="332"/>
        <v>202</v>
      </c>
      <c r="H2877" s="40">
        <f t="shared" si="333"/>
        <v>179</v>
      </c>
      <c r="I2877" s="40">
        <f t="shared" si="334"/>
        <v>179</v>
      </c>
      <c r="J2877" s="40">
        <f t="shared" si="335"/>
        <v>32041</v>
      </c>
    </row>
    <row r="2878" spans="1:10">
      <c r="A2878" t="s">
        <v>107</v>
      </c>
      <c r="B2878" s="19">
        <f>FORECAST!A262</f>
        <v>44457</v>
      </c>
      <c r="C2878" s="19">
        <f>OBSERVED!A262</f>
        <v>44457</v>
      </c>
      <c r="D2878" s="32">
        <f>OBSERVED!H262</f>
        <v>23</v>
      </c>
      <c r="E2878" s="32">
        <f>FORECAST!H262</f>
        <v>225</v>
      </c>
      <c r="F2878" s="40">
        <f t="shared" si="331"/>
        <v>23</v>
      </c>
      <c r="G2878" s="41">
        <f t="shared" si="332"/>
        <v>225</v>
      </c>
      <c r="H2878" s="40">
        <f t="shared" si="333"/>
        <v>202</v>
      </c>
      <c r="I2878" s="40">
        <f t="shared" si="334"/>
        <v>158</v>
      </c>
      <c r="J2878" s="40">
        <f t="shared" si="335"/>
        <v>24964</v>
      </c>
    </row>
    <row r="2879" spans="1:10">
      <c r="A2879" t="s">
        <v>110</v>
      </c>
      <c r="B2879" s="19">
        <f>FORECAST!A263</f>
        <v>44458</v>
      </c>
      <c r="C2879" s="19">
        <f>OBSERVED!A263</f>
        <v>44458</v>
      </c>
      <c r="D2879" s="32">
        <f>OBSERVED!H263</f>
        <v>23</v>
      </c>
      <c r="E2879" s="32">
        <f>FORECAST!H263</f>
        <v>248</v>
      </c>
      <c r="F2879" s="40">
        <f t="shared" si="331"/>
        <v>23</v>
      </c>
      <c r="G2879" s="41">
        <f t="shared" si="332"/>
        <v>248</v>
      </c>
      <c r="H2879" s="40">
        <f t="shared" si="333"/>
        <v>225</v>
      </c>
      <c r="I2879" s="40">
        <f t="shared" si="334"/>
        <v>135</v>
      </c>
      <c r="J2879" s="40">
        <f t="shared" si="335"/>
        <v>18225</v>
      </c>
    </row>
    <row r="2880" spans="1:10">
      <c r="A2880" t="s">
        <v>113</v>
      </c>
      <c r="B2880" s="19">
        <f>FORECAST!A264</f>
        <v>44459</v>
      </c>
      <c r="C2880" s="19">
        <f>OBSERVED!A264</f>
        <v>44459</v>
      </c>
      <c r="D2880" s="32">
        <f>OBSERVED!H264</f>
        <v>23</v>
      </c>
      <c r="E2880" s="32">
        <f>FORECAST!H264</f>
        <v>251</v>
      </c>
      <c r="F2880" s="40">
        <f t="shared" si="331"/>
        <v>23</v>
      </c>
      <c r="G2880" s="41">
        <f t="shared" si="332"/>
        <v>251</v>
      </c>
      <c r="H2880" s="40">
        <f t="shared" si="333"/>
        <v>228</v>
      </c>
      <c r="I2880" s="40">
        <f t="shared" si="334"/>
        <v>132</v>
      </c>
      <c r="J2880" s="40">
        <f t="shared" si="335"/>
        <v>17424</v>
      </c>
    </row>
    <row r="2881" spans="1:10">
      <c r="A2881" t="s">
        <v>116</v>
      </c>
      <c r="B2881" s="19">
        <f>FORECAST!A265</f>
        <v>44460</v>
      </c>
      <c r="C2881" s="19">
        <f>OBSERVED!A265</f>
        <v>44460</v>
      </c>
      <c r="D2881" s="32">
        <f>OBSERVED!H265</f>
        <v>23</v>
      </c>
      <c r="E2881" s="32">
        <f>FORECAST!H265</f>
        <v>216</v>
      </c>
      <c r="F2881" s="40">
        <f t="shared" si="331"/>
        <v>23</v>
      </c>
      <c r="G2881" s="41">
        <f t="shared" si="332"/>
        <v>216</v>
      </c>
      <c r="H2881" s="40">
        <f t="shared" si="333"/>
        <v>193</v>
      </c>
      <c r="I2881" s="40">
        <f t="shared" si="334"/>
        <v>167</v>
      </c>
      <c r="J2881" s="40">
        <f t="shared" si="335"/>
        <v>27889</v>
      </c>
    </row>
    <row r="2882" spans="1:10">
      <c r="A2882" t="s">
        <v>119</v>
      </c>
      <c r="B2882" s="19">
        <f>FORECAST!A266</f>
        <v>44461</v>
      </c>
      <c r="C2882" s="19">
        <f>OBSERVED!A266</f>
        <v>44461</v>
      </c>
      <c r="D2882" s="32">
        <f>OBSERVED!H266</f>
        <v>23</v>
      </c>
      <c r="E2882" s="32">
        <f>FORECAST!H266</f>
        <v>257</v>
      </c>
      <c r="F2882" s="40">
        <f t="shared" si="331"/>
        <v>23</v>
      </c>
      <c r="G2882" s="41">
        <f t="shared" si="332"/>
        <v>257</v>
      </c>
      <c r="H2882" s="40">
        <f t="shared" si="333"/>
        <v>234</v>
      </c>
      <c r="I2882" s="40">
        <f t="shared" si="334"/>
        <v>126</v>
      </c>
      <c r="J2882" s="40">
        <f t="shared" si="335"/>
        <v>15876</v>
      </c>
    </row>
    <row r="2883" spans="1:10">
      <c r="A2883" t="s">
        <v>122</v>
      </c>
      <c r="B2883" s="19">
        <f>FORECAST!A267</f>
        <v>44462</v>
      </c>
      <c r="C2883" s="19">
        <f>OBSERVED!A267</f>
        <v>44462</v>
      </c>
      <c r="D2883" s="32">
        <f>OBSERVED!H267</f>
        <v>23</v>
      </c>
      <c r="E2883" s="32">
        <f>FORECAST!H267</f>
        <v>257</v>
      </c>
      <c r="F2883" s="40">
        <f t="shared" si="331"/>
        <v>23</v>
      </c>
      <c r="G2883" s="41">
        <f t="shared" si="332"/>
        <v>257</v>
      </c>
      <c r="H2883" s="40">
        <f t="shared" si="333"/>
        <v>234</v>
      </c>
      <c r="I2883" s="40">
        <f t="shared" si="334"/>
        <v>126</v>
      </c>
      <c r="J2883" s="40">
        <f t="shared" si="335"/>
        <v>15876</v>
      </c>
    </row>
    <row r="2884" spans="1:10">
      <c r="A2884" t="s">
        <v>106</v>
      </c>
      <c r="B2884" s="19">
        <f>FORECAST!A268</f>
        <v>44463</v>
      </c>
      <c r="C2884" s="19">
        <f>OBSERVED!A268</f>
        <v>44463</v>
      </c>
      <c r="D2884" s="32">
        <f>OBSERVED!H268</f>
        <v>23</v>
      </c>
      <c r="E2884" s="32">
        <f>FORECAST!H268</f>
        <v>204</v>
      </c>
      <c r="F2884" s="40">
        <f t="shared" si="331"/>
        <v>23</v>
      </c>
      <c r="G2884" s="41">
        <f t="shared" si="332"/>
        <v>204</v>
      </c>
      <c r="H2884" s="40">
        <f t="shared" si="333"/>
        <v>181</v>
      </c>
      <c r="I2884" s="40">
        <f t="shared" si="334"/>
        <v>179</v>
      </c>
      <c r="J2884" s="40">
        <f t="shared" si="335"/>
        <v>32041</v>
      </c>
    </row>
    <row r="2885" spans="1:10">
      <c r="A2885" t="s">
        <v>107</v>
      </c>
      <c r="B2885" s="19">
        <f>FORECAST!A269</f>
        <v>44464</v>
      </c>
      <c r="C2885" s="19">
        <f>OBSERVED!A269</f>
        <v>44464</v>
      </c>
      <c r="D2885" s="32">
        <f>OBSERVED!H269</f>
        <v>23</v>
      </c>
      <c r="E2885" s="32">
        <f>FORECAST!H269</f>
        <v>246</v>
      </c>
      <c r="F2885" s="40">
        <f t="shared" si="331"/>
        <v>23</v>
      </c>
      <c r="G2885" s="41">
        <f t="shared" si="332"/>
        <v>246</v>
      </c>
      <c r="H2885" s="40">
        <f t="shared" si="333"/>
        <v>223</v>
      </c>
      <c r="I2885" s="40">
        <f t="shared" si="334"/>
        <v>137</v>
      </c>
      <c r="J2885" s="40">
        <f t="shared" si="335"/>
        <v>18769</v>
      </c>
    </row>
    <row r="2886" spans="1:10">
      <c r="A2886" t="s">
        <v>110</v>
      </c>
      <c r="B2886" s="19">
        <f>FORECAST!A270</f>
        <v>44465</v>
      </c>
      <c r="C2886" s="19">
        <f>OBSERVED!A270</f>
        <v>44465</v>
      </c>
      <c r="D2886" s="32">
        <f>OBSERVED!H270</f>
        <v>23</v>
      </c>
      <c r="E2886" s="32">
        <f>FORECAST!H270</f>
        <v>270</v>
      </c>
      <c r="F2886" s="40">
        <f t="shared" si="331"/>
        <v>23</v>
      </c>
      <c r="G2886" s="41">
        <f t="shared" si="332"/>
        <v>270</v>
      </c>
      <c r="H2886" s="40">
        <f t="shared" si="333"/>
        <v>247</v>
      </c>
      <c r="I2886" s="40">
        <f t="shared" si="334"/>
        <v>113</v>
      </c>
      <c r="J2886" s="40">
        <f t="shared" si="335"/>
        <v>12769</v>
      </c>
    </row>
    <row r="2887" spans="1:10">
      <c r="A2887" t="s">
        <v>113</v>
      </c>
      <c r="B2887" s="19">
        <f>FORECAST!A271</f>
        <v>44466</v>
      </c>
      <c r="C2887" s="19">
        <f>OBSERVED!A271</f>
        <v>44466</v>
      </c>
      <c r="D2887" s="32">
        <f>OBSERVED!H271</f>
        <v>23</v>
      </c>
      <c r="E2887" s="32">
        <f>FORECAST!H271</f>
        <v>292</v>
      </c>
      <c r="F2887" s="40">
        <f t="shared" si="331"/>
        <v>23</v>
      </c>
      <c r="G2887" s="41">
        <f t="shared" si="332"/>
        <v>292</v>
      </c>
      <c r="H2887" s="40">
        <f t="shared" si="333"/>
        <v>269</v>
      </c>
      <c r="I2887" s="40">
        <f t="shared" si="334"/>
        <v>91</v>
      </c>
      <c r="J2887" s="40">
        <f t="shared" si="335"/>
        <v>8281</v>
      </c>
    </row>
    <row r="2888" spans="1:10">
      <c r="A2888" t="s">
        <v>116</v>
      </c>
      <c r="B2888" s="19">
        <f>FORECAST!A272</f>
        <v>44467</v>
      </c>
      <c r="C2888" s="19">
        <f>OBSERVED!A272</f>
        <v>44467</v>
      </c>
      <c r="D2888" s="32">
        <f>OBSERVED!H272</f>
        <v>0</v>
      </c>
      <c r="E2888" s="32">
        <f>FORECAST!H272</f>
        <v>163</v>
      </c>
      <c r="F2888" s="40">
        <f t="shared" si="331"/>
        <v>0</v>
      </c>
      <c r="G2888" s="41">
        <f t="shared" si="332"/>
        <v>163</v>
      </c>
      <c r="H2888" s="40">
        <f t="shared" si="333"/>
        <v>163</v>
      </c>
      <c r="I2888" s="40">
        <f t="shared" si="334"/>
        <v>163</v>
      </c>
      <c r="J2888" s="40">
        <f t="shared" si="335"/>
        <v>26569</v>
      </c>
    </row>
    <row r="2889" spans="1:10">
      <c r="A2889" t="s">
        <v>119</v>
      </c>
      <c r="B2889" s="19">
        <f>FORECAST!A273</f>
        <v>44468</v>
      </c>
      <c r="C2889" s="19">
        <f>OBSERVED!A273</f>
        <v>44468</v>
      </c>
      <c r="D2889" s="32">
        <f>OBSERVED!H273</f>
        <v>14</v>
      </c>
      <c r="E2889" s="32">
        <f>FORECAST!H273</f>
        <v>65</v>
      </c>
      <c r="F2889" s="40">
        <f t="shared" si="331"/>
        <v>14</v>
      </c>
      <c r="G2889" s="41">
        <f t="shared" si="332"/>
        <v>65</v>
      </c>
      <c r="H2889" s="40">
        <f t="shared" si="333"/>
        <v>51</v>
      </c>
      <c r="I2889" s="40">
        <f t="shared" si="334"/>
        <v>51</v>
      </c>
      <c r="J2889" s="40">
        <f t="shared" si="335"/>
        <v>2601</v>
      </c>
    </row>
    <row r="2890" spans="1:10">
      <c r="A2890" t="s">
        <v>122</v>
      </c>
      <c r="B2890" s="19">
        <f>FORECAST!A274</f>
        <v>44469</v>
      </c>
      <c r="C2890" s="19">
        <f>OBSERVED!A274</f>
        <v>44469</v>
      </c>
      <c r="D2890" s="32">
        <f>OBSERVED!H274</f>
        <v>14</v>
      </c>
      <c r="E2890" s="32">
        <f>FORECAST!H274</f>
        <v>165</v>
      </c>
      <c r="F2890" s="40">
        <f t="shared" si="331"/>
        <v>14</v>
      </c>
      <c r="G2890" s="41">
        <f t="shared" si="332"/>
        <v>165</v>
      </c>
      <c r="H2890" s="40">
        <f t="shared" si="333"/>
        <v>151</v>
      </c>
      <c r="I2890" s="40">
        <f t="shared" si="334"/>
        <v>151</v>
      </c>
      <c r="J2890" s="40">
        <f t="shared" si="335"/>
        <v>22801</v>
      </c>
    </row>
    <row r="2891" spans="1:10">
      <c r="A2891" t="s">
        <v>106</v>
      </c>
      <c r="B2891" s="19">
        <f>FORECAST!A275</f>
        <v>44470</v>
      </c>
      <c r="C2891" s="19">
        <f>OBSERVED!A275</f>
        <v>44470</v>
      </c>
      <c r="D2891" s="32">
        <f>OBSERVED!H275</f>
        <v>0</v>
      </c>
      <c r="E2891" s="32">
        <f>FORECAST!H275</f>
        <v>180</v>
      </c>
      <c r="F2891" s="40">
        <f t="shared" si="331"/>
        <v>0</v>
      </c>
      <c r="G2891" s="41">
        <f t="shared" si="332"/>
        <v>180</v>
      </c>
      <c r="H2891" s="40">
        <f t="shared" si="333"/>
        <v>180</v>
      </c>
      <c r="I2891" s="40">
        <f t="shared" si="334"/>
        <v>180</v>
      </c>
      <c r="J2891" s="40">
        <f t="shared" si="335"/>
        <v>32400</v>
      </c>
    </row>
    <row r="2892" spans="1:10">
      <c r="A2892" t="s">
        <v>107</v>
      </c>
      <c r="B2892" s="19">
        <f>FORECAST!A276</f>
        <v>44471</v>
      </c>
      <c r="C2892" s="19">
        <f>OBSERVED!A276</f>
        <v>44471</v>
      </c>
      <c r="D2892" s="32">
        <f>OBSERVED!H276</f>
        <v>32</v>
      </c>
      <c r="E2892" s="32">
        <f>FORECAST!H276</f>
        <v>202</v>
      </c>
      <c r="F2892" s="40">
        <f t="shared" si="331"/>
        <v>32</v>
      </c>
      <c r="G2892" s="41">
        <f t="shared" si="332"/>
        <v>202</v>
      </c>
      <c r="H2892" s="40">
        <f t="shared" si="333"/>
        <v>170</v>
      </c>
      <c r="I2892" s="40">
        <f t="shared" si="334"/>
        <v>170</v>
      </c>
      <c r="J2892" s="40">
        <f t="shared" si="335"/>
        <v>28900</v>
      </c>
    </row>
    <row r="2893" spans="1:10">
      <c r="A2893" t="s">
        <v>110</v>
      </c>
      <c r="B2893" s="19">
        <f>FORECAST!A277</f>
        <v>44472</v>
      </c>
      <c r="C2893" s="19">
        <f>OBSERVED!A277</f>
        <v>44472</v>
      </c>
      <c r="D2893" s="32">
        <f>OBSERVED!H277</f>
        <v>0</v>
      </c>
      <c r="E2893" s="32">
        <f>FORECAST!H277</f>
        <v>244</v>
      </c>
      <c r="F2893" s="40">
        <f t="shared" si="331"/>
        <v>0</v>
      </c>
      <c r="G2893" s="41">
        <f t="shared" si="332"/>
        <v>244</v>
      </c>
      <c r="H2893" s="40">
        <f t="shared" si="333"/>
        <v>244</v>
      </c>
      <c r="I2893" s="40">
        <f t="shared" si="334"/>
        <v>116</v>
      </c>
      <c r="J2893" s="40">
        <f t="shared" si="335"/>
        <v>13456</v>
      </c>
    </row>
    <row r="2894" spans="1:10">
      <c r="A2894" t="s">
        <v>113</v>
      </c>
      <c r="B2894" s="19">
        <f>FORECAST!A278</f>
        <v>44473</v>
      </c>
      <c r="C2894" s="19">
        <f>OBSERVED!A278</f>
        <v>44473</v>
      </c>
      <c r="D2894" s="32">
        <f>OBSERVED!H278</f>
        <v>0</v>
      </c>
      <c r="E2894" s="32">
        <f>FORECAST!H278</f>
        <v>292</v>
      </c>
      <c r="F2894" s="40">
        <f t="shared" si="331"/>
        <v>0</v>
      </c>
      <c r="G2894" s="41">
        <f t="shared" si="332"/>
        <v>292</v>
      </c>
      <c r="H2894" s="40">
        <f t="shared" si="333"/>
        <v>292</v>
      </c>
      <c r="I2894" s="40">
        <f t="shared" si="334"/>
        <v>68</v>
      </c>
      <c r="J2894" s="40">
        <f t="shared" si="335"/>
        <v>4624</v>
      </c>
    </row>
    <row r="2895" spans="1:10">
      <c r="A2895" t="s">
        <v>116</v>
      </c>
      <c r="B2895" s="19">
        <f>FORECAST!A279</f>
        <v>44474</v>
      </c>
      <c r="C2895" s="19">
        <f>OBSERVED!A279</f>
        <v>44474</v>
      </c>
      <c r="D2895" s="32">
        <f>OBSERVED!H279</f>
        <v>36</v>
      </c>
      <c r="E2895" s="32">
        <f>FORECAST!H279</f>
        <v>292</v>
      </c>
      <c r="F2895" s="40">
        <f t="shared" si="331"/>
        <v>36</v>
      </c>
      <c r="G2895" s="41">
        <f t="shared" si="332"/>
        <v>292</v>
      </c>
      <c r="H2895" s="40">
        <f t="shared" si="333"/>
        <v>256</v>
      </c>
      <c r="I2895" s="40">
        <f t="shared" si="334"/>
        <v>104</v>
      </c>
      <c r="J2895" s="40">
        <f t="shared" si="335"/>
        <v>10816</v>
      </c>
    </row>
    <row r="2896" spans="1:10">
      <c r="A2896" t="s">
        <v>119</v>
      </c>
      <c r="B2896" s="19">
        <f>FORECAST!A280</f>
        <v>44475</v>
      </c>
      <c r="C2896" s="19">
        <f>OBSERVED!A280</f>
        <v>44475</v>
      </c>
      <c r="D2896" s="32">
        <f>OBSERVED!H280</f>
        <v>5</v>
      </c>
      <c r="E2896" s="32">
        <f>FORECAST!H280</f>
        <v>5</v>
      </c>
      <c r="F2896" s="40">
        <f t="shared" si="331"/>
        <v>5</v>
      </c>
      <c r="G2896" s="41">
        <f t="shared" si="332"/>
        <v>5</v>
      </c>
      <c r="H2896" s="40">
        <f t="shared" si="333"/>
        <v>0</v>
      </c>
      <c r="I2896" s="40">
        <f t="shared" si="334"/>
        <v>0</v>
      </c>
      <c r="J2896" s="40">
        <f t="shared" si="335"/>
        <v>0</v>
      </c>
    </row>
    <row r="2897" spans="1:10">
      <c r="A2897" t="s">
        <v>122</v>
      </c>
      <c r="B2897" s="19">
        <f>FORECAST!A281</f>
        <v>44476</v>
      </c>
      <c r="C2897" s="19">
        <f>OBSERVED!A281</f>
        <v>44476</v>
      </c>
      <c r="D2897" s="32">
        <f>OBSERVED!H281</f>
        <v>14</v>
      </c>
      <c r="E2897" s="32">
        <f>FORECAST!H281</f>
        <v>14</v>
      </c>
      <c r="F2897" s="40">
        <f t="shared" si="331"/>
        <v>14</v>
      </c>
      <c r="G2897" s="41">
        <f t="shared" si="332"/>
        <v>14</v>
      </c>
      <c r="H2897" s="40">
        <f t="shared" si="333"/>
        <v>0</v>
      </c>
      <c r="I2897" s="40">
        <f t="shared" si="334"/>
        <v>0</v>
      </c>
      <c r="J2897" s="40">
        <f t="shared" si="335"/>
        <v>0</v>
      </c>
    </row>
    <row r="2898" spans="1:10">
      <c r="A2898" t="s">
        <v>106</v>
      </c>
      <c r="B2898" s="19">
        <f>FORECAST!A282</f>
        <v>44477</v>
      </c>
      <c r="C2898" s="19">
        <f>OBSERVED!A282</f>
        <v>44477</v>
      </c>
      <c r="D2898" s="32">
        <f>OBSERVED!H282</f>
        <v>14</v>
      </c>
      <c r="E2898" s="32">
        <f>FORECAST!H282</f>
        <v>14</v>
      </c>
      <c r="F2898" s="40">
        <f t="shared" si="331"/>
        <v>14</v>
      </c>
      <c r="G2898" s="41">
        <f t="shared" si="332"/>
        <v>14</v>
      </c>
      <c r="H2898" s="40">
        <f t="shared" si="333"/>
        <v>0</v>
      </c>
      <c r="I2898" s="40">
        <f t="shared" si="334"/>
        <v>0</v>
      </c>
      <c r="J2898" s="40">
        <f t="shared" si="335"/>
        <v>0</v>
      </c>
    </row>
    <row r="2899" spans="1:10">
      <c r="A2899" t="s">
        <v>107</v>
      </c>
      <c r="B2899" s="19">
        <f>FORECAST!A283</f>
        <v>44478</v>
      </c>
      <c r="C2899" s="19">
        <f>OBSERVED!A283</f>
        <v>44478</v>
      </c>
      <c r="D2899" s="32">
        <f>OBSERVED!H283</f>
        <v>14</v>
      </c>
      <c r="E2899" s="32">
        <f>FORECAST!H283</f>
        <v>238</v>
      </c>
      <c r="F2899" s="40">
        <f t="shared" si="331"/>
        <v>14</v>
      </c>
      <c r="G2899" s="41">
        <f t="shared" si="332"/>
        <v>238</v>
      </c>
      <c r="H2899" s="40">
        <f t="shared" si="333"/>
        <v>224</v>
      </c>
      <c r="I2899" s="40">
        <f t="shared" si="334"/>
        <v>136</v>
      </c>
      <c r="J2899" s="40">
        <f t="shared" si="335"/>
        <v>18496</v>
      </c>
    </row>
    <row r="2900" spans="1:10">
      <c r="A2900" t="s">
        <v>110</v>
      </c>
      <c r="B2900" s="19">
        <f>FORECAST!A284</f>
        <v>44479</v>
      </c>
      <c r="C2900" s="19">
        <f>OBSERVED!A284</f>
        <v>44479</v>
      </c>
      <c r="D2900" s="32">
        <f>OBSERVED!H284</f>
        <v>23</v>
      </c>
      <c r="E2900" s="32">
        <f>FORECAST!H284</f>
        <v>245</v>
      </c>
      <c r="F2900" s="40">
        <f t="shared" si="331"/>
        <v>23</v>
      </c>
      <c r="G2900" s="41">
        <f t="shared" si="332"/>
        <v>245</v>
      </c>
      <c r="H2900" s="40">
        <f t="shared" si="333"/>
        <v>222</v>
      </c>
      <c r="I2900" s="40">
        <f t="shared" si="334"/>
        <v>138</v>
      </c>
      <c r="J2900" s="40">
        <f t="shared" si="335"/>
        <v>19044</v>
      </c>
    </row>
    <row r="2901" spans="1:10">
      <c r="A2901" t="s">
        <v>113</v>
      </c>
      <c r="B2901" s="19">
        <f>FORECAST!A285</f>
        <v>44480</v>
      </c>
      <c r="C2901" s="19">
        <f>OBSERVED!A285</f>
        <v>44480</v>
      </c>
      <c r="D2901" s="32">
        <f>OBSERVED!H285</f>
        <v>0</v>
      </c>
      <c r="E2901" s="32">
        <f>FORECAST!H285</f>
        <v>247</v>
      </c>
      <c r="F2901" s="40">
        <f t="shared" si="331"/>
        <v>0</v>
      </c>
      <c r="G2901" s="41">
        <f t="shared" si="332"/>
        <v>247</v>
      </c>
      <c r="H2901" s="40">
        <f t="shared" si="333"/>
        <v>247</v>
      </c>
      <c r="I2901" s="40">
        <f t="shared" si="334"/>
        <v>113</v>
      </c>
      <c r="J2901" s="40">
        <f t="shared" si="335"/>
        <v>12769</v>
      </c>
    </row>
    <row r="2902" spans="1:10">
      <c r="A2902" t="s">
        <v>116</v>
      </c>
      <c r="B2902" s="19">
        <f>FORECAST!A286</f>
        <v>44481</v>
      </c>
      <c r="C2902" s="19">
        <f>OBSERVED!A286</f>
        <v>44481</v>
      </c>
      <c r="D2902" s="32">
        <f>OBSERVED!H286</f>
        <v>0</v>
      </c>
      <c r="E2902" s="32">
        <f>FORECAST!H286</f>
        <v>239</v>
      </c>
      <c r="F2902" s="40">
        <f t="shared" si="331"/>
        <v>0</v>
      </c>
      <c r="G2902" s="41">
        <f t="shared" si="332"/>
        <v>239</v>
      </c>
      <c r="H2902" s="40">
        <f t="shared" si="333"/>
        <v>239</v>
      </c>
      <c r="I2902" s="40">
        <f t="shared" si="334"/>
        <v>121</v>
      </c>
      <c r="J2902" s="40">
        <f t="shared" si="335"/>
        <v>14641</v>
      </c>
    </row>
    <row r="2903" spans="1:10">
      <c r="A2903" t="s">
        <v>119</v>
      </c>
      <c r="B2903" s="19">
        <f>FORECAST!A287</f>
        <v>44482</v>
      </c>
      <c r="C2903" s="19">
        <f>OBSERVED!A287</f>
        <v>44482</v>
      </c>
      <c r="D2903" s="32">
        <f>OBSERVED!H287</f>
        <v>5</v>
      </c>
      <c r="E2903" s="32">
        <f>FORECAST!H287</f>
        <v>72</v>
      </c>
      <c r="F2903" s="40">
        <f t="shared" si="331"/>
        <v>5</v>
      </c>
      <c r="G2903" s="41">
        <f t="shared" si="332"/>
        <v>72</v>
      </c>
      <c r="H2903" s="40">
        <f t="shared" si="333"/>
        <v>67</v>
      </c>
      <c r="I2903" s="40">
        <f t="shared" si="334"/>
        <v>67</v>
      </c>
      <c r="J2903" s="40">
        <f t="shared" si="335"/>
        <v>4489</v>
      </c>
    </row>
    <row r="2904" spans="1:10">
      <c r="A2904" t="s">
        <v>122</v>
      </c>
      <c r="B2904" s="19">
        <f>FORECAST!A288</f>
        <v>44483</v>
      </c>
      <c r="C2904" s="19">
        <f>OBSERVED!A288</f>
        <v>44483</v>
      </c>
      <c r="D2904" s="32">
        <f>OBSERVED!H288</f>
        <v>36</v>
      </c>
      <c r="E2904" s="32">
        <f>FORECAST!H288</f>
        <v>27</v>
      </c>
      <c r="F2904" s="40">
        <f t="shared" si="331"/>
        <v>36</v>
      </c>
      <c r="G2904" s="41">
        <f t="shared" si="332"/>
        <v>27</v>
      </c>
      <c r="H2904" s="40">
        <f t="shared" si="333"/>
        <v>9</v>
      </c>
      <c r="I2904" s="40">
        <f t="shared" si="334"/>
        <v>9</v>
      </c>
      <c r="J2904" s="40">
        <f t="shared" si="335"/>
        <v>81</v>
      </c>
    </row>
    <row r="2905" spans="1:10">
      <c r="A2905" t="s">
        <v>106</v>
      </c>
      <c r="B2905" s="19">
        <f>FORECAST!A289</f>
        <v>44484</v>
      </c>
      <c r="C2905" s="19">
        <f>OBSERVED!A289</f>
        <v>44484</v>
      </c>
      <c r="D2905" s="32">
        <f>OBSERVED!H289</f>
        <v>5</v>
      </c>
      <c r="E2905" s="32">
        <f>FORECAST!H289</f>
        <v>58</v>
      </c>
      <c r="F2905" s="40">
        <f t="shared" si="331"/>
        <v>5</v>
      </c>
      <c r="G2905" s="41">
        <f t="shared" si="332"/>
        <v>58</v>
      </c>
      <c r="H2905" s="40">
        <f t="shared" si="333"/>
        <v>53</v>
      </c>
      <c r="I2905" s="40">
        <f t="shared" si="334"/>
        <v>53</v>
      </c>
      <c r="J2905" s="40">
        <f t="shared" si="335"/>
        <v>2809</v>
      </c>
    </row>
    <row r="2906" spans="1:10">
      <c r="A2906" t="s">
        <v>107</v>
      </c>
      <c r="B2906" s="19">
        <f>FORECAST!A290</f>
        <v>44485</v>
      </c>
      <c r="C2906" s="19">
        <f>OBSERVED!A290</f>
        <v>44485</v>
      </c>
      <c r="D2906" s="32">
        <f>OBSERVED!H290</f>
        <v>5</v>
      </c>
      <c r="E2906" s="32">
        <f>FORECAST!H290</f>
        <v>58</v>
      </c>
      <c r="F2906" s="40">
        <f t="shared" si="331"/>
        <v>5</v>
      </c>
      <c r="G2906" s="41">
        <f t="shared" si="332"/>
        <v>58</v>
      </c>
      <c r="H2906" s="40">
        <f t="shared" si="333"/>
        <v>53</v>
      </c>
      <c r="I2906" s="40">
        <f t="shared" si="334"/>
        <v>53</v>
      </c>
      <c r="J2906" s="40">
        <f t="shared" si="335"/>
        <v>2809</v>
      </c>
    </row>
    <row r="2907" spans="1:10">
      <c r="A2907" t="s">
        <v>110</v>
      </c>
      <c r="B2907" s="19">
        <f>FORECAST!A291</f>
        <v>44486</v>
      </c>
      <c r="C2907" s="19">
        <f>OBSERVED!A291</f>
        <v>44486</v>
      </c>
      <c r="D2907" s="32">
        <f>OBSERVED!H291</f>
        <v>5</v>
      </c>
      <c r="E2907" s="32">
        <f>FORECAST!H291</f>
        <v>45</v>
      </c>
      <c r="F2907" s="40">
        <f t="shared" si="331"/>
        <v>5</v>
      </c>
      <c r="G2907" s="41">
        <f t="shared" si="332"/>
        <v>45</v>
      </c>
      <c r="H2907" s="40">
        <f t="shared" si="333"/>
        <v>40</v>
      </c>
      <c r="I2907" s="40">
        <f t="shared" si="334"/>
        <v>40</v>
      </c>
      <c r="J2907" s="40">
        <f t="shared" si="335"/>
        <v>1600</v>
      </c>
    </row>
    <row r="2908" spans="1:10">
      <c r="A2908" t="s">
        <v>113</v>
      </c>
      <c r="B2908" s="19">
        <f>FORECAST!A292</f>
        <v>44487</v>
      </c>
      <c r="C2908" s="19">
        <f>OBSERVED!A292</f>
        <v>44487</v>
      </c>
      <c r="D2908" s="32">
        <f>OBSERVED!H292</f>
        <v>0</v>
      </c>
      <c r="E2908" s="32">
        <f>FORECAST!H292</f>
        <v>180</v>
      </c>
      <c r="F2908" s="40">
        <f t="shared" si="331"/>
        <v>0</v>
      </c>
      <c r="G2908" s="41">
        <f t="shared" si="332"/>
        <v>180</v>
      </c>
      <c r="H2908" s="40">
        <f t="shared" si="333"/>
        <v>180</v>
      </c>
      <c r="I2908" s="40">
        <f t="shared" si="334"/>
        <v>180</v>
      </c>
      <c r="J2908" s="40">
        <f t="shared" si="335"/>
        <v>32400</v>
      </c>
    </row>
    <row r="2909" spans="1:10">
      <c r="A2909" t="s">
        <v>116</v>
      </c>
      <c r="B2909" s="19">
        <f>FORECAST!A293</f>
        <v>44488</v>
      </c>
      <c r="C2909" s="19">
        <f>OBSERVED!A293</f>
        <v>44488</v>
      </c>
      <c r="D2909" s="32">
        <f>OBSERVED!H293</f>
        <v>32</v>
      </c>
      <c r="E2909" s="32">
        <f>FORECAST!H293</f>
        <v>32</v>
      </c>
      <c r="F2909" s="40">
        <f t="shared" si="331"/>
        <v>32</v>
      </c>
      <c r="G2909" s="41">
        <f t="shared" si="332"/>
        <v>32</v>
      </c>
      <c r="H2909" s="40">
        <f t="shared" si="333"/>
        <v>0</v>
      </c>
      <c r="I2909" s="40">
        <f t="shared" si="334"/>
        <v>0</v>
      </c>
      <c r="J2909" s="40">
        <f t="shared" si="335"/>
        <v>0</v>
      </c>
    </row>
    <row r="2910" spans="1:10">
      <c r="A2910" t="s">
        <v>119</v>
      </c>
      <c r="B2910" s="19">
        <f>FORECAST!A294</f>
        <v>44489</v>
      </c>
      <c r="C2910" s="19">
        <f>OBSERVED!A294</f>
        <v>44489</v>
      </c>
      <c r="D2910" s="32">
        <f>OBSERVED!H294</f>
        <v>5</v>
      </c>
      <c r="E2910" s="32">
        <f>FORECAST!H294</f>
        <v>5</v>
      </c>
      <c r="F2910" s="40">
        <f t="shared" si="331"/>
        <v>5</v>
      </c>
      <c r="G2910" s="41">
        <f t="shared" si="332"/>
        <v>5</v>
      </c>
      <c r="H2910" s="40">
        <f t="shared" si="333"/>
        <v>0</v>
      </c>
      <c r="I2910" s="40">
        <f t="shared" si="334"/>
        <v>0</v>
      </c>
      <c r="J2910" s="40">
        <f t="shared" si="335"/>
        <v>0</v>
      </c>
    </row>
    <row r="2911" spans="1:10">
      <c r="A2911" t="s">
        <v>122</v>
      </c>
      <c r="B2911" s="19">
        <f>FORECAST!A295</f>
        <v>44490</v>
      </c>
      <c r="C2911" s="19">
        <f>OBSERVED!A295</f>
        <v>44490</v>
      </c>
      <c r="D2911" s="32">
        <f>OBSERVED!H295</f>
        <v>32</v>
      </c>
      <c r="E2911" s="32">
        <f>FORECAST!H295</f>
        <v>32</v>
      </c>
      <c r="F2911" s="40">
        <f t="shared" si="331"/>
        <v>32</v>
      </c>
      <c r="G2911" s="41">
        <f t="shared" si="332"/>
        <v>32</v>
      </c>
      <c r="H2911" s="40">
        <f t="shared" si="333"/>
        <v>0</v>
      </c>
      <c r="I2911" s="40">
        <f t="shared" si="334"/>
        <v>0</v>
      </c>
      <c r="J2911" s="40">
        <f t="shared" si="335"/>
        <v>0</v>
      </c>
    </row>
    <row r="2912" spans="1:10">
      <c r="A2912" t="s">
        <v>106</v>
      </c>
      <c r="B2912" s="19">
        <f>FORECAST!A296</f>
        <v>44491</v>
      </c>
      <c r="C2912" s="19">
        <f>OBSERVED!A296</f>
        <v>44491</v>
      </c>
      <c r="D2912" s="32">
        <f>OBSERVED!H296</f>
        <v>7</v>
      </c>
      <c r="E2912" s="32">
        <f>FORECAST!H296</f>
        <v>7</v>
      </c>
      <c r="F2912" s="40">
        <f t="shared" si="331"/>
        <v>7</v>
      </c>
      <c r="G2912" s="41">
        <f t="shared" si="332"/>
        <v>7</v>
      </c>
      <c r="H2912" s="40">
        <f t="shared" si="333"/>
        <v>0</v>
      </c>
      <c r="I2912" s="40">
        <f t="shared" si="334"/>
        <v>0</v>
      </c>
      <c r="J2912" s="40">
        <f t="shared" si="335"/>
        <v>0</v>
      </c>
    </row>
    <row r="2913" spans="1:10">
      <c r="A2913" t="s">
        <v>107</v>
      </c>
      <c r="B2913" s="19">
        <f>FORECAST!A297</f>
        <v>44492</v>
      </c>
      <c r="C2913" s="19">
        <f>OBSERVED!A297</f>
        <v>44492</v>
      </c>
      <c r="D2913" s="32">
        <f>OBSERVED!H297</f>
        <v>0</v>
      </c>
      <c r="E2913" s="32">
        <f>FORECAST!H297</f>
        <v>225</v>
      </c>
      <c r="F2913" s="40">
        <f t="shared" si="331"/>
        <v>0</v>
      </c>
      <c r="G2913" s="41">
        <f t="shared" si="332"/>
        <v>225</v>
      </c>
      <c r="H2913" s="40">
        <f t="shared" si="333"/>
        <v>225</v>
      </c>
      <c r="I2913" s="40">
        <f t="shared" si="334"/>
        <v>135</v>
      </c>
      <c r="J2913" s="40">
        <f t="shared" si="335"/>
        <v>18225</v>
      </c>
    </row>
    <row r="2914" spans="1:10">
      <c r="A2914" t="s">
        <v>110</v>
      </c>
      <c r="B2914" s="19">
        <f>FORECAST!A298</f>
        <v>44493</v>
      </c>
      <c r="C2914" s="19">
        <f>OBSERVED!A298</f>
        <v>44493</v>
      </c>
      <c r="D2914" s="32">
        <f>OBSERVED!H298</f>
        <v>23</v>
      </c>
      <c r="E2914" s="32">
        <f>FORECAST!H298</f>
        <v>206</v>
      </c>
      <c r="F2914" s="40">
        <f t="shared" si="331"/>
        <v>23</v>
      </c>
      <c r="G2914" s="41">
        <f t="shared" si="332"/>
        <v>206</v>
      </c>
      <c r="H2914" s="40">
        <f t="shared" si="333"/>
        <v>183</v>
      </c>
      <c r="I2914" s="40">
        <f t="shared" si="334"/>
        <v>177</v>
      </c>
      <c r="J2914" s="40">
        <f t="shared" si="335"/>
        <v>31329</v>
      </c>
    </row>
    <row r="2915" spans="1:10">
      <c r="A2915" t="s">
        <v>113</v>
      </c>
      <c r="B2915" s="19">
        <f>FORECAST!A299</f>
        <v>44494</v>
      </c>
      <c r="C2915" s="19">
        <f>OBSERVED!A299</f>
        <v>44494</v>
      </c>
      <c r="D2915" s="32">
        <f>OBSERVED!H299</f>
        <v>9</v>
      </c>
      <c r="E2915" s="32">
        <f>FORECAST!H299</f>
        <v>202</v>
      </c>
      <c r="F2915" s="40">
        <f t="shared" si="331"/>
        <v>9</v>
      </c>
      <c r="G2915" s="41">
        <f t="shared" si="332"/>
        <v>202</v>
      </c>
      <c r="H2915" s="40">
        <f t="shared" si="333"/>
        <v>193</v>
      </c>
      <c r="I2915" s="40">
        <f t="shared" si="334"/>
        <v>167</v>
      </c>
      <c r="J2915" s="40">
        <f t="shared" si="335"/>
        <v>27889</v>
      </c>
    </row>
    <row r="2916" spans="1:10">
      <c r="A2916" t="s">
        <v>116</v>
      </c>
      <c r="B2916" s="19">
        <f>FORECAST!A300</f>
        <v>44495</v>
      </c>
      <c r="C2916" s="19">
        <f>OBSERVED!A300</f>
        <v>44495</v>
      </c>
      <c r="D2916" s="32">
        <f>OBSERVED!H300</f>
        <v>14</v>
      </c>
      <c r="E2916" s="32">
        <f>FORECAST!H300</f>
        <v>202</v>
      </c>
      <c r="F2916" s="40">
        <f t="shared" si="331"/>
        <v>14</v>
      </c>
      <c r="G2916" s="41">
        <f t="shared" si="332"/>
        <v>202</v>
      </c>
      <c r="H2916" s="40">
        <f t="shared" si="333"/>
        <v>188</v>
      </c>
      <c r="I2916" s="40">
        <f t="shared" si="334"/>
        <v>172</v>
      </c>
      <c r="J2916" s="40">
        <f t="shared" si="335"/>
        <v>29584</v>
      </c>
    </row>
    <row r="2917" spans="1:10">
      <c r="A2917" t="s">
        <v>119</v>
      </c>
      <c r="B2917" s="19">
        <f>FORECAST!A301</f>
        <v>44496</v>
      </c>
      <c r="C2917" s="19">
        <f>OBSERVED!A301</f>
        <v>44496</v>
      </c>
      <c r="D2917" s="32">
        <f>OBSERVED!H301</f>
        <v>5</v>
      </c>
      <c r="E2917" s="32">
        <f>FORECAST!H301</f>
        <v>58</v>
      </c>
      <c r="F2917" s="40">
        <f t="shared" si="331"/>
        <v>5</v>
      </c>
      <c r="G2917" s="41">
        <f t="shared" si="332"/>
        <v>58</v>
      </c>
      <c r="H2917" s="40">
        <f t="shared" si="333"/>
        <v>53</v>
      </c>
      <c r="I2917" s="40">
        <f t="shared" si="334"/>
        <v>53</v>
      </c>
      <c r="J2917" s="40">
        <f t="shared" si="335"/>
        <v>2809</v>
      </c>
    </row>
    <row r="2918" spans="1:10">
      <c r="A2918" t="s">
        <v>122</v>
      </c>
      <c r="B2918" s="19">
        <f>FORECAST!A302</f>
        <v>44497</v>
      </c>
      <c r="C2918" s="19">
        <f>OBSERVED!A302</f>
        <v>44497</v>
      </c>
      <c r="D2918" s="32">
        <f>OBSERVED!H302</f>
        <v>5</v>
      </c>
      <c r="E2918" s="32">
        <f>FORECAST!H302</f>
        <v>68</v>
      </c>
      <c r="F2918" s="40">
        <f t="shared" si="331"/>
        <v>5</v>
      </c>
      <c r="G2918" s="41">
        <f t="shared" si="332"/>
        <v>68</v>
      </c>
      <c r="H2918" s="40">
        <f t="shared" si="333"/>
        <v>63</v>
      </c>
      <c r="I2918" s="40">
        <f t="shared" si="334"/>
        <v>63</v>
      </c>
      <c r="J2918" s="40">
        <f t="shared" si="335"/>
        <v>3969</v>
      </c>
    </row>
    <row r="2919" spans="1:10">
      <c r="A2919" t="s">
        <v>106</v>
      </c>
      <c r="B2919" s="19">
        <f>FORECAST!A303</f>
        <v>44498</v>
      </c>
      <c r="C2919" s="19">
        <f>OBSERVED!A303</f>
        <v>44498</v>
      </c>
      <c r="D2919" s="32">
        <f>OBSERVED!H303</f>
        <v>5</v>
      </c>
      <c r="E2919" s="32">
        <f>FORECAST!H303</f>
        <v>68</v>
      </c>
      <c r="F2919" s="40">
        <f t="shared" si="331"/>
        <v>5</v>
      </c>
      <c r="G2919" s="41">
        <f t="shared" si="332"/>
        <v>68</v>
      </c>
      <c r="H2919" s="40">
        <f t="shared" si="333"/>
        <v>63</v>
      </c>
      <c r="I2919" s="40">
        <f t="shared" si="334"/>
        <v>63</v>
      </c>
      <c r="J2919" s="40">
        <f t="shared" si="335"/>
        <v>3969</v>
      </c>
    </row>
    <row r="2920" spans="1:10">
      <c r="A2920" t="s">
        <v>107</v>
      </c>
      <c r="B2920" s="19">
        <f>FORECAST!A304</f>
        <v>44499</v>
      </c>
      <c r="C2920" s="19">
        <f>OBSERVED!A304</f>
        <v>44499</v>
      </c>
      <c r="D2920" s="32">
        <f>OBSERVED!H304</f>
        <v>5</v>
      </c>
      <c r="E2920" s="32">
        <f>FORECAST!H304</f>
        <v>63</v>
      </c>
      <c r="F2920" s="40">
        <f t="shared" si="331"/>
        <v>5</v>
      </c>
      <c r="G2920" s="41">
        <f t="shared" si="332"/>
        <v>63</v>
      </c>
      <c r="H2920" s="40">
        <f t="shared" si="333"/>
        <v>58</v>
      </c>
      <c r="I2920" s="40">
        <f t="shared" si="334"/>
        <v>58</v>
      </c>
      <c r="J2920" s="40">
        <f t="shared" si="335"/>
        <v>3364</v>
      </c>
    </row>
    <row r="2921" spans="1:10">
      <c r="A2921" t="s">
        <v>110</v>
      </c>
      <c r="B2921" s="19">
        <f>FORECAST!A305</f>
        <v>44500</v>
      </c>
      <c r="C2921" s="19">
        <f>OBSERVED!A305</f>
        <v>44500</v>
      </c>
      <c r="D2921" s="32">
        <f>OBSERVED!H305</f>
        <v>5</v>
      </c>
      <c r="E2921" s="32">
        <f>FORECAST!H305</f>
        <v>66</v>
      </c>
      <c r="F2921" s="40">
        <f t="shared" si="331"/>
        <v>5</v>
      </c>
      <c r="G2921" s="41">
        <f t="shared" si="332"/>
        <v>66</v>
      </c>
      <c r="H2921" s="40">
        <f t="shared" si="333"/>
        <v>61</v>
      </c>
      <c r="I2921" s="40">
        <f t="shared" si="334"/>
        <v>61</v>
      </c>
      <c r="J2921" s="40">
        <f t="shared" si="335"/>
        <v>3721</v>
      </c>
    </row>
    <row r="2922" spans="1:10">
      <c r="A2922" t="s">
        <v>113</v>
      </c>
      <c r="B2922" s="19">
        <f>FORECAST!A306</f>
        <v>44501</v>
      </c>
      <c r="C2922" s="19">
        <f>OBSERVED!A306</f>
        <v>44501</v>
      </c>
      <c r="D2922" s="32">
        <f>OBSERVED!H306</f>
        <v>5</v>
      </c>
      <c r="E2922" s="32">
        <f>FORECAST!H306</f>
        <v>68</v>
      </c>
      <c r="F2922" s="40">
        <f t="shared" si="331"/>
        <v>5</v>
      </c>
      <c r="G2922" s="41">
        <f t="shared" si="332"/>
        <v>68</v>
      </c>
      <c r="H2922" s="40">
        <f t="shared" si="333"/>
        <v>63</v>
      </c>
      <c r="I2922" s="40">
        <f t="shared" si="334"/>
        <v>63</v>
      </c>
      <c r="J2922" s="40">
        <f t="shared" si="335"/>
        <v>3969</v>
      </c>
    </row>
    <row r="2923" spans="1:10">
      <c r="A2923" t="s">
        <v>116</v>
      </c>
      <c r="B2923" s="19">
        <f>FORECAST!A307</f>
        <v>44502</v>
      </c>
      <c r="C2923" s="19">
        <f>OBSERVED!A307</f>
        <v>44502</v>
      </c>
      <c r="D2923" s="32">
        <f>OBSERVED!H307</f>
        <v>7</v>
      </c>
      <c r="E2923" s="32">
        <f>FORECAST!H307</f>
        <v>77</v>
      </c>
      <c r="F2923" s="40">
        <f t="shared" si="331"/>
        <v>7</v>
      </c>
      <c r="G2923" s="41">
        <f t="shared" si="332"/>
        <v>77</v>
      </c>
      <c r="H2923" s="40">
        <f t="shared" si="333"/>
        <v>70</v>
      </c>
      <c r="I2923" s="40">
        <f t="shared" si="334"/>
        <v>70</v>
      </c>
      <c r="J2923" s="40">
        <f t="shared" si="335"/>
        <v>4900</v>
      </c>
    </row>
    <row r="2924" spans="1:10">
      <c r="A2924" t="s">
        <v>119</v>
      </c>
      <c r="B2924" s="19">
        <f>FORECAST!A308</f>
        <v>44503</v>
      </c>
      <c r="C2924" s="19">
        <f>OBSERVED!A308</f>
        <v>44503</v>
      </c>
      <c r="D2924" s="32">
        <f>OBSERVED!H308</f>
        <v>7</v>
      </c>
      <c r="E2924" s="32">
        <f>FORECAST!H308</f>
        <v>69</v>
      </c>
      <c r="F2924" s="40">
        <f t="shared" si="331"/>
        <v>7</v>
      </c>
      <c r="G2924" s="41">
        <f t="shared" si="332"/>
        <v>69</v>
      </c>
      <c r="H2924" s="40">
        <f t="shared" si="333"/>
        <v>62</v>
      </c>
      <c r="I2924" s="40">
        <f t="shared" si="334"/>
        <v>62</v>
      </c>
      <c r="J2924" s="40">
        <f t="shared" si="335"/>
        <v>3844</v>
      </c>
    </row>
    <row r="2925" spans="1:10">
      <c r="A2925" t="s">
        <v>122</v>
      </c>
      <c r="B2925" s="19">
        <f>FORECAST!A309</f>
        <v>44504</v>
      </c>
      <c r="C2925" s="19">
        <f>OBSERVED!A309</f>
        <v>44504</v>
      </c>
      <c r="D2925" s="32">
        <f>OBSERVED!H309</f>
        <v>5</v>
      </c>
      <c r="E2925" s="32">
        <f>FORECAST!H309</f>
        <v>63</v>
      </c>
      <c r="F2925" s="40">
        <f t="shared" si="331"/>
        <v>5</v>
      </c>
      <c r="G2925" s="41">
        <f t="shared" si="332"/>
        <v>63</v>
      </c>
      <c r="H2925" s="40">
        <f t="shared" si="333"/>
        <v>58</v>
      </c>
      <c r="I2925" s="40">
        <f t="shared" si="334"/>
        <v>58</v>
      </c>
      <c r="J2925" s="40">
        <f t="shared" si="335"/>
        <v>3364</v>
      </c>
    </row>
    <row r="2926" spans="1:10">
      <c r="A2926" t="s">
        <v>106</v>
      </c>
      <c r="B2926" s="19">
        <f>FORECAST!A310</f>
        <v>44505</v>
      </c>
      <c r="C2926" s="19">
        <f>OBSERVED!A310</f>
        <v>44505</v>
      </c>
      <c r="D2926" s="32">
        <f>OBSERVED!H310</f>
        <v>7</v>
      </c>
      <c r="E2926" s="32">
        <f>FORECAST!H310</f>
        <v>63</v>
      </c>
      <c r="F2926" s="40">
        <f t="shared" si="331"/>
        <v>7</v>
      </c>
      <c r="G2926" s="41">
        <f t="shared" si="332"/>
        <v>63</v>
      </c>
      <c r="H2926" s="40">
        <f t="shared" si="333"/>
        <v>56</v>
      </c>
      <c r="I2926" s="40">
        <f t="shared" si="334"/>
        <v>56</v>
      </c>
      <c r="J2926" s="40">
        <f t="shared" si="335"/>
        <v>3136</v>
      </c>
    </row>
    <row r="2927" spans="1:10">
      <c r="A2927" t="s">
        <v>107</v>
      </c>
      <c r="B2927" s="19">
        <f>FORECAST!A311</f>
        <v>44506</v>
      </c>
      <c r="C2927" s="19">
        <f>OBSERVED!A311</f>
        <v>44506</v>
      </c>
      <c r="D2927" s="32">
        <f>OBSERVED!H311</f>
        <v>5</v>
      </c>
      <c r="E2927" s="32">
        <f>FORECAST!H311</f>
        <v>64</v>
      </c>
      <c r="F2927" s="40">
        <f t="shared" si="331"/>
        <v>5</v>
      </c>
      <c r="G2927" s="41">
        <f t="shared" si="332"/>
        <v>64</v>
      </c>
      <c r="H2927" s="40">
        <f t="shared" si="333"/>
        <v>59</v>
      </c>
      <c r="I2927" s="40">
        <f t="shared" si="334"/>
        <v>59</v>
      </c>
      <c r="J2927" s="40">
        <f t="shared" si="335"/>
        <v>3481</v>
      </c>
    </row>
    <row r="2928" spans="1:10">
      <c r="A2928" t="s">
        <v>110</v>
      </c>
      <c r="B2928" s="19">
        <f>FORECAST!A312</f>
        <v>44507</v>
      </c>
      <c r="C2928" s="19">
        <f>OBSERVED!A312</f>
        <v>44507</v>
      </c>
      <c r="D2928" s="32">
        <f>OBSERVED!H312</f>
        <v>5</v>
      </c>
      <c r="E2928" s="32">
        <f>FORECAST!H312</f>
        <v>68</v>
      </c>
      <c r="F2928" s="40">
        <f t="shared" si="331"/>
        <v>5</v>
      </c>
      <c r="G2928" s="41">
        <f t="shared" si="332"/>
        <v>68</v>
      </c>
      <c r="H2928" s="40">
        <f t="shared" si="333"/>
        <v>63</v>
      </c>
      <c r="I2928" s="40">
        <f t="shared" si="334"/>
        <v>63</v>
      </c>
      <c r="J2928" s="40">
        <f t="shared" si="335"/>
        <v>3969</v>
      </c>
    </row>
    <row r="2929" spans="1:10">
      <c r="A2929" t="s">
        <v>113</v>
      </c>
      <c r="B2929" s="19">
        <f>FORECAST!A313</f>
        <v>44508</v>
      </c>
      <c r="C2929" s="19">
        <f>OBSERVED!A313</f>
        <v>44508</v>
      </c>
      <c r="D2929" s="32">
        <f>OBSERVED!H313</f>
        <v>5</v>
      </c>
      <c r="E2929" s="32">
        <f>FORECAST!H313</f>
        <v>72</v>
      </c>
      <c r="F2929" s="40">
        <f t="shared" si="331"/>
        <v>5</v>
      </c>
      <c r="G2929" s="41">
        <f t="shared" si="332"/>
        <v>72</v>
      </c>
      <c r="H2929" s="40">
        <f t="shared" si="333"/>
        <v>67</v>
      </c>
      <c r="I2929" s="40">
        <f t="shared" si="334"/>
        <v>67</v>
      </c>
      <c r="J2929" s="40">
        <f t="shared" si="335"/>
        <v>4489</v>
      </c>
    </row>
    <row r="2930" spans="1:10">
      <c r="A2930" t="s">
        <v>116</v>
      </c>
      <c r="B2930" s="19">
        <f>FORECAST!A314</f>
        <v>44509</v>
      </c>
      <c r="C2930" s="19">
        <f>OBSERVED!A314</f>
        <v>44509</v>
      </c>
      <c r="D2930" s="32">
        <f>OBSERVED!H314</f>
        <v>7</v>
      </c>
      <c r="E2930" s="32">
        <f>FORECAST!H314</f>
        <v>69</v>
      </c>
      <c r="F2930" s="40">
        <f t="shared" si="331"/>
        <v>7</v>
      </c>
      <c r="G2930" s="41">
        <f t="shared" si="332"/>
        <v>69</v>
      </c>
      <c r="H2930" s="40">
        <f t="shared" si="333"/>
        <v>62</v>
      </c>
      <c r="I2930" s="40">
        <f t="shared" si="334"/>
        <v>62</v>
      </c>
      <c r="J2930" s="40">
        <f t="shared" si="335"/>
        <v>3844</v>
      </c>
    </row>
    <row r="2931" spans="1:10">
      <c r="A2931" t="s">
        <v>119</v>
      </c>
      <c r="B2931" s="19">
        <f>FORECAST!A315</f>
        <v>44510</v>
      </c>
      <c r="C2931" s="19">
        <f>OBSERVED!A315</f>
        <v>44510</v>
      </c>
      <c r="D2931" s="32">
        <f>OBSERVED!H315</f>
        <v>7</v>
      </c>
      <c r="E2931" s="32">
        <f>FORECAST!H315</f>
        <v>66</v>
      </c>
      <c r="F2931" s="40">
        <f t="shared" si="331"/>
        <v>7</v>
      </c>
      <c r="G2931" s="41">
        <f t="shared" si="332"/>
        <v>66</v>
      </c>
      <c r="H2931" s="40">
        <f t="shared" si="333"/>
        <v>59</v>
      </c>
      <c r="I2931" s="40">
        <f t="shared" si="334"/>
        <v>59</v>
      </c>
      <c r="J2931" s="40">
        <f t="shared" si="335"/>
        <v>3481</v>
      </c>
    </row>
    <row r="2932" spans="1:10">
      <c r="A2932" t="s">
        <v>122</v>
      </c>
      <c r="B2932" s="19">
        <f>FORECAST!A316</f>
        <v>44511</v>
      </c>
      <c r="C2932" s="19">
        <f>OBSERVED!A316</f>
        <v>44511</v>
      </c>
      <c r="D2932" s="32">
        <f>OBSERVED!H316</f>
        <v>5</v>
      </c>
      <c r="E2932" s="32">
        <f>FORECAST!H316</f>
        <v>63</v>
      </c>
      <c r="F2932" s="40">
        <f t="shared" si="331"/>
        <v>5</v>
      </c>
      <c r="G2932" s="41">
        <f t="shared" si="332"/>
        <v>63</v>
      </c>
      <c r="H2932" s="40">
        <f t="shared" si="333"/>
        <v>58</v>
      </c>
      <c r="I2932" s="40">
        <f t="shared" si="334"/>
        <v>58</v>
      </c>
      <c r="J2932" s="40">
        <f t="shared" si="335"/>
        <v>3364</v>
      </c>
    </row>
    <row r="2933" spans="1:10">
      <c r="A2933" t="s">
        <v>106</v>
      </c>
      <c r="B2933" s="19">
        <f>FORECAST!A317</f>
        <v>44512</v>
      </c>
      <c r="C2933" s="19">
        <f>OBSERVED!A317</f>
        <v>44512</v>
      </c>
      <c r="D2933" s="32">
        <f>OBSERVED!H317</f>
        <v>5</v>
      </c>
      <c r="E2933" s="32">
        <f>FORECAST!H317</f>
        <v>66</v>
      </c>
      <c r="F2933" s="40">
        <f t="shared" si="331"/>
        <v>5</v>
      </c>
      <c r="G2933" s="41">
        <f t="shared" si="332"/>
        <v>66</v>
      </c>
      <c r="H2933" s="40">
        <f t="shared" si="333"/>
        <v>61</v>
      </c>
      <c r="I2933" s="40">
        <f t="shared" si="334"/>
        <v>61</v>
      </c>
      <c r="J2933" s="40">
        <f t="shared" si="335"/>
        <v>3721</v>
      </c>
    </row>
    <row r="2934" spans="1:10">
      <c r="A2934" t="s">
        <v>107</v>
      </c>
      <c r="B2934" s="19">
        <f>FORECAST!A318</f>
        <v>44513</v>
      </c>
      <c r="C2934" s="19">
        <f>OBSERVED!A318</f>
        <v>44513</v>
      </c>
      <c r="D2934" s="32">
        <f>OBSERVED!H318</f>
        <v>5</v>
      </c>
      <c r="E2934" s="32">
        <f>FORECAST!H318</f>
        <v>68</v>
      </c>
      <c r="F2934" s="40">
        <f t="shared" si="331"/>
        <v>5</v>
      </c>
      <c r="G2934" s="41">
        <f t="shared" si="332"/>
        <v>68</v>
      </c>
      <c r="H2934" s="40">
        <f t="shared" si="333"/>
        <v>63</v>
      </c>
      <c r="I2934" s="40">
        <f t="shared" si="334"/>
        <v>63</v>
      </c>
      <c r="J2934" s="40">
        <f t="shared" si="335"/>
        <v>3969</v>
      </c>
    </row>
    <row r="2935" spans="1:10">
      <c r="A2935" t="s">
        <v>110</v>
      </c>
      <c r="B2935" s="19">
        <f>FORECAST!A319</f>
        <v>44514</v>
      </c>
      <c r="C2935" s="19">
        <f>OBSERVED!A319</f>
        <v>44514</v>
      </c>
      <c r="D2935" s="32">
        <f>OBSERVED!H319</f>
        <v>5</v>
      </c>
      <c r="E2935" s="32">
        <f>FORECAST!H319</f>
        <v>63</v>
      </c>
      <c r="F2935" s="40">
        <f t="shared" si="331"/>
        <v>5</v>
      </c>
      <c r="G2935" s="41">
        <f t="shared" si="332"/>
        <v>63</v>
      </c>
      <c r="H2935" s="40">
        <f t="shared" si="333"/>
        <v>58</v>
      </c>
      <c r="I2935" s="40">
        <f t="shared" si="334"/>
        <v>58</v>
      </c>
      <c r="J2935" s="40">
        <f t="shared" si="335"/>
        <v>3364</v>
      </c>
    </row>
    <row r="2936" spans="1:10">
      <c r="A2936" t="s">
        <v>113</v>
      </c>
      <c r="B2936" s="19">
        <f>FORECAST!A320</f>
        <v>44515</v>
      </c>
      <c r="C2936" s="19">
        <f>OBSERVED!A320</f>
        <v>44515</v>
      </c>
      <c r="D2936" s="32">
        <f>OBSERVED!H320</f>
        <v>5</v>
      </c>
      <c r="E2936" s="32">
        <f>FORECAST!H320</f>
        <v>45</v>
      </c>
      <c r="F2936" s="40">
        <f t="shared" si="331"/>
        <v>5</v>
      </c>
      <c r="G2936" s="41">
        <f t="shared" si="332"/>
        <v>45</v>
      </c>
      <c r="H2936" s="40">
        <f t="shared" si="333"/>
        <v>40</v>
      </c>
      <c r="I2936" s="40">
        <f t="shared" si="334"/>
        <v>40</v>
      </c>
      <c r="J2936" s="40">
        <f t="shared" si="335"/>
        <v>1600</v>
      </c>
    </row>
    <row r="2937" spans="1:10">
      <c r="A2937" t="s">
        <v>116</v>
      </c>
      <c r="B2937" s="19">
        <f>FORECAST!A321</f>
        <v>44516</v>
      </c>
      <c r="C2937" s="19">
        <f>OBSERVED!A321</f>
        <v>44516</v>
      </c>
      <c r="D2937" s="32">
        <f>OBSERVED!H321</f>
        <v>7</v>
      </c>
      <c r="E2937" s="32">
        <f>FORECAST!H321</f>
        <v>63</v>
      </c>
      <c r="F2937" s="40">
        <f t="shared" si="331"/>
        <v>7</v>
      </c>
      <c r="G2937" s="41">
        <f t="shared" si="332"/>
        <v>63</v>
      </c>
      <c r="H2937" s="40">
        <f t="shared" si="333"/>
        <v>56</v>
      </c>
      <c r="I2937" s="40">
        <f t="shared" si="334"/>
        <v>56</v>
      </c>
      <c r="J2937" s="40">
        <f t="shared" si="335"/>
        <v>3136</v>
      </c>
    </row>
    <row r="2938" spans="1:10">
      <c r="A2938" t="s">
        <v>119</v>
      </c>
      <c r="B2938" s="19">
        <f>FORECAST!A322</f>
        <v>44517</v>
      </c>
      <c r="C2938" s="19">
        <f>OBSERVED!A322</f>
        <v>44517</v>
      </c>
      <c r="D2938" s="32">
        <f>OBSERVED!H322</f>
        <v>5</v>
      </c>
      <c r="E2938" s="32">
        <f>FORECAST!H322</f>
        <v>68</v>
      </c>
      <c r="F2938" s="40">
        <f t="shared" si="331"/>
        <v>5</v>
      </c>
      <c r="G2938" s="41">
        <f t="shared" si="332"/>
        <v>68</v>
      </c>
      <c r="H2938" s="40">
        <f t="shared" si="333"/>
        <v>63</v>
      </c>
      <c r="I2938" s="40">
        <f t="shared" si="334"/>
        <v>63</v>
      </c>
      <c r="J2938" s="40">
        <f t="shared" si="335"/>
        <v>3969</v>
      </c>
    </row>
    <row r="2939" spans="1:10">
      <c r="A2939" t="s">
        <v>122</v>
      </c>
      <c r="B2939" s="19">
        <f>FORECAST!A323</f>
        <v>44518</v>
      </c>
      <c r="C2939" s="19">
        <f>OBSERVED!A323</f>
        <v>44518</v>
      </c>
      <c r="D2939" s="32">
        <f>OBSERVED!H323</f>
        <v>7</v>
      </c>
      <c r="E2939" s="32">
        <f>FORECAST!H323</f>
        <v>68</v>
      </c>
      <c r="F2939" s="40">
        <f t="shared" ref="F2939:F2982" si="336">IF(OR(D2939=999,E2939=999),"",D2939)</f>
        <v>7</v>
      </c>
      <c r="G2939" s="41">
        <f t="shared" ref="G2939:G2982" si="337">IF(OR(D2939=999,E2939=999),"",E2939)</f>
        <v>68</v>
      </c>
      <c r="H2939" s="40">
        <f t="shared" ref="H2939:H2982" si="338">IF(OR(D2939=999,E2939=999),"",ABS(D2939-E2939))</f>
        <v>61</v>
      </c>
      <c r="I2939" s="40">
        <f t="shared" ref="I2939:I2982" si="339">IF(OR(H2939&lt;=180,H2939=""),H2939,360-H2939)</f>
        <v>61</v>
      </c>
      <c r="J2939" s="40">
        <f t="shared" ref="J2939:J2982" si="340">IF(I2939="","",POWER(I2939,2))</f>
        <v>3721</v>
      </c>
    </row>
    <row r="2940" spans="1:10">
      <c r="A2940" t="s">
        <v>106</v>
      </c>
      <c r="B2940" s="19">
        <f>FORECAST!A324</f>
        <v>44519</v>
      </c>
      <c r="C2940" s="19">
        <f>OBSERVED!A324</f>
        <v>44519</v>
      </c>
      <c r="D2940" s="32">
        <f>OBSERVED!H324</f>
        <v>5</v>
      </c>
      <c r="E2940" s="32">
        <f>FORECAST!H324</f>
        <v>58</v>
      </c>
      <c r="F2940" s="40">
        <f t="shared" si="336"/>
        <v>5</v>
      </c>
      <c r="G2940" s="41">
        <f t="shared" si="337"/>
        <v>58</v>
      </c>
      <c r="H2940" s="40">
        <f t="shared" si="338"/>
        <v>53</v>
      </c>
      <c r="I2940" s="40">
        <f t="shared" si="339"/>
        <v>53</v>
      </c>
      <c r="J2940" s="40">
        <f t="shared" si="340"/>
        <v>2809</v>
      </c>
    </row>
    <row r="2941" spans="1:10">
      <c r="A2941" t="s">
        <v>107</v>
      </c>
      <c r="B2941" s="19">
        <f>FORECAST!A325</f>
        <v>44520</v>
      </c>
      <c r="C2941" s="19">
        <f>OBSERVED!A325</f>
        <v>44520</v>
      </c>
      <c r="D2941" s="32">
        <f>OBSERVED!H325</f>
        <v>5</v>
      </c>
      <c r="E2941" s="32">
        <f>FORECAST!H325</f>
        <v>63</v>
      </c>
      <c r="F2941" s="40">
        <f t="shared" si="336"/>
        <v>5</v>
      </c>
      <c r="G2941" s="41">
        <f t="shared" si="337"/>
        <v>63</v>
      </c>
      <c r="H2941" s="40">
        <f t="shared" si="338"/>
        <v>58</v>
      </c>
      <c r="I2941" s="40">
        <f t="shared" si="339"/>
        <v>58</v>
      </c>
      <c r="J2941" s="40">
        <f t="shared" si="340"/>
        <v>3364</v>
      </c>
    </row>
    <row r="2942" spans="1:10">
      <c r="A2942" t="s">
        <v>110</v>
      </c>
      <c r="B2942" s="19">
        <f>FORECAST!A326</f>
        <v>44521</v>
      </c>
      <c r="C2942" s="19">
        <f>OBSERVED!A326</f>
        <v>44521</v>
      </c>
      <c r="D2942" s="32">
        <f>OBSERVED!H326</f>
        <v>5</v>
      </c>
      <c r="E2942" s="32">
        <f>FORECAST!H326</f>
        <v>58</v>
      </c>
      <c r="F2942" s="40">
        <f t="shared" si="336"/>
        <v>5</v>
      </c>
      <c r="G2942" s="41">
        <f t="shared" si="337"/>
        <v>58</v>
      </c>
      <c r="H2942" s="40">
        <f t="shared" si="338"/>
        <v>53</v>
      </c>
      <c r="I2942" s="40">
        <f t="shared" si="339"/>
        <v>53</v>
      </c>
      <c r="J2942" s="40">
        <f t="shared" si="340"/>
        <v>2809</v>
      </c>
    </row>
    <row r="2943" spans="1:10">
      <c r="A2943" t="s">
        <v>113</v>
      </c>
      <c r="B2943" s="19">
        <f>FORECAST!A327</f>
        <v>44522</v>
      </c>
      <c r="C2943" s="19">
        <f>OBSERVED!A327</f>
        <v>44522</v>
      </c>
      <c r="D2943" s="32">
        <f>OBSERVED!H327</f>
        <v>5</v>
      </c>
      <c r="E2943" s="32">
        <f>FORECAST!H327</f>
        <v>68</v>
      </c>
      <c r="F2943" s="40">
        <f t="shared" si="336"/>
        <v>5</v>
      </c>
      <c r="G2943" s="41">
        <f t="shared" si="337"/>
        <v>68</v>
      </c>
      <c r="H2943" s="40">
        <f t="shared" si="338"/>
        <v>63</v>
      </c>
      <c r="I2943" s="40">
        <f t="shared" si="339"/>
        <v>63</v>
      </c>
      <c r="J2943" s="40">
        <f t="shared" si="340"/>
        <v>3969</v>
      </c>
    </row>
    <row r="2944" spans="1:10">
      <c r="A2944" t="s">
        <v>116</v>
      </c>
      <c r="B2944" s="19">
        <f>FORECAST!A328</f>
        <v>44523</v>
      </c>
      <c r="C2944" s="19">
        <f>OBSERVED!A328</f>
        <v>44523</v>
      </c>
      <c r="D2944" s="32">
        <f>OBSERVED!H328</f>
        <v>36</v>
      </c>
      <c r="E2944" s="32">
        <f>FORECAST!H328</f>
        <v>63</v>
      </c>
      <c r="F2944" s="40">
        <f t="shared" si="336"/>
        <v>36</v>
      </c>
      <c r="G2944" s="41">
        <f t="shared" si="337"/>
        <v>63</v>
      </c>
      <c r="H2944" s="40">
        <f t="shared" si="338"/>
        <v>27</v>
      </c>
      <c r="I2944" s="40">
        <f t="shared" si="339"/>
        <v>27</v>
      </c>
      <c r="J2944" s="40">
        <f t="shared" si="340"/>
        <v>729</v>
      </c>
    </row>
    <row r="2945" spans="1:10">
      <c r="A2945" t="s">
        <v>119</v>
      </c>
      <c r="B2945" s="19">
        <f>FORECAST!A329</f>
        <v>44524</v>
      </c>
      <c r="C2945" s="19">
        <f>OBSERVED!A329</f>
        <v>44524</v>
      </c>
      <c r="D2945" s="32">
        <f>OBSERVED!H329</f>
        <v>0</v>
      </c>
      <c r="E2945" s="32">
        <f>FORECAST!H329</f>
        <v>60</v>
      </c>
      <c r="F2945" s="40">
        <f t="shared" si="336"/>
        <v>0</v>
      </c>
      <c r="G2945" s="41">
        <f t="shared" si="337"/>
        <v>60</v>
      </c>
      <c r="H2945" s="40">
        <f t="shared" si="338"/>
        <v>60</v>
      </c>
      <c r="I2945" s="40">
        <f t="shared" si="339"/>
        <v>60</v>
      </c>
      <c r="J2945" s="40">
        <f t="shared" si="340"/>
        <v>3600</v>
      </c>
    </row>
    <row r="2946" spans="1:10">
      <c r="A2946" t="s">
        <v>122</v>
      </c>
      <c r="B2946" s="19">
        <f>FORECAST!A330</f>
        <v>44525</v>
      </c>
      <c r="C2946" s="19">
        <f>OBSERVED!A330</f>
        <v>44525</v>
      </c>
      <c r="D2946" s="32">
        <f>OBSERVED!H330</f>
        <v>32</v>
      </c>
      <c r="E2946" s="32">
        <f>FORECAST!H330</f>
        <v>34</v>
      </c>
      <c r="F2946" s="40">
        <f t="shared" si="336"/>
        <v>32</v>
      </c>
      <c r="G2946" s="41">
        <f t="shared" si="337"/>
        <v>34</v>
      </c>
      <c r="H2946" s="40">
        <f t="shared" si="338"/>
        <v>2</v>
      </c>
      <c r="I2946" s="40">
        <f t="shared" si="339"/>
        <v>2</v>
      </c>
      <c r="J2946" s="40">
        <f t="shared" si="340"/>
        <v>4</v>
      </c>
    </row>
    <row r="2947" spans="1:10">
      <c r="A2947" t="s">
        <v>106</v>
      </c>
      <c r="B2947" s="19">
        <f>FORECAST!A331</f>
        <v>44526</v>
      </c>
      <c r="C2947" s="19">
        <f>OBSERVED!A331</f>
        <v>44526</v>
      </c>
      <c r="D2947" s="32">
        <f>OBSERVED!H331</f>
        <v>7</v>
      </c>
      <c r="E2947" s="32">
        <f>FORECAST!H331</f>
        <v>45</v>
      </c>
      <c r="F2947" s="40">
        <f t="shared" si="336"/>
        <v>7</v>
      </c>
      <c r="G2947" s="41">
        <f t="shared" si="337"/>
        <v>45</v>
      </c>
      <c r="H2947" s="40">
        <f t="shared" si="338"/>
        <v>38</v>
      </c>
      <c r="I2947" s="40">
        <f t="shared" si="339"/>
        <v>38</v>
      </c>
      <c r="J2947" s="40">
        <f t="shared" si="340"/>
        <v>1444</v>
      </c>
    </row>
    <row r="2948" spans="1:10">
      <c r="A2948" t="s">
        <v>107</v>
      </c>
      <c r="B2948" s="19">
        <f>FORECAST!A332</f>
        <v>44527</v>
      </c>
      <c r="C2948" s="19">
        <f>OBSERVED!A332</f>
        <v>44527</v>
      </c>
      <c r="D2948" s="32">
        <f>OBSERVED!H332</f>
        <v>5</v>
      </c>
      <c r="E2948" s="32">
        <f>FORECAST!H332</f>
        <v>45</v>
      </c>
      <c r="F2948" s="40">
        <f t="shared" si="336"/>
        <v>5</v>
      </c>
      <c r="G2948" s="41">
        <f t="shared" si="337"/>
        <v>45</v>
      </c>
      <c r="H2948" s="40">
        <f t="shared" si="338"/>
        <v>40</v>
      </c>
      <c r="I2948" s="40">
        <f t="shared" si="339"/>
        <v>40</v>
      </c>
      <c r="J2948" s="40">
        <f t="shared" si="340"/>
        <v>1600</v>
      </c>
    </row>
    <row r="2949" spans="1:10">
      <c r="A2949" t="s">
        <v>110</v>
      </c>
      <c r="B2949" s="19">
        <f>FORECAST!A333</f>
        <v>44528</v>
      </c>
      <c r="C2949" s="19">
        <f>OBSERVED!A333</f>
        <v>44528</v>
      </c>
      <c r="D2949" s="32">
        <f>OBSERVED!H333</f>
        <v>5</v>
      </c>
      <c r="E2949" s="32">
        <f>FORECAST!H333</f>
        <v>69</v>
      </c>
      <c r="F2949" s="40">
        <f t="shared" si="336"/>
        <v>5</v>
      </c>
      <c r="G2949" s="41">
        <f t="shared" si="337"/>
        <v>69</v>
      </c>
      <c r="H2949" s="40">
        <f t="shared" si="338"/>
        <v>64</v>
      </c>
      <c r="I2949" s="40">
        <f t="shared" si="339"/>
        <v>64</v>
      </c>
      <c r="J2949" s="40">
        <f t="shared" si="340"/>
        <v>4096</v>
      </c>
    </row>
    <row r="2950" spans="1:10">
      <c r="A2950" t="s">
        <v>113</v>
      </c>
      <c r="B2950" s="19">
        <f>FORECAST!A334</f>
        <v>44529</v>
      </c>
      <c r="C2950" s="19">
        <f>OBSERVED!A334</f>
        <v>44529</v>
      </c>
      <c r="D2950" s="32">
        <f>OBSERVED!H334</f>
        <v>5</v>
      </c>
      <c r="E2950" s="32">
        <f>FORECAST!H334</f>
        <v>69</v>
      </c>
      <c r="F2950" s="40">
        <f t="shared" si="336"/>
        <v>5</v>
      </c>
      <c r="G2950" s="41">
        <f t="shared" si="337"/>
        <v>69</v>
      </c>
      <c r="H2950" s="40">
        <f t="shared" si="338"/>
        <v>64</v>
      </c>
      <c r="I2950" s="40">
        <f t="shared" si="339"/>
        <v>64</v>
      </c>
      <c r="J2950" s="40">
        <f t="shared" si="340"/>
        <v>4096</v>
      </c>
    </row>
    <row r="2951" spans="1:10">
      <c r="A2951" t="s">
        <v>116</v>
      </c>
      <c r="B2951" s="19">
        <f>FORECAST!A335</f>
        <v>44530</v>
      </c>
      <c r="C2951" s="19">
        <f>OBSERVED!A335</f>
        <v>44530</v>
      </c>
      <c r="D2951" s="32">
        <f>OBSERVED!H335</f>
        <v>7</v>
      </c>
      <c r="E2951" s="32">
        <f>FORECAST!H335</f>
        <v>69</v>
      </c>
      <c r="F2951" s="40">
        <f t="shared" si="336"/>
        <v>7</v>
      </c>
      <c r="G2951" s="41">
        <f t="shared" si="337"/>
        <v>69</v>
      </c>
      <c r="H2951" s="40">
        <f t="shared" si="338"/>
        <v>62</v>
      </c>
      <c r="I2951" s="40">
        <f t="shared" si="339"/>
        <v>62</v>
      </c>
      <c r="J2951" s="40">
        <f t="shared" si="340"/>
        <v>3844</v>
      </c>
    </row>
    <row r="2952" spans="1:10">
      <c r="A2952" t="s">
        <v>119</v>
      </c>
      <c r="B2952" s="19">
        <f>FORECAST!A336</f>
        <v>44531</v>
      </c>
      <c r="C2952" s="19">
        <f>OBSERVED!A336</f>
        <v>44531</v>
      </c>
      <c r="D2952" s="32">
        <f>OBSERVED!H336</f>
        <v>5</v>
      </c>
      <c r="E2952" s="32">
        <f>FORECAST!H336</f>
        <v>90</v>
      </c>
      <c r="F2952" s="40">
        <f t="shared" si="336"/>
        <v>5</v>
      </c>
      <c r="G2952" s="41">
        <f t="shared" si="337"/>
        <v>90</v>
      </c>
      <c r="H2952" s="40">
        <f t="shared" si="338"/>
        <v>85</v>
      </c>
      <c r="I2952" s="40">
        <f t="shared" si="339"/>
        <v>85</v>
      </c>
      <c r="J2952" s="40">
        <f t="shared" si="340"/>
        <v>7225</v>
      </c>
    </row>
    <row r="2953" spans="1:10">
      <c r="A2953" t="s">
        <v>122</v>
      </c>
      <c r="B2953" s="19">
        <f>FORECAST!A337</f>
        <v>44532</v>
      </c>
      <c r="C2953" s="19">
        <f>OBSERVED!A337</f>
        <v>44532</v>
      </c>
      <c r="D2953" s="32">
        <f>OBSERVED!H337</f>
        <v>5</v>
      </c>
      <c r="E2953" s="32">
        <f>FORECAST!H337</f>
        <v>77</v>
      </c>
      <c r="F2953" s="40">
        <f t="shared" si="336"/>
        <v>5</v>
      </c>
      <c r="G2953" s="41">
        <f t="shared" si="337"/>
        <v>77</v>
      </c>
      <c r="H2953" s="40">
        <f t="shared" si="338"/>
        <v>72</v>
      </c>
      <c r="I2953" s="40">
        <f t="shared" si="339"/>
        <v>72</v>
      </c>
      <c r="J2953" s="40">
        <f t="shared" si="340"/>
        <v>5184</v>
      </c>
    </row>
    <row r="2954" spans="1:10">
      <c r="A2954" t="s">
        <v>106</v>
      </c>
      <c r="B2954" s="19">
        <f>FORECAST!A338</f>
        <v>44533</v>
      </c>
      <c r="C2954" s="19">
        <f>OBSERVED!A338</f>
        <v>44533</v>
      </c>
      <c r="D2954" s="32">
        <f>OBSERVED!H338</f>
        <v>5</v>
      </c>
      <c r="E2954" s="32">
        <f>FORECAST!H338</f>
        <v>66</v>
      </c>
      <c r="F2954" s="40">
        <f t="shared" si="336"/>
        <v>5</v>
      </c>
      <c r="G2954" s="41">
        <f t="shared" si="337"/>
        <v>66</v>
      </c>
      <c r="H2954" s="40">
        <f t="shared" si="338"/>
        <v>61</v>
      </c>
      <c r="I2954" s="40">
        <f t="shared" si="339"/>
        <v>61</v>
      </c>
      <c r="J2954" s="40">
        <f t="shared" si="340"/>
        <v>3721</v>
      </c>
    </row>
    <row r="2955" spans="1:10">
      <c r="A2955" t="s">
        <v>107</v>
      </c>
      <c r="B2955" s="19">
        <f>FORECAST!A339</f>
        <v>44534</v>
      </c>
      <c r="C2955" s="19">
        <f>OBSERVED!A339</f>
        <v>44534</v>
      </c>
      <c r="D2955" s="32">
        <f>OBSERVED!H339</f>
        <v>5</v>
      </c>
      <c r="E2955" s="32">
        <f>FORECAST!H339</f>
        <v>90</v>
      </c>
      <c r="F2955" s="40">
        <f t="shared" si="336"/>
        <v>5</v>
      </c>
      <c r="G2955" s="41">
        <f t="shared" si="337"/>
        <v>90</v>
      </c>
      <c r="H2955" s="40">
        <f t="shared" si="338"/>
        <v>85</v>
      </c>
      <c r="I2955" s="40">
        <f t="shared" si="339"/>
        <v>85</v>
      </c>
      <c r="J2955" s="40">
        <f t="shared" si="340"/>
        <v>7225</v>
      </c>
    </row>
    <row r="2956" spans="1:10">
      <c r="A2956" t="s">
        <v>110</v>
      </c>
      <c r="B2956" s="19">
        <f>FORECAST!A340</f>
        <v>44535</v>
      </c>
      <c r="C2956" s="19">
        <f>OBSERVED!A340</f>
        <v>44535</v>
      </c>
      <c r="D2956" s="32">
        <f>OBSERVED!H340</f>
        <v>5</v>
      </c>
      <c r="E2956" s="32">
        <f>FORECAST!H340</f>
        <v>66</v>
      </c>
      <c r="F2956" s="40">
        <f t="shared" si="336"/>
        <v>5</v>
      </c>
      <c r="G2956" s="41">
        <f t="shared" si="337"/>
        <v>66</v>
      </c>
      <c r="H2956" s="40">
        <f t="shared" si="338"/>
        <v>61</v>
      </c>
      <c r="I2956" s="40">
        <f t="shared" si="339"/>
        <v>61</v>
      </c>
      <c r="J2956" s="40">
        <f t="shared" si="340"/>
        <v>3721</v>
      </c>
    </row>
    <row r="2957" spans="1:10">
      <c r="A2957" t="s">
        <v>113</v>
      </c>
      <c r="B2957" s="19">
        <f>FORECAST!A341</f>
        <v>44536</v>
      </c>
      <c r="C2957" s="19">
        <f>OBSERVED!A341</f>
        <v>44536</v>
      </c>
      <c r="D2957" s="32">
        <f>OBSERVED!H341</f>
        <v>5</v>
      </c>
      <c r="E2957" s="32">
        <f>FORECAST!H341</f>
        <v>60</v>
      </c>
      <c r="F2957" s="40">
        <f t="shared" si="336"/>
        <v>5</v>
      </c>
      <c r="G2957" s="41">
        <f t="shared" si="337"/>
        <v>60</v>
      </c>
      <c r="H2957" s="40">
        <f t="shared" si="338"/>
        <v>55</v>
      </c>
      <c r="I2957" s="40">
        <f t="shared" si="339"/>
        <v>55</v>
      </c>
      <c r="J2957" s="40">
        <f t="shared" si="340"/>
        <v>3025</v>
      </c>
    </row>
    <row r="2958" spans="1:10">
      <c r="A2958" t="s">
        <v>116</v>
      </c>
      <c r="B2958" s="19">
        <f>FORECAST!A342</f>
        <v>44537</v>
      </c>
      <c r="C2958" s="19">
        <f>OBSERVED!A342</f>
        <v>44537</v>
      </c>
      <c r="D2958" s="32">
        <f>OBSERVED!H342</f>
        <v>5</v>
      </c>
      <c r="E2958" s="32">
        <f>FORECAST!H342</f>
        <v>60</v>
      </c>
      <c r="F2958" s="40">
        <f t="shared" si="336"/>
        <v>5</v>
      </c>
      <c r="G2958" s="41">
        <f t="shared" si="337"/>
        <v>60</v>
      </c>
      <c r="H2958" s="40">
        <f t="shared" si="338"/>
        <v>55</v>
      </c>
      <c r="I2958" s="40">
        <f t="shared" si="339"/>
        <v>55</v>
      </c>
      <c r="J2958" s="40">
        <f t="shared" si="340"/>
        <v>3025</v>
      </c>
    </row>
    <row r="2959" spans="1:10">
      <c r="A2959" t="s">
        <v>119</v>
      </c>
      <c r="B2959" s="19">
        <f>FORECAST!A343</f>
        <v>44538</v>
      </c>
      <c r="C2959" s="19">
        <f>OBSERVED!A343</f>
        <v>44538</v>
      </c>
      <c r="D2959" s="32">
        <f>OBSERVED!H343</f>
        <v>5</v>
      </c>
      <c r="E2959" s="32">
        <f>FORECAST!H343</f>
        <v>68</v>
      </c>
      <c r="F2959" s="40">
        <f t="shared" si="336"/>
        <v>5</v>
      </c>
      <c r="G2959" s="41">
        <f t="shared" si="337"/>
        <v>68</v>
      </c>
      <c r="H2959" s="40">
        <f t="shared" si="338"/>
        <v>63</v>
      </c>
      <c r="I2959" s="40">
        <f t="shared" si="339"/>
        <v>63</v>
      </c>
      <c r="J2959" s="40">
        <f t="shared" si="340"/>
        <v>3969</v>
      </c>
    </row>
    <row r="2960" spans="1:10">
      <c r="A2960" t="s">
        <v>122</v>
      </c>
      <c r="B2960" s="19">
        <f>FORECAST!A344</f>
        <v>44539</v>
      </c>
      <c r="C2960" s="19">
        <f>OBSERVED!A344</f>
        <v>44539</v>
      </c>
      <c r="D2960" s="32">
        <f>OBSERVED!H344</f>
        <v>5</v>
      </c>
      <c r="E2960" s="32">
        <f>FORECAST!H344</f>
        <v>34</v>
      </c>
      <c r="F2960" s="40">
        <f t="shared" si="336"/>
        <v>5</v>
      </c>
      <c r="G2960" s="41">
        <f t="shared" si="337"/>
        <v>34</v>
      </c>
      <c r="H2960" s="40">
        <f t="shared" si="338"/>
        <v>29</v>
      </c>
      <c r="I2960" s="40">
        <f t="shared" si="339"/>
        <v>29</v>
      </c>
      <c r="J2960" s="40">
        <f t="shared" si="340"/>
        <v>841</v>
      </c>
    </row>
    <row r="2961" spans="1:10">
      <c r="A2961" t="s">
        <v>106</v>
      </c>
      <c r="B2961" s="19">
        <f>FORECAST!A345</f>
        <v>44540</v>
      </c>
      <c r="C2961" s="19">
        <f>OBSERVED!A345</f>
        <v>44540</v>
      </c>
      <c r="D2961" s="32">
        <f>OBSERVED!H345</f>
        <v>5</v>
      </c>
      <c r="E2961" s="32">
        <f>FORECAST!H345</f>
        <v>66</v>
      </c>
      <c r="F2961" s="40">
        <f t="shared" si="336"/>
        <v>5</v>
      </c>
      <c r="G2961" s="41">
        <f t="shared" si="337"/>
        <v>66</v>
      </c>
      <c r="H2961" s="40">
        <f t="shared" si="338"/>
        <v>61</v>
      </c>
      <c r="I2961" s="40">
        <f t="shared" si="339"/>
        <v>61</v>
      </c>
      <c r="J2961" s="40">
        <f t="shared" si="340"/>
        <v>3721</v>
      </c>
    </row>
    <row r="2962" spans="1:10">
      <c r="A2962" t="s">
        <v>107</v>
      </c>
      <c r="B2962" s="19">
        <f>FORECAST!A346</f>
        <v>44541</v>
      </c>
      <c r="C2962" s="19">
        <f>OBSERVED!A346</f>
        <v>44541</v>
      </c>
      <c r="D2962" s="32">
        <f>OBSERVED!H346</f>
        <v>5</v>
      </c>
      <c r="E2962" s="32">
        <f>FORECAST!H346</f>
        <v>58</v>
      </c>
      <c r="F2962" s="40">
        <f t="shared" si="336"/>
        <v>5</v>
      </c>
      <c r="G2962" s="41">
        <f t="shared" si="337"/>
        <v>58</v>
      </c>
      <c r="H2962" s="40">
        <f t="shared" si="338"/>
        <v>53</v>
      </c>
      <c r="I2962" s="40">
        <f t="shared" si="339"/>
        <v>53</v>
      </c>
      <c r="J2962" s="40">
        <f t="shared" si="340"/>
        <v>2809</v>
      </c>
    </row>
    <row r="2963" spans="1:10">
      <c r="A2963" t="s">
        <v>110</v>
      </c>
      <c r="B2963" s="19">
        <f>FORECAST!A347</f>
        <v>44542</v>
      </c>
      <c r="C2963" s="19">
        <f>OBSERVED!A347</f>
        <v>44542</v>
      </c>
      <c r="D2963" s="32">
        <f>OBSERVED!H347</f>
        <v>5</v>
      </c>
      <c r="E2963" s="32">
        <f>FORECAST!H347</f>
        <v>62</v>
      </c>
      <c r="F2963" s="40">
        <f t="shared" si="336"/>
        <v>5</v>
      </c>
      <c r="G2963" s="41">
        <f t="shared" si="337"/>
        <v>62</v>
      </c>
      <c r="H2963" s="40">
        <f t="shared" si="338"/>
        <v>57</v>
      </c>
      <c r="I2963" s="40">
        <f t="shared" si="339"/>
        <v>57</v>
      </c>
      <c r="J2963" s="40">
        <f t="shared" si="340"/>
        <v>3249</v>
      </c>
    </row>
    <row r="2964" spans="1:10">
      <c r="A2964" t="s">
        <v>113</v>
      </c>
      <c r="B2964" s="19">
        <f>FORECAST!A348</f>
        <v>44543</v>
      </c>
      <c r="C2964" s="19">
        <f>OBSERVED!A348</f>
        <v>44543</v>
      </c>
      <c r="D2964" s="32">
        <f>OBSERVED!H348</f>
        <v>5</v>
      </c>
      <c r="E2964" s="32">
        <f>FORECAST!H348</f>
        <v>60</v>
      </c>
      <c r="F2964" s="40">
        <f t="shared" si="336"/>
        <v>5</v>
      </c>
      <c r="G2964" s="41">
        <f t="shared" si="337"/>
        <v>60</v>
      </c>
      <c r="H2964" s="40">
        <f t="shared" si="338"/>
        <v>55</v>
      </c>
      <c r="I2964" s="40">
        <f t="shared" si="339"/>
        <v>55</v>
      </c>
      <c r="J2964" s="40">
        <f t="shared" si="340"/>
        <v>3025</v>
      </c>
    </row>
    <row r="2965" spans="1:10">
      <c r="A2965" t="s">
        <v>116</v>
      </c>
      <c r="B2965" s="19">
        <f>FORECAST!A349</f>
        <v>44544</v>
      </c>
      <c r="C2965" s="19">
        <f>OBSERVED!A349</f>
        <v>44544</v>
      </c>
      <c r="D2965" s="32">
        <f>OBSERVED!H349</f>
        <v>0</v>
      </c>
      <c r="E2965" s="32">
        <f>FORECAST!H349</f>
        <v>22</v>
      </c>
      <c r="F2965" s="40">
        <f t="shared" si="336"/>
        <v>0</v>
      </c>
      <c r="G2965" s="41">
        <f t="shared" si="337"/>
        <v>22</v>
      </c>
      <c r="H2965" s="40">
        <f t="shared" si="338"/>
        <v>22</v>
      </c>
      <c r="I2965" s="40">
        <f t="shared" si="339"/>
        <v>22</v>
      </c>
      <c r="J2965" s="40">
        <f t="shared" si="340"/>
        <v>484</v>
      </c>
    </row>
    <row r="2966" spans="1:10">
      <c r="A2966" t="s">
        <v>119</v>
      </c>
      <c r="B2966" s="19">
        <f>FORECAST!A350</f>
        <v>44545</v>
      </c>
      <c r="C2966" s="19">
        <f>OBSERVED!A350</f>
        <v>44545</v>
      </c>
      <c r="D2966" s="32">
        <f>OBSERVED!H350</f>
        <v>5</v>
      </c>
      <c r="E2966" s="32">
        <f>FORECAST!H350</f>
        <v>9</v>
      </c>
      <c r="F2966" s="40">
        <f t="shared" si="336"/>
        <v>5</v>
      </c>
      <c r="G2966" s="41">
        <f t="shared" si="337"/>
        <v>9</v>
      </c>
      <c r="H2966" s="40">
        <f t="shared" si="338"/>
        <v>4</v>
      </c>
      <c r="I2966" s="40">
        <f t="shared" si="339"/>
        <v>4</v>
      </c>
      <c r="J2966" s="40">
        <f t="shared" si="340"/>
        <v>16</v>
      </c>
    </row>
    <row r="2967" spans="1:10">
      <c r="A2967" t="s">
        <v>122</v>
      </c>
      <c r="B2967" s="19">
        <f>FORECAST!A351</f>
        <v>44546</v>
      </c>
      <c r="C2967" s="19">
        <f>OBSERVED!A351</f>
        <v>44546</v>
      </c>
      <c r="D2967" s="32">
        <f>OBSERVED!H351</f>
        <v>5</v>
      </c>
      <c r="E2967" s="32">
        <f>FORECAST!H351</f>
        <v>45</v>
      </c>
      <c r="F2967" s="40">
        <f t="shared" si="336"/>
        <v>5</v>
      </c>
      <c r="G2967" s="41">
        <f t="shared" si="337"/>
        <v>45</v>
      </c>
      <c r="H2967" s="40">
        <f t="shared" si="338"/>
        <v>40</v>
      </c>
      <c r="I2967" s="40">
        <f t="shared" si="339"/>
        <v>40</v>
      </c>
      <c r="J2967" s="40">
        <f t="shared" si="340"/>
        <v>1600</v>
      </c>
    </row>
    <row r="2968" spans="1:10">
      <c r="A2968" t="s">
        <v>106</v>
      </c>
      <c r="B2968" s="19">
        <f>FORECAST!A352</f>
        <v>44547</v>
      </c>
      <c r="C2968" s="19">
        <f>OBSERVED!A352</f>
        <v>44547</v>
      </c>
      <c r="D2968" s="32">
        <f>OBSERVED!H352</f>
        <v>5</v>
      </c>
      <c r="E2968" s="32">
        <f>FORECAST!H352</f>
        <v>345</v>
      </c>
      <c r="F2968" s="40">
        <f t="shared" si="336"/>
        <v>5</v>
      </c>
      <c r="G2968" s="41">
        <f t="shared" si="337"/>
        <v>345</v>
      </c>
      <c r="H2968" s="40">
        <f t="shared" si="338"/>
        <v>340</v>
      </c>
      <c r="I2968" s="40">
        <f t="shared" si="339"/>
        <v>20</v>
      </c>
      <c r="J2968" s="40">
        <f t="shared" si="340"/>
        <v>400</v>
      </c>
    </row>
    <row r="2969" spans="1:10">
      <c r="A2969" t="s">
        <v>107</v>
      </c>
      <c r="B2969" s="19">
        <f>FORECAST!A353</f>
        <v>44548</v>
      </c>
      <c r="C2969" s="19">
        <f>OBSERVED!A353</f>
        <v>44548</v>
      </c>
      <c r="D2969" s="32">
        <f>OBSERVED!H353</f>
        <v>5</v>
      </c>
      <c r="E2969" s="32">
        <f>FORECAST!H353</f>
        <v>32</v>
      </c>
      <c r="F2969" s="40">
        <f t="shared" si="336"/>
        <v>5</v>
      </c>
      <c r="G2969" s="41">
        <f t="shared" si="337"/>
        <v>32</v>
      </c>
      <c r="H2969" s="40">
        <f t="shared" si="338"/>
        <v>27</v>
      </c>
      <c r="I2969" s="40">
        <f t="shared" si="339"/>
        <v>27</v>
      </c>
      <c r="J2969" s="40">
        <f t="shared" si="340"/>
        <v>729</v>
      </c>
    </row>
    <row r="2970" spans="1:10">
      <c r="A2970" t="s">
        <v>110</v>
      </c>
      <c r="B2970" s="19">
        <f>FORECAST!A354</f>
        <v>44549</v>
      </c>
      <c r="C2970" s="19">
        <f>OBSERVED!A354</f>
        <v>44549</v>
      </c>
      <c r="D2970" s="32">
        <f>OBSERVED!H354</f>
        <v>5</v>
      </c>
      <c r="E2970" s="32">
        <f>FORECAST!H354</f>
        <v>58</v>
      </c>
      <c r="F2970" s="40">
        <f t="shared" si="336"/>
        <v>5</v>
      </c>
      <c r="G2970" s="41">
        <f t="shared" si="337"/>
        <v>58</v>
      </c>
      <c r="H2970" s="40">
        <f t="shared" si="338"/>
        <v>53</v>
      </c>
      <c r="I2970" s="40">
        <f t="shared" si="339"/>
        <v>53</v>
      </c>
      <c r="J2970" s="40">
        <f t="shared" si="340"/>
        <v>2809</v>
      </c>
    </row>
    <row r="2971" spans="1:10">
      <c r="A2971" t="s">
        <v>113</v>
      </c>
      <c r="B2971" s="19">
        <f>FORECAST!A355</f>
        <v>44550</v>
      </c>
      <c r="C2971" s="19">
        <f>OBSERVED!A355</f>
        <v>44550</v>
      </c>
      <c r="D2971" s="32">
        <f>OBSERVED!H355</f>
        <v>5</v>
      </c>
      <c r="E2971" s="32">
        <f>FORECAST!H355</f>
        <v>58</v>
      </c>
      <c r="F2971" s="40">
        <f t="shared" si="336"/>
        <v>5</v>
      </c>
      <c r="G2971" s="41">
        <f t="shared" si="337"/>
        <v>58</v>
      </c>
      <c r="H2971" s="40">
        <f t="shared" si="338"/>
        <v>53</v>
      </c>
      <c r="I2971" s="40">
        <f t="shared" si="339"/>
        <v>53</v>
      </c>
      <c r="J2971" s="40">
        <f t="shared" si="340"/>
        <v>2809</v>
      </c>
    </row>
    <row r="2972" spans="1:10">
      <c r="A2972" t="s">
        <v>116</v>
      </c>
      <c r="B2972" s="19">
        <f>FORECAST!A356</f>
        <v>44551</v>
      </c>
      <c r="C2972" s="19">
        <f>OBSERVED!A356</f>
        <v>44551</v>
      </c>
      <c r="D2972" s="32">
        <f>OBSERVED!H356</f>
        <v>5</v>
      </c>
      <c r="E2972" s="32">
        <f>FORECAST!H356</f>
        <v>32</v>
      </c>
      <c r="F2972" s="40">
        <f t="shared" si="336"/>
        <v>5</v>
      </c>
      <c r="G2972" s="41">
        <f t="shared" si="337"/>
        <v>32</v>
      </c>
      <c r="H2972" s="40">
        <f t="shared" si="338"/>
        <v>27</v>
      </c>
      <c r="I2972" s="40">
        <f t="shared" si="339"/>
        <v>27</v>
      </c>
      <c r="J2972" s="40">
        <f t="shared" si="340"/>
        <v>729</v>
      </c>
    </row>
    <row r="2973" spans="1:10">
      <c r="A2973" t="s">
        <v>119</v>
      </c>
      <c r="B2973" s="19">
        <f>FORECAST!A357</f>
        <v>44552</v>
      </c>
      <c r="C2973" s="19">
        <f>OBSERVED!A357</f>
        <v>44552</v>
      </c>
      <c r="D2973" s="32">
        <f>OBSERVED!H357</f>
        <v>0</v>
      </c>
      <c r="E2973" s="32">
        <f>FORECAST!H357</f>
        <v>30</v>
      </c>
      <c r="F2973" s="40">
        <f t="shared" si="336"/>
        <v>0</v>
      </c>
      <c r="G2973" s="41">
        <f t="shared" si="337"/>
        <v>30</v>
      </c>
      <c r="H2973" s="40">
        <f t="shared" si="338"/>
        <v>30</v>
      </c>
      <c r="I2973" s="40">
        <f t="shared" si="339"/>
        <v>30</v>
      </c>
      <c r="J2973" s="40">
        <f t="shared" si="340"/>
        <v>900</v>
      </c>
    </row>
    <row r="2974" spans="1:10">
      <c r="A2974" t="s">
        <v>122</v>
      </c>
      <c r="B2974" s="19">
        <f>FORECAST!A358</f>
        <v>44553</v>
      </c>
      <c r="C2974" s="19">
        <f>OBSERVED!A358</f>
        <v>44553</v>
      </c>
      <c r="D2974" s="32">
        <f>OBSERVED!H358</f>
        <v>0</v>
      </c>
      <c r="E2974" s="32">
        <f>FORECAST!H358</f>
        <v>64</v>
      </c>
      <c r="F2974" s="40">
        <f t="shared" si="336"/>
        <v>0</v>
      </c>
      <c r="G2974" s="41">
        <f t="shared" si="337"/>
        <v>64</v>
      </c>
      <c r="H2974" s="40">
        <f t="shared" si="338"/>
        <v>64</v>
      </c>
      <c r="I2974" s="40">
        <f t="shared" si="339"/>
        <v>64</v>
      </c>
      <c r="J2974" s="40">
        <f t="shared" si="340"/>
        <v>4096</v>
      </c>
    </row>
    <row r="2975" spans="1:10">
      <c r="A2975" t="s">
        <v>106</v>
      </c>
      <c r="B2975" s="19">
        <f>FORECAST!A359</f>
        <v>44554</v>
      </c>
      <c r="C2975" s="19">
        <f>OBSERVED!A359</f>
        <v>44554</v>
      </c>
      <c r="D2975" s="32">
        <f>OBSERVED!H359</f>
        <v>0</v>
      </c>
      <c r="E2975" s="32">
        <f>FORECAST!H359</f>
        <v>105</v>
      </c>
      <c r="F2975" s="40">
        <f t="shared" si="336"/>
        <v>0</v>
      </c>
      <c r="G2975" s="41">
        <f t="shared" si="337"/>
        <v>105</v>
      </c>
      <c r="H2975" s="40">
        <f t="shared" si="338"/>
        <v>105</v>
      </c>
      <c r="I2975" s="40">
        <f t="shared" si="339"/>
        <v>105</v>
      </c>
      <c r="J2975" s="40">
        <f t="shared" si="340"/>
        <v>11025</v>
      </c>
    </row>
    <row r="2976" spans="1:10">
      <c r="A2976" t="s">
        <v>107</v>
      </c>
      <c r="B2976" s="19">
        <f>FORECAST!A360</f>
        <v>44555</v>
      </c>
      <c r="C2976" s="19">
        <f>OBSERVED!A360</f>
        <v>44555</v>
      </c>
      <c r="D2976" s="32">
        <f>OBSERVED!H360</f>
        <v>0</v>
      </c>
      <c r="E2976" s="32">
        <f>FORECAST!H360</f>
        <v>270</v>
      </c>
      <c r="F2976" s="40">
        <f t="shared" si="336"/>
        <v>0</v>
      </c>
      <c r="G2976" s="41">
        <f t="shared" si="337"/>
        <v>270</v>
      </c>
      <c r="H2976" s="40">
        <f t="shared" si="338"/>
        <v>270</v>
      </c>
      <c r="I2976" s="40">
        <f t="shared" si="339"/>
        <v>90</v>
      </c>
      <c r="J2976" s="40">
        <f t="shared" si="340"/>
        <v>8100</v>
      </c>
    </row>
    <row r="2977" spans="1:10">
      <c r="A2977" t="s">
        <v>110</v>
      </c>
      <c r="B2977" s="19">
        <f>FORECAST!A361</f>
        <v>44556</v>
      </c>
      <c r="C2977" s="19">
        <f>OBSERVED!A361</f>
        <v>44556</v>
      </c>
      <c r="D2977" s="32">
        <f>OBSERVED!H361</f>
        <v>0</v>
      </c>
      <c r="E2977" s="32">
        <f>FORECAST!H361</f>
        <v>15</v>
      </c>
      <c r="F2977" s="40">
        <f t="shared" si="336"/>
        <v>0</v>
      </c>
      <c r="G2977" s="41">
        <f t="shared" si="337"/>
        <v>15</v>
      </c>
      <c r="H2977" s="40">
        <f t="shared" si="338"/>
        <v>15</v>
      </c>
      <c r="I2977" s="40">
        <f t="shared" si="339"/>
        <v>15</v>
      </c>
      <c r="J2977" s="40">
        <f t="shared" si="340"/>
        <v>225</v>
      </c>
    </row>
    <row r="2978" spans="1:10">
      <c r="A2978" t="s">
        <v>113</v>
      </c>
      <c r="B2978" s="19">
        <f>FORECAST!A362</f>
        <v>44557</v>
      </c>
      <c r="C2978" s="19">
        <f>OBSERVED!A362</f>
        <v>44557</v>
      </c>
      <c r="D2978" s="32">
        <f>OBSERVED!H362</f>
        <v>0</v>
      </c>
      <c r="E2978" s="32">
        <f>FORECAST!H362</f>
        <v>30</v>
      </c>
      <c r="F2978" s="40">
        <f t="shared" si="336"/>
        <v>0</v>
      </c>
      <c r="G2978" s="41">
        <f t="shared" si="337"/>
        <v>30</v>
      </c>
      <c r="H2978" s="40">
        <f t="shared" si="338"/>
        <v>30</v>
      </c>
      <c r="I2978" s="40">
        <f t="shared" si="339"/>
        <v>30</v>
      </c>
      <c r="J2978" s="40">
        <f t="shared" si="340"/>
        <v>900</v>
      </c>
    </row>
    <row r="2979" spans="1:10">
      <c r="A2979" t="s">
        <v>116</v>
      </c>
      <c r="B2979" s="19">
        <f>FORECAST!A363</f>
        <v>44558</v>
      </c>
      <c r="C2979" s="19">
        <f>OBSERVED!A363</f>
        <v>44558</v>
      </c>
      <c r="D2979" s="32">
        <f>OBSERVED!H363</f>
        <v>5</v>
      </c>
      <c r="E2979" s="32">
        <f>FORECAST!H363</f>
        <v>0</v>
      </c>
      <c r="F2979" s="40">
        <f t="shared" si="336"/>
        <v>5</v>
      </c>
      <c r="G2979" s="41">
        <f t="shared" si="337"/>
        <v>0</v>
      </c>
      <c r="H2979" s="40">
        <f t="shared" si="338"/>
        <v>5</v>
      </c>
      <c r="I2979" s="40">
        <f t="shared" si="339"/>
        <v>5</v>
      </c>
      <c r="J2979" s="40">
        <f t="shared" si="340"/>
        <v>25</v>
      </c>
    </row>
    <row r="2980" spans="1:10">
      <c r="A2980" t="s">
        <v>119</v>
      </c>
      <c r="B2980" s="19">
        <f>FORECAST!A364</f>
        <v>44559</v>
      </c>
      <c r="C2980" s="19">
        <f>OBSERVED!A364</f>
        <v>44559</v>
      </c>
      <c r="D2980" s="32">
        <f>OBSERVED!H364</f>
        <v>5</v>
      </c>
      <c r="E2980" s="32">
        <f>FORECAST!H364</f>
        <v>30</v>
      </c>
      <c r="F2980" s="40">
        <f t="shared" si="336"/>
        <v>5</v>
      </c>
      <c r="G2980" s="41">
        <f t="shared" si="337"/>
        <v>30</v>
      </c>
      <c r="H2980" s="40">
        <f t="shared" si="338"/>
        <v>25</v>
      </c>
      <c r="I2980" s="40">
        <f t="shared" si="339"/>
        <v>25</v>
      </c>
      <c r="J2980" s="40">
        <f t="shared" si="340"/>
        <v>625</v>
      </c>
    </row>
    <row r="2981" spans="1:10">
      <c r="A2981" t="s">
        <v>122</v>
      </c>
      <c r="B2981" s="19">
        <f>FORECAST!A365</f>
        <v>44560</v>
      </c>
      <c r="C2981" s="19">
        <f>OBSERVED!A365</f>
        <v>44560</v>
      </c>
      <c r="D2981" s="32">
        <f>OBSERVED!H365</f>
        <v>5</v>
      </c>
      <c r="E2981" s="32">
        <f>FORECAST!H365</f>
        <v>45</v>
      </c>
      <c r="F2981" s="40">
        <f t="shared" si="336"/>
        <v>5</v>
      </c>
      <c r="G2981" s="41">
        <f t="shared" si="337"/>
        <v>45</v>
      </c>
      <c r="H2981" s="40">
        <f t="shared" si="338"/>
        <v>40</v>
      </c>
      <c r="I2981" s="40">
        <f t="shared" si="339"/>
        <v>40</v>
      </c>
      <c r="J2981" s="40">
        <f t="shared" si="340"/>
        <v>1600</v>
      </c>
    </row>
    <row r="2982" spans="1:10">
      <c r="A2982" t="s">
        <v>106</v>
      </c>
      <c r="B2982" s="19">
        <f>FORECAST!A366</f>
        <v>44561</v>
      </c>
      <c r="C2982" s="19">
        <f>OBSERVED!A366</f>
        <v>44561</v>
      </c>
      <c r="D2982" s="32">
        <f>OBSERVED!H366</f>
        <v>7</v>
      </c>
      <c r="E2982" s="32">
        <f>FORECAST!H366</f>
        <v>66</v>
      </c>
      <c r="F2982" s="40">
        <f t="shared" si="336"/>
        <v>7</v>
      </c>
      <c r="G2982" s="41">
        <f t="shared" si="337"/>
        <v>66</v>
      </c>
      <c r="H2982" s="40">
        <f t="shared" si="338"/>
        <v>59</v>
      </c>
      <c r="I2982" s="40">
        <f t="shared" si="339"/>
        <v>59</v>
      </c>
      <c r="J2982" s="40">
        <f t="shared" si="340"/>
        <v>3481</v>
      </c>
    </row>
  </sheetData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Y127"/>
  <sheetViews>
    <sheetView topLeftCell="B51" workbookViewId="0">
      <selection activeCell="D53" sqref="D53"/>
    </sheetView>
  </sheetViews>
  <sheetFormatPr defaultColWidth="8.72727272727273" defaultRowHeight="14.5"/>
  <cols>
    <col min="4" max="4" width="66" customWidth="1"/>
    <col min="5" max="5" width="30.5454545454545" customWidth="1"/>
    <col min="6" max="11" width="16.3636363636364"/>
    <col min="12" max="12" width="15"/>
    <col min="13" max="25" width="16.3636363636364"/>
  </cols>
  <sheetData>
    <row r="5" ht="18.5" spans="4:25">
      <c r="D5" s="2" t="str">
        <f>CALCULATIONS!S9</f>
        <v>RAINFALL</v>
      </c>
      <c r="E5" s="3"/>
      <c r="F5" s="4" t="str">
        <f>CALCULATIONS!V9</f>
        <v>Annual</v>
      </c>
      <c r="G5" s="4" t="str">
        <f>CALCULATIONS!W9</f>
        <v>Winter (Jan-Feb)</v>
      </c>
      <c r="H5" s="4" t="str">
        <f>CALCULATIONS!X9</f>
        <v>Pre monsoon (March - May)</v>
      </c>
      <c r="I5" s="4" t="str">
        <f>CALCULATIONS!Y9</f>
        <v>Monsoon (June - Sept)</v>
      </c>
      <c r="J5" s="4" t="str">
        <f>CALCULATIONS!Z9</f>
        <v>Post monsoon (Oct - Dec)</v>
      </c>
      <c r="K5" s="4"/>
      <c r="L5" s="4" t="str">
        <f>CALCULATIONS!AC9</f>
        <v>Jan</v>
      </c>
      <c r="M5" s="4" t="str">
        <f>CALCULATIONS!AD9</f>
        <v>Feb</v>
      </c>
      <c r="N5" s="4" t="str">
        <f>CALCULATIONS!AE9</f>
        <v>Mar</v>
      </c>
      <c r="O5" s="4" t="str">
        <f>CALCULATIONS!AF9</f>
        <v>Apr</v>
      </c>
      <c r="P5" s="4" t="str">
        <f>CALCULATIONS!AG9</f>
        <v>May</v>
      </c>
      <c r="Q5" s="4" t="str">
        <f>CALCULATIONS!AH9</f>
        <v>Jun</v>
      </c>
      <c r="R5" s="4" t="str">
        <f>CALCULATIONS!AI9</f>
        <v>Jul</v>
      </c>
      <c r="S5" s="4" t="str">
        <f>CALCULATIONS!AJ9</f>
        <v>Aug</v>
      </c>
      <c r="T5" s="4" t="str">
        <f>CALCULATIONS!AK9</f>
        <v>Sep</v>
      </c>
      <c r="U5" s="4" t="str">
        <f>CALCULATIONS!AL9</f>
        <v>Oct</v>
      </c>
      <c r="V5" s="4" t="str">
        <f>CALCULATIONS!AM9</f>
        <v>Nov</v>
      </c>
      <c r="W5" s="4" t="str">
        <f>CALCULATIONS!AN9</f>
        <v>Dec</v>
      </c>
      <c r="X5" s="6"/>
      <c r="Y5" s="6"/>
    </row>
    <row r="6" ht="15.5" spans="4:23">
      <c r="D6" s="5" t="str">
        <f>CALCULATIONS!S10</f>
        <v>Missing days are M =</v>
      </c>
      <c r="E6" s="5"/>
      <c r="F6" s="4">
        <f>CALCULATIONS!V10</f>
        <v>0</v>
      </c>
      <c r="G6" s="4">
        <f>CALCULATIONS!W10</f>
        <v>0</v>
      </c>
      <c r="H6" s="4">
        <f>CALCULATIONS!X10</f>
        <v>0</v>
      </c>
      <c r="I6" s="4">
        <f>CALCULATIONS!Y10</f>
        <v>0</v>
      </c>
      <c r="J6" s="4">
        <f>CALCULATIONS!Z10</f>
        <v>0</v>
      </c>
      <c r="K6" s="4"/>
      <c r="L6" s="4">
        <f>CALCULATIONS!AC10</f>
        <v>0</v>
      </c>
      <c r="M6" s="4">
        <f>CALCULATIONS!AD10</f>
        <v>0</v>
      </c>
      <c r="N6" s="4">
        <f>CALCULATIONS!AE10</f>
        <v>0</v>
      </c>
      <c r="O6" s="4">
        <f>CALCULATIONS!AF10</f>
        <v>0</v>
      </c>
      <c r="P6" s="4">
        <f>CALCULATIONS!AG10</f>
        <v>0</v>
      </c>
      <c r="Q6" s="4">
        <f>CALCULATIONS!AH10</f>
        <v>0</v>
      </c>
      <c r="R6" s="4">
        <f>CALCULATIONS!AI10</f>
        <v>0</v>
      </c>
      <c r="S6" s="4">
        <f>CALCULATIONS!AJ10</f>
        <v>0</v>
      </c>
      <c r="T6" s="4">
        <f>CALCULATIONS!AK10</f>
        <v>0</v>
      </c>
      <c r="U6" s="4">
        <f>CALCULATIONS!AL10</f>
        <v>0</v>
      </c>
      <c r="V6" s="4">
        <f>CALCULATIONS!AM10</f>
        <v>0</v>
      </c>
      <c r="W6" s="4">
        <f>CALCULATIONS!AN10</f>
        <v>0</v>
      </c>
    </row>
    <row r="7" ht="15.5" spans="4:23">
      <c r="D7" s="5" t="str">
        <f>CALCULATIONS!S11</f>
        <v>No: of days when rain was forecasted and also observed </v>
      </c>
      <c r="E7" s="5"/>
      <c r="F7" s="4">
        <f>CALCULATIONS!V11</f>
        <v>56</v>
      </c>
      <c r="G7" s="4">
        <f>CALCULATIONS!W11</f>
        <v>0</v>
      </c>
      <c r="H7" s="4">
        <f>CALCULATIONS!X11</f>
        <v>2</v>
      </c>
      <c r="I7" s="4">
        <f>CALCULATIONS!Y11</f>
        <v>49</v>
      </c>
      <c r="J7" s="4">
        <f>CALCULATIONS!Z11</f>
        <v>5</v>
      </c>
      <c r="K7" s="4"/>
      <c r="L7" s="4">
        <f>CALCULATIONS!AC11</f>
        <v>0</v>
      </c>
      <c r="M7" s="4">
        <f>CALCULATIONS!AD11</f>
        <v>0</v>
      </c>
      <c r="N7" s="4">
        <f>CALCULATIONS!AE11</f>
        <v>0</v>
      </c>
      <c r="O7" s="4">
        <f>CALCULATIONS!AF11</f>
        <v>0</v>
      </c>
      <c r="P7" s="4">
        <f>CALCULATIONS!AG11</f>
        <v>2</v>
      </c>
      <c r="Q7" s="4">
        <f>CALCULATIONS!AH11</f>
        <v>7</v>
      </c>
      <c r="R7" s="4">
        <f>CALCULATIONS!AI11</f>
        <v>13</v>
      </c>
      <c r="S7" s="4">
        <f>CALCULATIONS!AJ11</f>
        <v>8</v>
      </c>
      <c r="T7" s="4">
        <f>CALCULATIONS!AK11</f>
        <v>21</v>
      </c>
      <c r="U7" s="4">
        <f>CALCULATIONS!AL11</f>
        <v>1</v>
      </c>
      <c r="V7" s="4">
        <f>CALCULATIONS!AM11</f>
        <v>0</v>
      </c>
      <c r="W7" s="4">
        <f>CALCULATIONS!AN11</f>
        <v>4</v>
      </c>
    </row>
    <row r="8" ht="15.5" spans="4:23">
      <c r="D8" s="5" t="str">
        <f>CALCULATIONS!S12</f>
        <v>No: of days when rain was observed but not forecasted  </v>
      </c>
      <c r="E8" s="5"/>
      <c r="F8" s="4">
        <f>CALCULATIONS!V12</f>
        <v>53</v>
      </c>
      <c r="G8" s="4">
        <f>CALCULATIONS!W12</f>
        <v>0</v>
      </c>
      <c r="H8" s="4">
        <f>CALCULATIONS!X12</f>
        <v>2</v>
      </c>
      <c r="I8" s="4">
        <f>CALCULATIONS!Y12</f>
        <v>43</v>
      </c>
      <c r="J8" s="4">
        <f>CALCULATIONS!Z12</f>
        <v>8</v>
      </c>
      <c r="K8" s="4"/>
      <c r="L8" s="4">
        <f>CALCULATIONS!AC12</f>
        <v>0</v>
      </c>
      <c r="M8" s="4">
        <f>CALCULATIONS!AD12</f>
        <v>0</v>
      </c>
      <c r="N8" s="4">
        <f>CALCULATIONS!AE12</f>
        <v>0</v>
      </c>
      <c r="O8" s="4">
        <f>CALCULATIONS!AF12</f>
        <v>0</v>
      </c>
      <c r="P8" s="4">
        <f>CALCULATIONS!AG12</f>
        <v>2</v>
      </c>
      <c r="Q8" s="4">
        <f>CALCULATIONS!AH12</f>
        <v>8</v>
      </c>
      <c r="R8" s="4">
        <f>CALCULATIONS!AI12</f>
        <v>10</v>
      </c>
      <c r="S8" s="4">
        <f>CALCULATIONS!AJ12</f>
        <v>16</v>
      </c>
      <c r="T8" s="4">
        <f>CALCULATIONS!AK12</f>
        <v>9</v>
      </c>
      <c r="U8" s="4">
        <f>CALCULATIONS!AL12</f>
        <v>5</v>
      </c>
      <c r="V8" s="4">
        <f>CALCULATIONS!AM12</f>
        <v>3</v>
      </c>
      <c r="W8" s="4">
        <f>CALCULATIONS!AN12</f>
        <v>0</v>
      </c>
    </row>
    <row r="9" ht="15.5" spans="4:23">
      <c r="D9" s="5" t="str">
        <f>CALCULATIONS!S13</f>
        <v>No: of days when rain was not observed but forecasted</v>
      </c>
      <c r="E9" s="5"/>
      <c r="F9" s="4">
        <f>CALCULATIONS!V13</f>
        <v>5</v>
      </c>
      <c r="G9" s="4">
        <f>CALCULATIONS!W13</f>
        <v>0</v>
      </c>
      <c r="H9" s="4">
        <f>CALCULATIONS!X13</f>
        <v>0</v>
      </c>
      <c r="I9" s="4">
        <f>CALCULATIONS!Y13</f>
        <v>0</v>
      </c>
      <c r="J9" s="4">
        <f>CALCULATIONS!Z13</f>
        <v>0</v>
      </c>
      <c r="K9" s="4"/>
      <c r="L9" s="4">
        <f>CALCULATIONS!AC13</f>
        <v>0</v>
      </c>
      <c r="M9" s="4">
        <f>CALCULATIONS!AD13</f>
        <v>0</v>
      </c>
      <c r="N9" s="4">
        <f>CALCULATIONS!AE13</f>
        <v>0</v>
      </c>
      <c r="O9" s="4">
        <f>CALCULATIONS!AF13</f>
        <v>0</v>
      </c>
      <c r="P9" s="4">
        <f>CALCULATIONS!AG13</f>
        <v>0</v>
      </c>
      <c r="Q9" s="4">
        <f>CALCULATIONS!AH13</f>
        <v>2</v>
      </c>
      <c r="R9" s="4">
        <f>CALCULATIONS!AI13</f>
        <v>0</v>
      </c>
      <c r="S9" s="4">
        <f>CALCULATIONS!AJ13</f>
        <v>1</v>
      </c>
      <c r="T9" s="4">
        <f>CALCULATIONS!AK13</f>
        <v>0</v>
      </c>
      <c r="U9" s="4">
        <f>CALCULATIONS!AL13</f>
        <v>2</v>
      </c>
      <c r="V9" s="4">
        <f>CALCULATIONS!AM13</f>
        <v>0</v>
      </c>
      <c r="W9" s="4">
        <f>CALCULATIONS!AN13</f>
        <v>0</v>
      </c>
    </row>
    <row r="10" ht="15.5" spans="4:23">
      <c r="D10" s="5" t="str">
        <f>CALCULATIONS!S14</f>
        <v>No: of days when rain was not observed and also not forecasted </v>
      </c>
      <c r="E10" s="5"/>
      <c r="F10" s="4">
        <f>CALCULATIONS!V14</f>
        <v>251</v>
      </c>
      <c r="G10" s="4">
        <f>CALCULATIONS!W14</f>
        <v>59</v>
      </c>
      <c r="H10" s="4">
        <f>CALCULATIONS!X14</f>
        <v>88</v>
      </c>
      <c r="I10" s="4">
        <f>CALCULATIONS!Y14</f>
        <v>27</v>
      </c>
      <c r="J10" s="4">
        <f>CALCULATIONS!Z14</f>
        <v>77</v>
      </c>
      <c r="K10" s="4"/>
      <c r="L10" s="4">
        <f>CALCULATIONS!AC14</f>
        <v>31</v>
      </c>
      <c r="M10" s="4">
        <f>CALCULATIONS!AD14</f>
        <v>28</v>
      </c>
      <c r="N10" s="4">
        <f>CALCULATIONS!AE14</f>
        <v>31</v>
      </c>
      <c r="O10" s="4">
        <f>CALCULATIONS!AF14</f>
        <v>30</v>
      </c>
      <c r="P10" s="4">
        <f>CALCULATIONS!AG14</f>
        <v>27</v>
      </c>
      <c r="Q10" s="4">
        <f>CALCULATIONS!AH14</f>
        <v>13</v>
      </c>
      <c r="R10" s="4">
        <f>CALCULATIONS!AI14</f>
        <v>8</v>
      </c>
      <c r="S10" s="4">
        <f>CALCULATIONS!AJ14</f>
        <v>6</v>
      </c>
      <c r="T10" s="4">
        <f>CALCULATIONS!AK14</f>
        <v>0</v>
      </c>
      <c r="U10" s="4">
        <f>CALCULATIONS!AL14</f>
        <v>23</v>
      </c>
      <c r="V10" s="4">
        <f>CALCULATIONS!AM14</f>
        <v>27</v>
      </c>
      <c r="W10" s="4">
        <f>CALCULATIONS!AN14</f>
        <v>27</v>
      </c>
    </row>
    <row r="11" ht="15.5" spans="4:23">
      <c r="D11" s="5" t="str">
        <f>CALCULATIONS!S15</f>
        <v>No: of matching cases (YY + NN)</v>
      </c>
      <c r="E11" s="5"/>
      <c r="F11" s="4">
        <f>CALCULATIONS!V15</f>
        <v>307</v>
      </c>
      <c r="G11" s="4">
        <f>CALCULATIONS!W15</f>
        <v>59</v>
      </c>
      <c r="H11" s="4">
        <f>CALCULATIONS!X15</f>
        <v>90</v>
      </c>
      <c r="I11" s="4">
        <f>CALCULATIONS!Y15</f>
        <v>76</v>
      </c>
      <c r="J11" s="4">
        <f>CALCULATIONS!Z15</f>
        <v>82</v>
      </c>
      <c r="K11" s="4"/>
      <c r="L11" s="4">
        <f>CALCULATIONS!AC15</f>
        <v>31</v>
      </c>
      <c r="M11" s="4">
        <f>CALCULATIONS!AD15</f>
        <v>28</v>
      </c>
      <c r="N11" s="4">
        <f>CALCULATIONS!AE15</f>
        <v>31</v>
      </c>
      <c r="O11" s="4">
        <f>CALCULATIONS!AF15</f>
        <v>30</v>
      </c>
      <c r="P11" s="4">
        <f>CALCULATIONS!AG15</f>
        <v>29</v>
      </c>
      <c r="Q11" s="4">
        <f>CALCULATIONS!AH15</f>
        <v>20</v>
      </c>
      <c r="R11" s="4">
        <f>CALCULATIONS!AI15</f>
        <v>21</v>
      </c>
      <c r="S11" s="4">
        <f>CALCULATIONS!AJ15</f>
        <v>14</v>
      </c>
      <c r="T11" s="4">
        <f>CALCULATIONS!AK15</f>
        <v>21</v>
      </c>
      <c r="U11" s="4">
        <f>CALCULATIONS!AL15</f>
        <v>24</v>
      </c>
      <c r="V11" s="4">
        <f>CALCULATIONS!AM15</f>
        <v>27</v>
      </c>
      <c r="W11" s="4">
        <f>CALCULATIONS!AN15</f>
        <v>31</v>
      </c>
    </row>
    <row r="12" ht="15.5" spans="4:23">
      <c r="D12" s="5" t="str">
        <f>CALCULATIONS!S16</f>
        <v>Total no: of forecast days</v>
      </c>
      <c r="E12" s="5"/>
      <c r="F12" s="4">
        <f>CALCULATIONS!V16</f>
        <v>365</v>
      </c>
      <c r="G12" s="4">
        <f>CALCULATIONS!W16</f>
        <v>59</v>
      </c>
      <c r="H12" s="4">
        <f>CALCULATIONS!X16</f>
        <v>92</v>
      </c>
      <c r="I12" s="4">
        <f>CALCULATIONS!Y16</f>
        <v>122</v>
      </c>
      <c r="J12" s="4">
        <f>CALCULATIONS!Z16</f>
        <v>92</v>
      </c>
      <c r="K12" s="4"/>
      <c r="L12" s="4">
        <f>CALCULATIONS!AC16</f>
        <v>31</v>
      </c>
      <c r="M12" s="4">
        <f>CALCULATIONS!AD16</f>
        <v>28</v>
      </c>
      <c r="N12" s="4">
        <f>CALCULATIONS!AE16</f>
        <v>31</v>
      </c>
      <c r="O12" s="4">
        <f>CALCULATIONS!AF16</f>
        <v>30</v>
      </c>
      <c r="P12" s="4">
        <f>CALCULATIONS!AG16</f>
        <v>31</v>
      </c>
      <c r="Q12" s="4">
        <f>CALCULATIONS!AH16</f>
        <v>30</v>
      </c>
      <c r="R12" s="4">
        <f>CALCULATIONS!AI16</f>
        <v>31</v>
      </c>
      <c r="S12" s="4">
        <f>CALCULATIONS!AJ16</f>
        <v>31</v>
      </c>
      <c r="T12" s="4">
        <f>CALCULATIONS!AK16</f>
        <v>30</v>
      </c>
      <c r="U12" s="4">
        <f>CALCULATIONS!AL16</f>
        <v>31</v>
      </c>
      <c r="V12" s="4">
        <f>CALCULATIONS!AM16</f>
        <v>30</v>
      </c>
      <c r="W12" s="4">
        <f>CALCULATIONS!AN16</f>
        <v>31</v>
      </c>
    </row>
    <row r="13" ht="15.5" spans="4:23">
      <c r="D13" s="5" t="str">
        <f>CALCULATIONS!S17</f>
        <v>Skill Score or Ratio Score of rainfall</v>
      </c>
      <c r="E13" s="5"/>
      <c r="F13" s="4">
        <f>CALCULATIONS!V17</f>
        <v>0.84</v>
      </c>
      <c r="G13" s="4">
        <f>CALCULATIONS!W17</f>
        <v>1</v>
      </c>
      <c r="H13" s="4">
        <f>CALCULATIONS!X17</f>
        <v>0.98</v>
      </c>
      <c r="I13" s="4">
        <f>CALCULATIONS!Y17</f>
        <v>0.62</v>
      </c>
      <c r="J13" s="4">
        <f>CALCULATIONS!Z17</f>
        <v>0.89</v>
      </c>
      <c r="K13" s="4"/>
      <c r="L13" s="4">
        <f>CALCULATIONS!AC17</f>
        <v>1</v>
      </c>
      <c r="M13" s="4">
        <f>CALCULATIONS!AD17</f>
        <v>1</v>
      </c>
      <c r="N13" s="4">
        <f>CALCULATIONS!AE17</f>
        <v>1</v>
      </c>
      <c r="O13" s="4">
        <f>CALCULATIONS!AF17</f>
        <v>1</v>
      </c>
      <c r="P13" s="4">
        <f>CALCULATIONS!AG17</f>
        <v>0.94</v>
      </c>
      <c r="Q13" s="4">
        <f>CALCULATIONS!AH17</f>
        <v>0.67</v>
      </c>
      <c r="R13" s="4">
        <f>CALCULATIONS!AI17</f>
        <v>0.68</v>
      </c>
      <c r="S13" s="4">
        <f>CALCULATIONS!AJ17</f>
        <v>0.45</v>
      </c>
      <c r="T13" s="4">
        <f>CALCULATIONS!AK17</f>
        <v>0.7</v>
      </c>
      <c r="U13" s="4">
        <f>CALCULATIONS!AL17</f>
        <v>0.77</v>
      </c>
      <c r="V13" s="4">
        <f>CALCULATIONS!AM17</f>
        <v>0.9</v>
      </c>
      <c r="W13" s="4">
        <f>CALCULATIONS!AN17</f>
        <v>1</v>
      </c>
    </row>
    <row r="14" ht="15.5" spans="4:23">
      <c r="D14" s="5" t="str">
        <f>CALCULATIONS!S18</f>
        <v>Threat score = </v>
      </c>
      <c r="E14" s="5"/>
      <c r="F14" s="4">
        <f>CALCULATIONS!V18</f>
        <v>0.181229773462783</v>
      </c>
      <c r="G14" s="4">
        <f>CALCULATIONS!W18</f>
        <v>0</v>
      </c>
      <c r="H14" s="4">
        <f>CALCULATIONS!X18</f>
        <v>0.0222222222222222</v>
      </c>
      <c r="I14" s="4">
        <f>CALCULATIONS!Y18</f>
        <v>0.7</v>
      </c>
      <c r="J14" s="4">
        <f>CALCULATIONS!Z18</f>
        <v>0.0588235294117647</v>
      </c>
      <c r="K14" s="4"/>
      <c r="L14" s="4">
        <f>CALCULATIONS!AC18</f>
        <v>0</v>
      </c>
      <c r="M14" s="4">
        <f>CALCULATIONS!AD18</f>
        <v>0</v>
      </c>
      <c r="N14" s="4">
        <f>CALCULATIONS!AE18</f>
        <v>0</v>
      </c>
      <c r="O14" s="4">
        <f>CALCULATIONS!AF18</f>
        <v>0</v>
      </c>
      <c r="P14" s="4">
        <f>CALCULATIONS!AG18</f>
        <v>0.0689655172413793</v>
      </c>
      <c r="Q14" s="4">
        <f>CALCULATIONS!AH18</f>
        <v>0.304347826086957</v>
      </c>
      <c r="R14" s="4">
        <f>CALCULATIONS!AI18</f>
        <v>0.722222222222222</v>
      </c>
      <c r="S14" s="4">
        <f>CALCULATIONS!AJ18</f>
        <v>0.347826086956522</v>
      </c>
      <c r="T14" s="4">
        <f>CALCULATIONS!AK18</f>
        <v>2.33333333333333</v>
      </c>
      <c r="U14" s="4">
        <f>CALCULATIONS!AL18</f>
        <v>0.0333333333333333</v>
      </c>
      <c r="V14" s="4">
        <f>CALCULATIONS!AM18</f>
        <v>0</v>
      </c>
      <c r="W14" s="7">
        <f>CALCULATIONS!AN18</f>
        <v>0.148148148148148</v>
      </c>
    </row>
    <row r="15" ht="15.5" spans="4:23">
      <c r="D15" s="5" t="str">
        <f>CALCULATIONS!S19</f>
        <v>Hanssen &amp; Kuipers index (H.K. Score) = </v>
      </c>
      <c r="E15" s="5"/>
      <c r="F15" s="4">
        <f>CALCULATIONS!V19</f>
        <v>0.49</v>
      </c>
      <c r="G15" s="4" t="e">
        <f>CALCULATIONS!W19</f>
        <v>#DIV/0!</v>
      </c>
      <c r="H15" s="4">
        <f>CALCULATIONS!X19</f>
        <v>0.5</v>
      </c>
      <c r="I15" s="4">
        <f>CALCULATIONS!Y19</f>
        <v>0.53</v>
      </c>
      <c r="J15" s="4">
        <f>CALCULATIONS!Z19</f>
        <v>0.38</v>
      </c>
      <c r="K15" s="4"/>
      <c r="L15" s="4" t="e">
        <f>CALCULATIONS!AC19</f>
        <v>#DIV/0!</v>
      </c>
      <c r="M15" s="4" t="e">
        <f>CALCULATIONS!AD19</f>
        <v>#DIV/0!</v>
      </c>
      <c r="N15" s="4" t="e">
        <f>CALCULATIONS!AE19</f>
        <v>#DIV/0!</v>
      </c>
      <c r="O15" s="4" t="e">
        <f>CALCULATIONS!AF19</f>
        <v>#DIV/0!</v>
      </c>
      <c r="P15" s="4">
        <f>CALCULATIONS!AG19</f>
        <v>0.5</v>
      </c>
      <c r="Q15" s="4">
        <f>CALCULATIONS!AH19</f>
        <v>0.33</v>
      </c>
      <c r="R15" s="4">
        <f>CALCULATIONS!AI19</f>
        <v>0.57</v>
      </c>
      <c r="S15" s="4">
        <f>CALCULATIONS!AJ19</f>
        <v>0.19</v>
      </c>
      <c r="T15" s="4" t="e">
        <f>CALCULATIONS!AK19</f>
        <v>#DIV/0!</v>
      </c>
      <c r="U15" s="4">
        <f>CALCULATIONS!AL19</f>
        <v>0.09</v>
      </c>
      <c r="V15" s="4">
        <f>CALCULATIONS!AM19</f>
        <v>0</v>
      </c>
      <c r="W15" s="4">
        <f>CALCULATIONS!AN19</f>
        <v>1</v>
      </c>
    </row>
    <row r="16" ht="15.5" spans="4:23">
      <c r="D16" s="5" t="str">
        <f>CALCULATIONS!S20</f>
        <v>Root Mean Sqaure Error = </v>
      </c>
      <c r="E16" s="5"/>
      <c r="F16" s="4">
        <f>CALCULATIONS!V20</f>
        <v>20.95</v>
      </c>
      <c r="G16" s="4">
        <f>CALCULATIONS!W20</f>
        <v>0</v>
      </c>
      <c r="H16" s="4">
        <f>CALCULATIONS!X20</f>
        <v>0.95</v>
      </c>
      <c r="I16" s="4">
        <f>CALCULATIONS!Y20</f>
        <v>35.65</v>
      </c>
      <c r="J16" s="4">
        <f>CALCULATIONS!Z20</f>
        <v>7.44</v>
      </c>
      <c r="K16" s="4"/>
      <c r="L16" s="4">
        <f>CALCULATIONS!AC20</f>
        <v>0</v>
      </c>
      <c r="M16" s="4">
        <f>CALCULATIONS!AD20</f>
        <v>0</v>
      </c>
      <c r="N16" s="4">
        <f>CALCULATIONS!AE20</f>
        <v>0</v>
      </c>
      <c r="O16" s="4">
        <f>CALCULATIONS!AF20</f>
        <v>0</v>
      </c>
      <c r="P16" s="4">
        <f>CALCULATIONS!AG20</f>
        <v>1.64</v>
      </c>
      <c r="Q16" s="4">
        <f>CALCULATIONS!AH20</f>
        <v>47.22</v>
      </c>
      <c r="R16" s="4">
        <f>CALCULATIONS!AI20</f>
        <v>20.65</v>
      </c>
      <c r="S16" s="4">
        <f>CALCULATIONS!AJ20</f>
        <v>7.92</v>
      </c>
      <c r="T16" s="4">
        <f>CALCULATIONS!AK20</f>
        <v>49.32</v>
      </c>
      <c r="U16" s="4">
        <f>CALCULATIONS!AL20</f>
        <v>2.89</v>
      </c>
      <c r="V16" s="4">
        <f>CALCULATIONS!AM20</f>
        <v>4.28</v>
      </c>
      <c r="W16" s="4">
        <f>CALCULATIONS!AN20</f>
        <v>11.75</v>
      </c>
    </row>
    <row r="17" ht="15.5" spans="4:23">
      <c r="D17" s="5"/>
      <c r="E17" s="5"/>
      <c r="F17" s="4">
        <f>CALCULATIONS!V21</f>
        <v>82.41</v>
      </c>
      <c r="G17" s="4">
        <f>CALCULATIONS!W21</f>
        <v>100</v>
      </c>
      <c r="H17" s="4">
        <f>CALCULATIONS!X21</f>
        <v>98.89</v>
      </c>
      <c r="I17" s="4">
        <f>CALCULATIONS!Y21</f>
        <v>35.53</v>
      </c>
      <c r="J17" s="4">
        <f>CALCULATIONS!Z21</f>
        <v>95.12</v>
      </c>
      <c r="K17" s="4"/>
      <c r="L17" s="4">
        <f>CALCULATIONS!AC21</f>
        <v>100</v>
      </c>
      <c r="M17" s="4">
        <f>CALCULATIONS!AD21</f>
        <v>90.32</v>
      </c>
      <c r="N17" s="4">
        <f>CALCULATIONS!AE21</f>
        <v>100</v>
      </c>
      <c r="O17" s="4">
        <f>CALCULATIONS!AF21</f>
        <v>100</v>
      </c>
      <c r="P17" s="4">
        <f>CALCULATIONS!AG21</f>
        <v>96.55</v>
      </c>
      <c r="Q17" s="4">
        <f>CALCULATIONS!AH21</f>
        <v>65</v>
      </c>
      <c r="R17" s="4">
        <f>CALCULATIONS!AI21</f>
        <v>38.1</v>
      </c>
      <c r="S17" s="4">
        <f>CALCULATIONS!AJ21</f>
        <v>42.86</v>
      </c>
      <c r="T17" s="4">
        <f>CALCULATIONS!AK21</f>
        <v>0</v>
      </c>
      <c r="U17" s="4">
        <f>CALCULATIONS!AL21</f>
        <v>100</v>
      </c>
      <c r="V17" s="4">
        <f>CALCULATIONS!AM21</f>
        <v>100</v>
      </c>
      <c r="W17" s="4">
        <f>CALCULATIONS!AN21</f>
        <v>87.1</v>
      </c>
    </row>
    <row r="18" ht="15.5" spans="4:23">
      <c r="D18" s="5" t="str">
        <f>CALCULATIONS!S22</f>
        <v>Error structure for rainfall (for matching cases)</v>
      </c>
      <c r="E18" s="5"/>
      <c r="F18" s="4">
        <f>CALCULATIONS!V22</f>
        <v>1.95</v>
      </c>
      <c r="G18" s="4">
        <f>CALCULATIONS!W22</f>
        <v>0</v>
      </c>
      <c r="H18" s="4">
        <f>CALCULATIONS!X22</f>
        <v>0</v>
      </c>
      <c r="I18" s="4">
        <f>CALCULATIONS!Y22</f>
        <v>6.58</v>
      </c>
      <c r="J18" s="4">
        <f>CALCULATIONS!Z22</f>
        <v>1.22</v>
      </c>
      <c r="K18" s="4"/>
      <c r="L18" s="4">
        <f>CALCULATIONS!AC22</f>
        <v>0</v>
      </c>
      <c r="M18" s="4">
        <f>CALCULATIONS!AD22</f>
        <v>0</v>
      </c>
      <c r="N18" s="4">
        <f>CALCULATIONS!AE22</f>
        <v>0</v>
      </c>
      <c r="O18" s="4">
        <f>CALCULATIONS!AF22</f>
        <v>0</v>
      </c>
      <c r="P18" s="4">
        <f>CALCULATIONS!AG22</f>
        <v>0</v>
      </c>
      <c r="Q18" s="4">
        <f>CALCULATIONS!AH22</f>
        <v>0</v>
      </c>
      <c r="R18" s="4">
        <f>CALCULATIONS!AI22</f>
        <v>9.52</v>
      </c>
      <c r="S18" s="4">
        <f>CALCULATIONS!AJ22</f>
        <v>14.29</v>
      </c>
      <c r="T18" s="4">
        <f>CALCULATIONS!AK22</f>
        <v>4.76</v>
      </c>
      <c r="U18" s="4">
        <f>CALCULATIONS!AL22</f>
        <v>0</v>
      </c>
      <c r="V18" s="4">
        <f>CALCULATIONS!AM22</f>
        <v>0</v>
      </c>
      <c r="W18" s="4">
        <f>CALCULATIONS!AN22</f>
        <v>3.23</v>
      </c>
    </row>
    <row r="19" ht="15.5" spans="4:23">
      <c r="D19" s="5"/>
      <c r="E19" s="5"/>
      <c r="F19" s="4">
        <f>CALCULATIONS!V23</f>
        <v>15.64</v>
      </c>
      <c r="G19" s="4">
        <f>CALCULATIONS!W23</f>
        <v>0</v>
      </c>
      <c r="H19" s="4">
        <f>CALCULATIONS!X23</f>
        <v>1.11</v>
      </c>
      <c r="I19" s="4">
        <f>CALCULATIONS!Y23</f>
        <v>57.89</v>
      </c>
      <c r="J19" s="4">
        <f>CALCULATIONS!Z23</f>
        <v>3.66</v>
      </c>
      <c r="K19" s="4"/>
      <c r="L19" s="4">
        <f>CALCULATIONS!AC23</f>
        <v>0</v>
      </c>
      <c r="M19" s="4">
        <f>CALCULATIONS!AD23</f>
        <v>0</v>
      </c>
      <c r="N19" s="4">
        <f>CALCULATIONS!AE23</f>
        <v>0</v>
      </c>
      <c r="O19" s="4">
        <f>CALCULATIONS!AF23</f>
        <v>0</v>
      </c>
      <c r="P19" s="4">
        <f>CALCULATIONS!AG23</f>
        <v>3.45</v>
      </c>
      <c r="Q19" s="4">
        <f>CALCULATIONS!AH23</f>
        <v>35</v>
      </c>
      <c r="R19" s="4">
        <f>CALCULATIONS!AI23</f>
        <v>52.38</v>
      </c>
      <c r="S19" s="4">
        <f>CALCULATIONS!AJ23</f>
        <v>42.86</v>
      </c>
      <c r="T19" s="4">
        <f>CALCULATIONS!AK23</f>
        <v>95.24</v>
      </c>
      <c r="U19" s="4">
        <f>CALCULATIONS!AL23</f>
        <v>0</v>
      </c>
      <c r="V19" s="4">
        <f>CALCULATIONS!AM23</f>
        <v>0</v>
      </c>
      <c r="W19" s="4">
        <f>CALCULATIONS!AN23</f>
        <v>9.68</v>
      </c>
    </row>
    <row r="20" ht="15.5" spans="4:23">
      <c r="D20" s="5" t="str">
        <f>CALCULATIONS!S24</f>
        <v>Correlation of rainfall =</v>
      </c>
      <c r="E20" s="5"/>
      <c r="F20" s="4">
        <f>CALCULATIONS!V24</f>
        <v>0.41</v>
      </c>
      <c r="G20" s="4" t="e">
        <f>CALCULATIONS!W24</f>
        <v>#DIV/0!</v>
      </c>
      <c r="H20" s="4">
        <f>CALCULATIONS!X24</f>
        <v>1</v>
      </c>
      <c r="I20" s="4">
        <f>CALCULATIONS!Y24</f>
        <v>0.24</v>
      </c>
      <c r="J20" s="4">
        <f>CALCULATIONS!Z24</f>
        <v>0.45</v>
      </c>
      <c r="K20" s="4"/>
      <c r="L20" s="4" t="e">
        <f>CALCULATIONS!AC24</f>
        <v>#DIV/0!</v>
      </c>
      <c r="M20" s="4" t="e">
        <f>CALCULATIONS!AD24</f>
        <v>#DIV/0!</v>
      </c>
      <c r="N20" s="4" t="e">
        <f>CALCULATIONS!AE24</f>
        <v>#DIV/0!</v>
      </c>
      <c r="O20" s="4" t="e">
        <f>CALCULATIONS!AF24</f>
        <v>#DIV/0!</v>
      </c>
      <c r="P20" s="4">
        <f>CALCULATIONS!AG24</f>
        <v>1</v>
      </c>
      <c r="Q20" s="4">
        <f>CALCULATIONS!AH24</f>
        <v>0.01</v>
      </c>
      <c r="R20" s="4">
        <f>CALCULATIONS!AI24</f>
        <v>0.63</v>
      </c>
      <c r="S20" s="4">
        <f>CALCULATIONS!AJ24</f>
        <v>0.32</v>
      </c>
      <c r="T20" s="4">
        <f>CALCULATIONS!AK24</f>
        <v>0.57</v>
      </c>
      <c r="U20" s="4">
        <f>CALCULATIONS!AL24</f>
        <v>0.25</v>
      </c>
      <c r="V20" s="4" t="e">
        <f>CALCULATIONS!AM24</f>
        <v>#DIV/0!</v>
      </c>
      <c r="W20" s="4">
        <f>CALCULATIONS!AN24</f>
        <v>0.83</v>
      </c>
    </row>
    <row r="21" ht="15.5" spans="6:23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5" s="1" customFormat="1" ht="18.5" spans="4:23">
      <c r="D25" s="2" t="str">
        <f>CALCULATIONS!M382</f>
        <v>CLOUD COVER</v>
      </c>
      <c r="E25" s="4"/>
      <c r="F25" s="4" t="str">
        <f>CALCULATIONS!P382</f>
        <v>Annual</v>
      </c>
      <c r="G25" s="4" t="str">
        <f>CALCULATIONS!R382</f>
        <v>Winter (Jan-Feb)</v>
      </c>
      <c r="H25" s="4" t="str">
        <f>CALCULATIONS!S382</f>
        <v>Pre monsoon (March - May)</v>
      </c>
      <c r="I25" s="4" t="str">
        <f>CALCULATIONS!T382</f>
        <v>Monsoon (June - Sept)</v>
      </c>
      <c r="J25" s="4" t="str">
        <f>CALCULATIONS!U382</f>
        <v>Post monsoon (Oct - Dec)</v>
      </c>
      <c r="K25" s="4">
        <f>CALCULATIONS!W382</f>
        <v>0</v>
      </c>
      <c r="L25" s="4" t="str">
        <f>CALCULATIONS!X382</f>
        <v>Jan</v>
      </c>
      <c r="M25" s="4" t="str">
        <f>CALCULATIONS!Y382</f>
        <v>Feb</v>
      </c>
      <c r="N25" s="4" t="str">
        <f>CALCULATIONS!Z382</f>
        <v>Mar</v>
      </c>
      <c r="O25" s="4" t="str">
        <f>CALCULATIONS!AA382</f>
        <v>Apr</v>
      </c>
      <c r="P25" s="4" t="str">
        <f>CALCULATIONS!AB382</f>
        <v>May</v>
      </c>
      <c r="Q25" s="4" t="str">
        <f>CALCULATIONS!AC382</f>
        <v>Jun</v>
      </c>
      <c r="R25" s="4" t="str">
        <f>CALCULATIONS!AD382</f>
        <v>Jul</v>
      </c>
      <c r="S25" s="4" t="str">
        <f>CALCULATIONS!AE382</f>
        <v>Aug</v>
      </c>
      <c r="T25" s="4" t="str">
        <f>CALCULATIONS!AF382</f>
        <v>Sep</v>
      </c>
      <c r="U25" s="4" t="str">
        <f>CALCULATIONS!AG382</f>
        <v>Oct</v>
      </c>
      <c r="V25" s="4" t="str">
        <f>CALCULATIONS!AH382</f>
        <v>Nov</v>
      </c>
      <c r="W25" s="4" t="str">
        <f>CALCULATIONS!AI382</f>
        <v>Dec</v>
      </c>
    </row>
    <row r="26" s="1" customFormat="1" ht="15.5" spans="4:23">
      <c r="D26" s="4" t="str">
        <f>CALCULATIONS!M383</f>
        <v>Missing days are </v>
      </c>
      <c r="E26" s="4" t="str">
        <f>CALCULATIONS!O383</f>
        <v>M=</v>
      </c>
      <c r="F26" s="4">
        <f>CALCULATIONS!P383</f>
        <v>0</v>
      </c>
      <c r="G26" s="4">
        <f>CALCULATIONS!R383</f>
        <v>0</v>
      </c>
      <c r="H26" s="4">
        <f>CALCULATIONS!S383</f>
        <v>0</v>
      </c>
      <c r="I26" s="4">
        <f>CALCULATIONS!T383</f>
        <v>0</v>
      </c>
      <c r="J26" s="4">
        <f>CALCULATIONS!U383</f>
        <v>0</v>
      </c>
      <c r="K26" s="5">
        <f>CALCULATIONS!W740</f>
        <v>0</v>
      </c>
      <c r="L26" s="4">
        <f>CALCULATIONS!X383</f>
        <v>0</v>
      </c>
      <c r="M26" s="4">
        <f>CALCULATIONS!Y383</f>
        <v>0</v>
      </c>
      <c r="N26" s="4">
        <f>CALCULATIONS!Z383</f>
        <v>0</v>
      </c>
      <c r="O26" s="4">
        <f>CALCULATIONS!AA383</f>
        <v>0</v>
      </c>
      <c r="P26" s="4">
        <f>CALCULATIONS!AB383</f>
        <v>0</v>
      </c>
      <c r="Q26" s="4">
        <f>CALCULATIONS!AC383</f>
        <v>0</v>
      </c>
      <c r="R26" s="4">
        <f>CALCULATIONS!AD383</f>
        <v>0</v>
      </c>
      <c r="S26" s="4">
        <f>CALCULATIONS!AE383</f>
        <v>0</v>
      </c>
      <c r="T26" s="4">
        <f>CALCULATIONS!AF383</f>
        <v>0</v>
      </c>
      <c r="U26" s="4">
        <f>CALCULATIONS!AG383</f>
        <v>0</v>
      </c>
      <c r="V26" s="4">
        <f>CALCULATIONS!AH383</f>
        <v>0</v>
      </c>
      <c r="W26" s="4">
        <f>CALCULATIONS!AI383</f>
        <v>0</v>
      </c>
    </row>
    <row r="27" s="1" customFormat="1" ht="15.5" spans="4:23">
      <c r="D27" s="4" t="str">
        <f>CALCULATIONS!M384</f>
        <v>Total no: of forecast </v>
      </c>
      <c r="E27" s="4" t="str">
        <f>CALCULATIONS!O384</f>
        <v>N =</v>
      </c>
      <c r="F27" s="4">
        <f>CALCULATIONS!P384</f>
        <v>365</v>
      </c>
      <c r="G27" s="4">
        <f>CALCULATIONS!R384</f>
        <v>59</v>
      </c>
      <c r="H27" s="4">
        <f>CALCULATIONS!S384</f>
        <v>92</v>
      </c>
      <c r="I27" s="4">
        <f>CALCULATIONS!T384</f>
        <v>122</v>
      </c>
      <c r="J27" s="4">
        <f>CALCULATIONS!U384</f>
        <v>92</v>
      </c>
      <c r="K27" s="5">
        <f>CALCULATIONS!W741</f>
        <v>0</v>
      </c>
      <c r="L27" s="4">
        <f>CALCULATIONS!X384</f>
        <v>31</v>
      </c>
      <c r="M27" s="4">
        <f>CALCULATIONS!Y384</f>
        <v>28</v>
      </c>
      <c r="N27" s="4">
        <f>CALCULATIONS!Z384</f>
        <v>31</v>
      </c>
      <c r="O27" s="4">
        <f>CALCULATIONS!AA384</f>
        <v>30</v>
      </c>
      <c r="P27" s="4">
        <f>CALCULATIONS!AB384</f>
        <v>31</v>
      </c>
      <c r="Q27" s="4">
        <f>CALCULATIONS!AC384</f>
        <v>30</v>
      </c>
      <c r="R27" s="4">
        <f>CALCULATIONS!AD384</f>
        <v>31</v>
      </c>
      <c r="S27" s="4">
        <f>CALCULATIONS!AE384</f>
        <v>31</v>
      </c>
      <c r="T27" s="4">
        <f>CALCULATIONS!AF384</f>
        <v>30</v>
      </c>
      <c r="U27" s="4">
        <f>CALCULATIONS!AG384</f>
        <v>31</v>
      </c>
      <c r="V27" s="4">
        <f>CALCULATIONS!AH384</f>
        <v>30</v>
      </c>
      <c r="W27" s="4">
        <f>CALCULATIONS!AI384</f>
        <v>31</v>
      </c>
    </row>
    <row r="28" s="1" customFormat="1" ht="15.5" spans="4:23">
      <c r="D28" s="4" t="str">
        <f>CALCULATIONS!M385</f>
        <v>No: of absolute values of the difference (obs-fcst)&lt;=1.0, then</v>
      </c>
      <c r="E28" s="4" t="str">
        <f>CALCULATIONS!O385</f>
        <v>N1=</v>
      </c>
      <c r="F28" s="4">
        <f>CALCULATIONS!P385</f>
        <v>207</v>
      </c>
      <c r="G28" s="4">
        <f>CALCULATIONS!R385</f>
        <v>47</v>
      </c>
      <c r="H28" s="4">
        <f>CALCULATIONS!S385</f>
        <v>53</v>
      </c>
      <c r="I28" s="4">
        <f>CALCULATIONS!T385</f>
        <v>66</v>
      </c>
      <c r="J28" s="4">
        <f>CALCULATIONS!U385</f>
        <v>41</v>
      </c>
      <c r="K28" s="5">
        <f>CALCULATIONS!W742</f>
        <v>0</v>
      </c>
      <c r="L28" s="4">
        <f>CALCULATIONS!X385</f>
        <v>24</v>
      </c>
      <c r="M28" s="4">
        <f>CALCULATIONS!Y385</f>
        <v>23</v>
      </c>
      <c r="N28" s="4">
        <f>CALCULATIONS!Z385</f>
        <v>20</v>
      </c>
      <c r="O28" s="4">
        <f>CALCULATIONS!AA385</f>
        <v>18</v>
      </c>
      <c r="P28" s="4">
        <f>CALCULATIONS!AB385</f>
        <v>15</v>
      </c>
      <c r="Q28" s="4">
        <f>CALCULATIONS!AC385</f>
        <v>7</v>
      </c>
      <c r="R28" s="4">
        <f>CALCULATIONS!AD385</f>
        <v>23</v>
      </c>
      <c r="S28" s="4">
        <f>CALCULATIONS!AE385</f>
        <v>16</v>
      </c>
      <c r="T28" s="4">
        <f>CALCULATIONS!AF385</f>
        <v>20</v>
      </c>
      <c r="U28" s="4">
        <f>CALCULATIONS!AG385</f>
        <v>18</v>
      </c>
      <c r="V28" s="4">
        <f>CALCULATIONS!AH385</f>
        <v>16</v>
      </c>
      <c r="W28" s="4">
        <f>CALCULATIONS!AI385</f>
        <v>7</v>
      </c>
    </row>
    <row r="29" s="1" customFormat="1" ht="15.5" spans="4:25">
      <c r="D29" s="4" t="str">
        <f>CALCULATIONS!M386</f>
        <v>No: of absolute values of the difference (obs-fcst) &gt;1.0 </v>
      </c>
      <c r="E29" s="4" t="str">
        <f>CALCULATIONS!O386</f>
        <v>N11 =</v>
      </c>
      <c r="F29" s="4">
        <f>CALCULATIONS!P386</f>
        <v>158</v>
      </c>
      <c r="G29" s="4">
        <f>CALCULATIONS!R386</f>
        <v>12</v>
      </c>
      <c r="H29" s="4">
        <f>CALCULATIONS!S386</f>
        <v>39</v>
      </c>
      <c r="I29" s="4">
        <f>CALCULATIONS!T386</f>
        <v>56</v>
      </c>
      <c r="J29" s="4">
        <f>CALCULATIONS!U386</f>
        <v>51</v>
      </c>
      <c r="K29" s="5">
        <f>CALCULATIONS!W743</f>
        <v>0</v>
      </c>
      <c r="L29" s="4">
        <f>CALCULATIONS!X386</f>
        <v>7</v>
      </c>
      <c r="M29" s="4">
        <f>CALCULATIONS!Y386</f>
        <v>5</v>
      </c>
      <c r="N29" s="4">
        <f>CALCULATIONS!Z386</f>
        <v>11</v>
      </c>
      <c r="O29" s="4">
        <f>CALCULATIONS!AA386</f>
        <v>12</v>
      </c>
      <c r="P29" s="4">
        <f>CALCULATIONS!AB386</f>
        <v>16</v>
      </c>
      <c r="Q29" s="4">
        <f>CALCULATIONS!AC386</f>
        <v>23</v>
      </c>
      <c r="R29" s="4">
        <f>CALCULATIONS!AD386</f>
        <v>8</v>
      </c>
      <c r="S29" s="4">
        <f>CALCULATIONS!AE386</f>
        <v>15</v>
      </c>
      <c r="T29" s="4">
        <f>CALCULATIONS!AF386</f>
        <v>10</v>
      </c>
      <c r="U29" s="4">
        <f>CALCULATIONS!AG386</f>
        <v>13</v>
      </c>
      <c r="V29" s="4">
        <f>CALCULATIONS!AH386</f>
        <v>14</v>
      </c>
      <c r="W29" s="4">
        <f>CALCULATIONS!AI386</f>
        <v>24</v>
      </c>
      <c r="X29" s="8"/>
      <c r="Y29" s="8"/>
    </row>
    <row r="30" s="1" customFormat="1" ht="15.5" spans="4:25">
      <c r="D30" s="4" t="str">
        <f>CALCULATIONS!M387</f>
        <v>No: of absolute values of the difference (obs-fcst) &gt; 2, </v>
      </c>
      <c r="E30" s="4" t="str">
        <f>CALCULATIONS!O387</f>
        <v>N3 =</v>
      </c>
      <c r="F30" s="4">
        <f>CALCULATIONS!P387</f>
        <v>96</v>
      </c>
      <c r="G30" s="4">
        <f>CALCULATIONS!R387</f>
        <v>10</v>
      </c>
      <c r="H30" s="4">
        <f>CALCULATIONS!S387</f>
        <v>27</v>
      </c>
      <c r="I30" s="4">
        <f>CALCULATIONS!T387</f>
        <v>29</v>
      </c>
      <c r="J30" s="4">
        <f>CALCULATIONS!U387</f>
        <v>30</v>
      </c>
      <c r="K30" s="5">
        <f>CALCULATIONS!W744</f>
        <v>0</v>
      </c>
      <c r="L30" s="4">
        <f>CALCULATIONS!X387</f>
        <v>7</v>
      </c>
      <c r="M30" s="4">
        <f>CALCULATIONS!Y387</f>
        <v>3</v>
      </c>
      <c r="N30" s="4">
        <f>CALCULATIONS!Z387</f>
        <v>8</v>
      </c>
      <c r="O30" s="4">
        <f>CALCULATIONS!AA387</f>
        <v>10</v>
      </c>
      <c r="P30" s="4">
        <f>CALCULATIONS!AB387</f>
        <v>9</v>
      </c>
      <c r="Q30" s="4">
        <f>CALCULATIONS!AC387</f>
        <v>15</v>
      </c>
      <c r="R30" s="4">
        <f>CALCULATIONS!AD387</f>
        <v>5</v>
      </c>
      <c r="S30" s="4">
        <f>CALCULATIONS!AE387</f>
        <v>5</v>
      </c>
      <c r="T30" s="4">
        <f>CALCULATIONS!AF387</f>
        <v>4</v>
      </c>
      <c r="U30" s="4">
        <f>CALCULATIONS!AG387</f>
        <v>5</v>
      </c>
      <c r="V30" s="4">
        <f>CALCULATIONS!AH387</f>
        <v>8</v>
      </c>
      <c r="W30" s="4">
        <f>CALCULATIONS!AI387</f>
        <v>17</v>
      </c>
      <c r="X30" s="8"/>
      <c r="Y30" s="8"/>
    </row>
    <row r="31" s="1" customFormat="1" ht="15.5" spans="4:25">
      <c r="D31" s="4" t="str">
        <f>CALCULATIONS!M388</f>
        <v>Therefore No: of absolute values of the difference (obs-fcst) &gt;1 and &lt;=2, </v>
      </c>
      <c r="E31" s="4" t="str">
        <f>CALCULATIONS!O388</f>
        <v>N2=N11-N3</v>
      </c>
      <c r="F31" s="4">
        <f>CALCULATIONS!P388</f>
        <v>62</v>
      </c>
      <c r="G31" s="4">
        <f>CALCULATIONS!R388</f>
        <v>2</v>
      </c>
      <c r="H31" s="4">
        <f>CALCULATIONS!S388</f>
        <v>12</v>
      </c>
      <c r="I31" s="4">
        <f>CALCULATIONS!T388</f>
        <v>27</v>
      </c>
      <c r="J31" s="4">
        <f>CALCULATIONS!U388</f>
        <v>21</v>
      </c>
      <c r="K31" s="5">
        <f>CALCULATIONS!W745</f>
        <v>0</v>
      </c>
      <c r="L31" s="4">
        <f>CALCULATIONS!X388</f>
        <v>0</v>
      </c>
      <c r="M31" s="4">
        <f>CALCULATIONS!Y388</f>
        <v>2</v>
      </c>
      <c r="N31" s="4">
        <f>CALCULATIONS!Z388</f>
        <v>3</v>
      </c>
      <c r="O31" s="4">
        <f>CALCULATIONS!AA388</f>
        <v>2</v>
      </c>
      <c r="P31" s="4">
        <f>CALCULATIONS!AB388</f>
        <v>7</v>
      </c>
      <c r="Q31" s="4">
        <f>CALCULATIONS!AC388</f>
        <v>8</v>
      </c>
      <c r="R31" s="4">
        <f>CALCULATIONS!AD388</f>
        <v>3</v>
      </c>
      <c r="S31" s="4">
        <f>CALCULATIONS!AE388</f>
        <v>10</v>
      </c>
      <c r="T31" s="4">
        <f>CALCULATIONS!AF388</f>
        <v>6</v>
      </c>
      <c r="U31" s="4">
        <f>CALCULATIONS!AG388</f>
        <v>8</v>
      </c>
      <c r="V31" s="4">
        <f>CALCULATIONS!AH388</f>
        <v>6</v>
      </c>
      <c r="W31" s="4">
        <f>CALCULATIONS!AI388</f>
        <v>7</v>
      </c>
      <c r="X31" s="8"/>
      <c r="Y31" s="8"/>
    </row>
    <row r="32" s="1" customFormat="1" ht="15.5" spans="4:25">
      <c r="D32" s="4" t="str">
        <f>CALCULATIONS!M389</f>
        <v>Root Mean Sqaure Error = </v>
      </c>
      <c r="E32" s="4" t="str">
        <f>CALCULATIONS!O389</f>
        <v>RMSE =</v>
      </c>
      <c r="F32" s="4">
        <f>CALCULATIONS!P389</f>
        <v>2.24</v>
      </c>
      <c r="G32" s="4">
        <f>CALCULATIONS!R389</f>
        <v>1.64</v>
      </c>
      <c r="H32" s="4">
        <f>CALCULATIONS!S389</f>
        <v>2.29</v>
      </c>
      <c r="I32" s="4">
        <f>CALCULATIONS!T389</f>
        <v>2.15</v>
      </c>
      <c r="J32" s="4">
        <f>CALCULATIONS!U389</f>
        <v>2.61</v>
      </c>
      <c r="K32" s="5">
        <f>CALCULATIONS!W746</f>
        <v>0</v>
      </c>
      <c r="L32" s="4">
        <f>CALCULATIONS!X389</f>
        <v>1.89</v>
      </c>
      <c r="M32" s="4">
        <f>CALCULATIONS!Y389</f>
        <v>1.31</v>
      </c>
      <c r="N32" s="4">
        <f>CALCULATIONS!Z389</f>
        <v>1.87</v>
      </c>
      <c r="O32" s="4">
        <f>CALCULATIONS!AA389</f>
        <v>2.18</v>
      </c>
      <c r="P32" s="4">
        <f>CALCULATIONS!AB389</f>
        <v>2.73</v>
      </c>
      <c r="Q32" s="4">
        <f>CALCULATIONS!AC389</f>
        <v>3.03</v>
      </c>
      <c r="R32" s="4">
        <f>CALCULATIONS!AD389</f>
        <v>1.68</v>
      </c>
      <c r="S32" s="4">
        <f>CALCULATIONS!AE389</f>
        <v>1.93</v>
      </c>
      <c r="T32" s="4">
        <f>CALCULATIONS!AF389</f>
        <v>1.72</v>
      </c>
      <c r="U32" s="4">
        <f>CALCULATIONS!AG389</f>
        <v>1.76</v>
      </c>
      <c r="V32" s="4">
        <f>CALCULATIONS!AH389</f>
        <v>2.39</v>
      </c>
      <c r="W32" s="4">
        <f>CALCULATIONS!AI389</f>
        <v>3.39</v>
      </c>
      <c r="X32" s="8"/>
      <c r="Y32" s="8"/>
    </row>
    <row r="33" s="1" customFormat="1" ht="15.5" spans="4:25">
      <c r="D33" s="4"/>
      <c r="E33" s="4" t="str">
        <f>CALCULATIONS!O390</f>
        <v>Correct=(N1/N)*100</v>
      </c>
      <c r="F33" s="4">
        <f>CALCULATIONS!P390</f>
        <v>56.71</v>
      </c>
      <c r="G33" s="4">
        <f>CALCULATIONS!R390</f>
        <v>79.66</v>
      </c>
      <c r="H33" s="4">
        <f>CALCULATIONS!S390</f>
        <v>57.61</v>
      </c>
      <c r="I33" s="4">
        <f>CALCULATIONS!T390</f>
        <v>54.1</v>
      </c>
      <c r="J33" s="4">
        <f>CALCULATIONS!U390</f>
        <v>44.57</v>
      </c>
      <c r="K33" s="5">
        <f>CALCULATIONS!W747</f>
        <v>0</v>
      </c>
      <c r="L33" s="4">
        <f>CALCULATIONS!X390</f>
        <v>77.42</v>
      </c>
      <c r="M33" s="4">
        <f>CALCULATIONS!Y390</f>
        <v>82.14</v>
      </c>
      <c r="N33" s="4">
        <f>CALCULATIONS!Z390</f>
        <v>64.52</v>
      </c>
      <c r="O33" s="4">
        <f>CALCULATIONS!AA390</f>
        <v>60</v>
      </c>
      <c r="P33" s="4">
        <f>CALCULATIONS!AB390</f>
        <v>48.39</v>
      </c>
      <c r="Q33" s="4">
        <f>CALCULATIONS!AC390</f>
        <v>23.33</v>
      </c>
      <c r="R33" s="4">
        <f>CALCULATIONS!AD390</f>
        <v>74.19</v>
      </c>
      <c r="S33" s="4">
        <f>CALCULATIONS!AE390</f>
        <v>51.61</v>
      </c>
      <c r="T33" s="4">
        <f>CALCULATIONS!AF390</f>
        <v>66.67</v>
      </c>
      <c r="U33" s="4">
        <f>CALCULATIONS!AG390</f>
        <v>58.06</v>
      </c>
      <c r="V33" s="4">
        <f>CALCULATIONS!AH390</f>
        <v>53.33</v>
      </c>
      <c r="W33" s="4">
        <f>CALCULATIONS!AI390</f>
        <v>22.58</v>
      </c>
      <c r="X33" s="8"/>
      <c r="Y33" s="8"/>
    </row>
    <row r="34" s="1" customFormat="1" ht="15.5" spans="4:25">
      <c r="D34" s="4" t="str">
        <f>CALCULATIONS!M391</f>
        <v>Error structure for cloud cover is</v>
      </c>
      <c r="E34" s="4" t="str">
        <f>CALCULATIONS!O391</f>
        <v>Usable=(N2/N)*100</v>
      </c>
      <c r="F34" s="4">
        <f>CALCULATIONS!P391</f>
        <v>16.99</v>
      </c>
      <c r="G34" s="4">
        <f>CALCULATIONS!R391</f>
        <v>3.39</v>
      </c>
      <c r="H34" s="4">
        <f>CALCULATIONS!S391</f>
        <v>13.04</v>
      </c>
      <c r="I34" s="4">
        <f>CALCULATIONS!T391</f>
        <v>22.13</v>
      </c>
      <c r="J34" s="4">
        <f>CALCULATIONS!U391</f>
        <v>22.83</v>
      </c>
      <c r="K34" s="5">
        <f>CALCULATIONS!W748</f>
        <v>0</v>
      </c>
      <c r="L34" s="4">
        <f>CALCULATIONS!X391</f>
        <v>0</v>
      </c>
      <c r="M34" s="4">
        <f>CALCULATIONS!Y391</f>
        <v>7.14</v>
      </c>
      <c r="N34" s="4">
        <f>CALCULATIONS!Z391</f>
        <v>9.68</v>
      </c>
      <c r="O34" s="4">
        <f>CALCULATIONS!AA391</f>
        <v>6.67</v>
      </c>
      <c r="P34" s="4">
        <f>CALCULATIONS!AB391</f>
        <v>22.58</v>
      </c>
      <c r="Q34" s="4">
        <f>CALCULATIONS!AC391</f>
        <v>26.67</v>
      </c>
      <c r="R34" s="4">
        <f>CALCULATIONS!AD391</f>
        <v>9.68</v>
      </c>
      <c r="S34" s="4">
        <f>CALCULATIONS!AE391</f>
        <v>32.26</v>
      </c>
      <c r="T34" s="4">
        <f>CALCULATIONS!AF391</f>
        <v>20</v>
      </c>
      <c r="U34" s="4">
        <f>CALCULATIONS!AG391</f>
        <v>25.81</v>
      </c>
      <c r="V34" s="4">
        <f>CALCULATIONS!AH391</f>
        <v>20</v>
      </c>
      <c r="W34" s="4">
        <f>CALCULATIONS!AI391</f>
        <v>22.58</v>
      </c>
      <c r="X34" s="8"/>
      <c r="Y34" s="8"/>
    </row>
    <row r="35" s="1" customFormat="1" ht="15.5" spans="4:25">
      <c r="D35" s="4"/>
      <c r="E35" s="4" t="str">
        <f>CALCULATIONS!O392</f>
        <v>Unusable=(N3/N)*100</v>
      </c>
      <c r="F35" s="4">
        <f>CALCULATIONS!P392</f>
        <v>26.3</v>
      </c>
      <c r="G35" s="4">
        <f>CALCULATIONS!R392</f>
        <v>16.95</v>
      </c>
      <c r="H35" s="4">
        <f>CALCULATIONS!S392</f>
        <v>29.35</v>
      </c>
      <c r="I35" s="4">
        <f>CALCULATIONS!T392</f>
        <v>23.77</v>
      </c>
      <c r="J35" s="4">
        <f>CALCULATIONS!U392</f>
        <v>32.61</v>
      </c>
      <c r="K35" s="5">
        <f>CALCULATIONS!W749</f>
        <v>0</v>
      </c>
      <c r="L35" s="4">
        <f>CALCULATIONS!X392</f>
        <v>22.58</v>
      </c>
      <c r="M35" s="4">
        <f>CALCULATIONS!Y392</f>
        <v>10.71</v>
      </c>
      <c r="N35" s="4">
        <f>CALCULATIONS!Z392</f>
        <v>25.81</v>
      </c>
      <c r="O35" s="4">
        <f>CALCULATIONS!AA392</f>
        <v>33.33</v>
      </c>
      <c r="P35" s="4">
        <f>CALCULATIONS!AB392</f>
        <v>29.03</v>
      </c>
      <c r="Q35" s="4">
        <f>CALCULATIONS!AC392</f>
        <v>50</v>
      </c>
      <c r="R35" s="4">
        <f>CALCULATIONS!AD392</f>
        <v>16.13</v>
      </c>
      <c r="S35" s="4">
        <f>CALCULATIONS!AE392</f>
        <v>16.13</v>
      </c>
      <c r="T35" s="4">
        <f>CALCULATIONS!AF392</f>
        <v>13.33</v>
      </c>
      <c r="U35" s="4">
        <f>CALCULATIONS!AG392</f>
        <v>16.13</v>
      </c>
      <c r="V35" s="4">
        <f>CALCULATIONS!AH392</f>
        <v>26.67</v>
      </c>
      <c r="W35" s="4">
        <f>CALCULATIONS!AI392</f>
        <v>54.84</v>
      </c>
      <c r="X35" s="8"/>
      <c r="Y35" s="8"/>
    </row>
    <row r="36" s="1" customFormat="1" ht="15.5" spans="4:25">
      <c r="D36" s="4" t="str">
        <f>CALCULATIONS!M393</f>
        <v>Correlation of cloud cover =</v>
      </c>
      <c r="E36" s="4" t="str">
        <f>CALCULATIONS!O393</f>
        <v>R=</v>
      </c>
      <c r="F36" s="4">
        <f>CALCULATIONS!P393</f>
        <v>0.734797325945241</v>
      </c>
      <c r="G36" s="4">
        <f>CALCULATIONS!R393</f>
        <v>0.616813694164075</v>
      </c>
      <c r="H36" s="4">
        <f>CALCULATIONS!S393</f>
        <v>0.533141732956907</v>
      </c>
      <c r="I36" s="4">
        <f>CALCULATIONS!T393</f>
        <v>0.536733873243768</v>
      </c>
      <c r="J36" s="4">
        <f>CALCULATIONS!U393</f>
        <v>0.497603056579124</v>
      </c>
      <c r="K36" s="5">
        <f>CALCULATIONS!W750</f>
        <v>0</v>
      </c>
      <c r="L36" s="4">
        <f>CALCULATIONS!X393</f>
        <v>0.662285080310381</v>
      </c>
      <c r="M36" s="4">
        <f>CALCULATIONS!Y393</f>
        <v>0.26622508718406</v>
      </c>
      <c r="N36" s="4">
        <f>CALCULATIONS!Z393</f>
        <v>-0.0566543097269392</v>
      </c>
      <c r="O36" s="4">
        <f>CALCULATIONS!AA393</f>
        <v>0.374227718379492</v>
      </c>
      <c r="P36" s="4">
        <f>CALCULATIONS!AB393</f>
        <v>0.564529944481459</v>
      </c>
      <c r="Q36" s="4">
        <f>CALCULATIONS!AC393</f>
        <v>0.28748738066827</v>
      </c>
      <c r="R36" s="4">
        <f>CALCULATIONS!AD393</f>
        <v>0.695158295457249</v>
      </c>
      <c r="S36" s="4">
        <f>CALCULATIONS!AE393</f>
        <v>0.325219188129743</v>
      </c>
      <c r="T36" s="4">
        <f>CALCULATIONS!AF393</f>
        <v>0.164900007741708</v>
      </c>
      <c r="U36" s="4">
        <f>CALCULATIONS!AG393</f>
        <v>0.760241781115603</v>
      </c>
      <c r="V36" s="4">
        <f>CALCULATIONS!AH393</f>
        <v>0.596095051068174</v>
      </c>
      <c r="W36" s="4">
        <f>CALCULATIONS!AI393</f>
        <v>0.395909371734798</v>
      </c>
      <c r="X36" s="8"/>
      <c r="Y36" s="8"/>
    </row>
    <row r="40" ht="18.5" spans="4:23">
      <c r="D40" s="2" t="str">
        <f>CALCULATIONS!M754</f>
        <v>Tmax</v>
      </c>
      <c r="E40" s="5">
        <f>CALCULATIONS!O754</f>
        <v>0</v>
      </c>
      <c r="F40" s="5" t="str">
        <f>CALCULATIONS!P754</f>
        <v>Annual</v>
      </c>
      <c r="G40" s="5" t="str">
        <f>CALCULATIONS!R754</f>
        <v>Winter (Jan-Feb)</v>
      </c>
      <c r="H40" s="5" t="str">
        <f>CALCULATIONS!S754</f>
        <v>Pre monsoon (March - May)</v>
      </c>
      <c r="I40" s="5" t="str">
        <f>CALCULATIONS!T754</f>
        <v>Monsoon (June - Sept)</v>
      </c>
      <c r="J40" s="5" t="str">
        <f>CALCULATIONS!U754</f>
        <v>Post monsoon (Oct - Dec)</v>
      </c>
      <c r="K40" s="5">
        <f>CALCULATIONS!W754</f>
        <v>0</v>
      </c>
      <c r="L40" s="5" t="str">
        <f>CALCULATIONS!X754</f>
        <v>Jan</v>
      </c>
      <c r="M40" s="5" t="str">
        <f>CALCULATIONS!Y754</f>
        <v>Feb</v>
      </c>
      <c r="N40" s="5" t="str">
        <f>CALCULATIONS!Z754</f>
        <v>Mar</v>
      </c>
      <c r="O40" s="5" t="str">
        <f>CALCULATIONS!AA754</f>
        <v>Apr</v>
      </c>
      <c r="P40" s="5" t="str">
        <f>CALCULATIONS!AB754</f>
        <v>May</v>
      </c>
      <c r="Q40" s="5" t="str">
        <f>CALCULATIONS!AC754</f>
        <v>Jun</v>
      </c>
      <c r="R40" s="5" t="str">
        <f>CALCULATIONS!AD754</f>
        <v>Jul</v>
      </c>
      <c r="S40" s="5" t="str">
        <f>CALCULATIONS!AE754</f>
        <v>Aug</v>
      </c>
      <c r="T40" s="5" t="str">
        <f>CALCULATIONS!AF754</f>
        <v>Sep</v>
      </c>
      <c r="U40" s="5" t="str">
        <f>CALCULATIONS!AG754</f>
        <v>Oct</v>
      </c>
      <c r="V40" s="5" t="str">
        <f>CALCULATIONS!AH754</f>
        <v>Nov</v>
      </c>
      <c r="W40" s="5" t="str">
        <f>CALCULATIONS!AI754</f>
        <v>Dec</v>
      </c>
    </row>
    <row r="41" spans="4:23">
      <c r="D41" s="5" t="str">
        <f>CALCULATIONS!M755</f>
        <v>Missing days are </v>
      </c>
      <c r="E41" s="5" t="str">
        <f>CALCULATIONS!O755</f>
        <v>M=</v>
      </c>
      <c r="F41" s="5">
        <f>CALCULATIONS!P755</f>
        <v>0</v>
      </c>
      <c r="G41" s="5">
        <f>CALCULATIONS!R755</f>
        <v>0</v>
      </c>
      <c r="H41" s="5">
        <f>CALCULATIONS!S755</f>
        <v>0</v>
      </c>
      <c r="I41" s="5">
        <f>CALCULATIONS!T755</f>
        <v>0</v>
      </c>
      <c r="J41" s="5">
        <f>CALCULATIONS!U755</f>
        <v>0</v>
      </c>
      <c r="K41" s="5" t="str">
        <f>CALCULATIONS!W755</f>
        <v>M=</v>
      </c>
      <c r="L41" s="5">
        <f>CALCULATIONS!X755</f>
        <v>0</v>
      </c>
      <c r="M41" s="5">
        <f>CALCULATIONS!Y755</f>
        <v>0</v>
      </c>
      <c r="N41" s="5">
        <f>CALCULATIONS!Z755</f>
        <v>0</v>
      </c>
      <c r="O41" s="5">
        <f>CALCULATIONS!AA755</f>
        <v>0</v>
      </c>
      <c r="P41" s="5">
        <f>CALCULATIONS!AB755</f>
        <v>0</v>
      </c>
      <c r="Q41" s="5">
        <f>CALCULATIONS!AC755</f>
        <v>0</v>
      </c>
      <c r="R41" s="5">
        <f>CALCULATIONS!AD755</f>
        <v>0</v>
      </c>
      <c r="S41" s="5">
        <f>CALCULATIONS!AE755</f>
        <v>0</v>
      </c>
      <c r="T41" s="5">
        <f>CALCULATIONS!AF755</f>
        <v>0</v>
      </c>
      <c r="U41" s="5">
        <f>CALCULATIONS!AG755</f>
        <v>0</v>
      </c>
      <c r="V41" s="5">
        <f>CALCULATIONS!AH755</f>
        <v>0</v>
      </c>
      <c r="W41" s="5">
        <f>CALCULATIONS!AI755</f>
        <v>0</v>
      </c>
    </row>
    <row r="42" spans="4:23">
      <c r="D42" s="5" t="str">
        <f>CALCULATIONS!M756</f>
        <v>Total no: of forecast </v>
      </c>
      <c r="E42" s="5" t="str">
        <f>CALCULATIONS!O756</f>
        <v>N =</v>
      </c>
      <c r="F42" s="5">
        <f>CALCULATIONS!P756</f>
        <v>365</v>
      </c>
      <c r="G42" s="5">
        <f>CALCULATIONS!R756</f>
        <v>59</v>
      </c>
      <c r="H42" s="5">
        <f>CALCULATIONS!S756</f>
        <v>92</v>
      </c>
      <c r="I42" s="5">
        <f>CALCULATIONS!T756</f>
        <v>122</v>
      </c>
      <c r="J42" s="5">
        <f>CALCULATIONS!U756</f>
        <v>92</v>
      </c>
      <c r="K42" s="5" t="str">
        <f>CALCULATIONS!W756</f>
        <v>N =</v>
      </c>
      <c r="L42" s="5">
        <f>CALCULATIONS!X756</f>
        <v>31</v>
      </c>
      <c r="M42" s="5">
        <f>CALCULATIONS!Y756</f>
        <v>28</v>
      </c>
      <c r="N42" s="5">
        <f>CALCULATIONS!Z756</f>
        <v>31</v>
      </c>
      <c r="O42" s="5">
        <f>CALCULATIONS!AA756</f>
        <v>30</v>
      </c>
      <c r="P42" s="5">
        <f>CALCULATIONS!AB756</f>
        <v>31</v>
      </c>
      <c r="Q42" s="5">
        <f>CALCULATIONS!AC756</f>
        <v>30</v>
      </c>
      <c r="R42" s="5">
        <f>CALCULATIONS!AD756</f>
        <v>31</v>
      </c>
      <c r="S42" s="5">
        <f>CALCULATIONS!AE756</f>
        <v>31</v>
      </c>
      <c r="T42" s="5">
        <f>CALCULATIONS!AF756</f>
        <v>30</v>
      </c>
      <c r="U42" s="5">
        <f>CALCULATIONS!AG756</f>
        <v>31</v>
      </c>
      <c r="V42" s="5">
        <f>CALCULATIONS!AH756</f>
        <v>30</v>
      </c>
      <c r="W42" s="5">
        <f>CALCULATIONS!AI756</f>
        <v>31</v>
      </c>
    </row>
    <row r="43" spans="4:23">
      <c r="D43" s="5" t="str">
        <f>CALCULATIONS!M757</f>
        <v>No: of absolute values of the difference (obs-fcst)&lt;=1.0, then</v>
      </c>
      <c r="E43" s="5" t="str">
        <f>CALCULATIONS!O757</f>
        <v>N1=</v>
      </c>
      <c r="F43" s="5">
        <f>CALCULATIONS!P757</f>
        <v>192</v>
      </c>
      <c r="G43" s="5">
        <f>CALCULATIONS!R757</f>
        <v>27</v>
      </c>
      <c r="H43" s="5">
        <f>CALCULATIONS!S757</f>
        <v>50</v>
      </c>
      <c r="I43" s="5">
        <f>CALCULATIONS!T757</f>
        <v>66</v>
      </c>
      <c r="J43" s="5">
        <f>CALCULATIONS!U757</f>
        <v>49</v>
      </c>
      <c r="K43" s="5" t="str">
        <f>CALCULATIONS!W757</f>
        <v>N1=</v>
      </c>
      <c r="L43" s="5">
        <f>CALCULATIONS!X757</f>
        <v>17</v>
      </c>
      <c r="M43" s="5">
        <f>CALCULATIONS!Y757</f>
        <v>10</v>
      </c>
      <c r="N43" s="5">
        <f>CALCULATIONS!Z757</f>
        <v>18</v>
      </c>
      <c r="O43" s="5">
        <f>CALCULATIONS!AA757</f>
        <v>14</v>
      </c>
      <c r="P43" s="5">
        <f>CALCULATIONS!AB757</f>
        <v>18</v>
      </c>
      <c r="Q43" s="5">
        <f>CALCULATIONS!AC757</f>
        <v>12</v>
      </c>
      <c r="R43" s="5">
        <f>CALCULATIONS!AD757</f>
        <v>19</v>
      </c>
      <c r="S43" s="5">
        <f>CALCULATIONS!AE757</f>
        <v>21</v>
      </c>
      <c r="T43" s="5">
        <f>CALCULATIONS!AF757</f>
        <v>14</v>
      </c>
      <c r="U43" s="5">
        <f>CALCULATIONS!AG757</f>
        <v>20</v>
      </c>
      <c r="V43" s="5">
        <f>CALCULATIONS!AH757</f>
        <v>16</v>
      </c>
      <c r="W43" s="5">
        <f>CALCULATIONS!AI757</f>
        <v>13</v>
      </c>
    </row>
    <row r="44" spans="4:23">
      <c r="D44" s="5" t="str">
        <f>CALCULATIONS!M758</f>
        <v>No: of absolute values of the difference (obs-fcst) &gt;1.0 </v>
      </c>
      <c r="E44" s="5" t="str">
        <f>CALCULATIONS!O758</f>
        <v>N11 =</v>
      </c>
      <c r="F44" s="5">
        <f>CALCULATIONS!P758</f>
        <v>173</v>
      </c>
      <c r="G44" s="5">
        <f>CALCULATIONS!R758</f>
        <v>32</v>
      </c>
      <c r="H44" s="5">
        <f>CALCULATIONS!S758</f>
        <v>42</v>
      </c>
      <c r="I44" s="5">
        <f>CALCULATIONS!T758</f>
        <v>56</v>
      </c>
      <c r="J44" s="5">
        <f>CALCULATIONS!U758</f>
        <v>43</v>
      </c>
      <c r="K44" s="5" t="str">
        <f>CALCULATIONS!W758</f>
        <v>N11 =</v>
      </c>
      <c r="L44" s="5">
        <f>CALCULATIONS!X758</f>
        <v>14</v>
      </c>
      <c r="M44" s="5">
        <f>CALCULATIONS!Y758</f>
        <v>18</v>
      </c>
      <c r="N44" s="5">
        <f>CALCULATIONS!Z758</f>
        <v>13</v>
      </c>
      <c r="O44" s="5">
        <f>CALCULATIONS!AA758</f>
        <v>16</v>
      </c>
      <c r="P44" s="5">
        <f>CALCULATIONS!AB758</f>
        <v>13</v>
      </c>
      <c r="Q44" s="5">
        <f>CALCULATIONS!AC758</f>
        <v>18</v>
      </c>
      <c r="R44" s="5">
        <f>CALCULATIONS!AD758</f>
        <v>12</v>
      </c>
      <c r="S44" s="5">
        <f>CALCULATIONS!AE758</f>
        <v>10</v>
      </c>
      <c r="T44" s="5">
        <f>CALCULATIONS!AF758</f>
        <v>16</v>
      </c>
      <c r="U44" s="5">
        <f>CALCULATIONS!AG758</f>
        <v>11</v>
      </c>
      <c r="V44" s="5">
        <f>CALCULATIONS!AH758</f>
        <v>14</v>
      </c>
      <c r="W44" s="5">
        <f>CALCULATIONS!AI758</f>
        <v>18</v>
      </c>
    </row>
    <row r="45" spans="4:23">
      <c r="D45" s="5" t="str">
        <f>CALCULATIONS!M759</f>
        <v>No: of absolute values of the difference (obs-fcst) &gt; 2, </v>
      </c>
      <c r="E45" s="5" t="str">
        <f>CALCULATIONS!O759</f>
        <v>N3 =</v>
      </c>
      <c r="F45" s="5">
        <f>CALCULATIONS!P759</f>
        <v>82</v>
      </c>
      <c r="G45" s="5">
        <f>CALCULATIONS!R759</f>
        <v>15</v>
      </c>
      <c r="H45" s="5">
        <f>CALCULATIONS!S759</f>
        <v>16</v>
      </c>
      <c r="I45" s="5">
        <f>CALCULATIONS!T759</f>
        <v>31</v>
      </c>
      <c r="J45" s="5">
        <f>CALCULATIONS!U759</f>
        <v>20</v>
      </c>
      <c r="K45" s="5" t="str">
        <f>CALCULATIONS!W759</f>
        <v>N3 =</v>
      </c>
      <c r="L45" s="5">
        <f>CALCULATIONS!X759</f>
        <v>8</v>
      </c>
      <c r="M45" s="5">
        <f>CALCULATIONS!Y759</f>
        <v>7</v>
      </c>
      <c r="N45" s="5">
        <f>CALCULATIONS!Z759</f>
        <v>3</v>
      </c>
      <c r="O45" s="5">
        <f>CALCULATIONS!AA759</f>
        <v>6</v>
      </c>
      <c r="P45" s="5">
        <f>CALCULATIONS!AB759</f>
        <v>31</v>
      </c>
      <c r="Q45" s="5">
        <f>CALCULATIONS!AC759</f>
        <v>11</v>
      </c>
      <c r="R45" s="5">
        <f>CALCULATIONS!AD759</f>
        <v>5</v>
      </c>
      <c r="S45" s="5">
        <f>CALCULATIONS!AE759</f>
        <v>4</v>
      </c>
      <c r="T45" s="5">
        <f>CALCULATIONS!AF759</f>
        <v>11</v>
      </c>
      <c r="U45" s="5">
        <f>CALCULATIONS!AG759</f>
        <v>6</v>
      </c>
      <c r="V45" s="5">
        <f>CALCULATIONS!AH759</f>
        <v>4</v>
      </c>
      <c r="W45" s="5">
        <f>CALCULATIONS!AI759</f>
        <v>10</v>
      </c>
    </row>
    <row r="46" spans="4:23">
      <c r="D46" s="5" t="str">
        <f>CALCULATIONS!M760</f>
        <v>Therefore No: of absolute values of the difference (obs-fcst) &gt;1 and &lt;=2, </v>
      </c>
      <c r="E46" s="5" t="str">
        <f>CALCULATIONS!O760</f>
        <v>N2=N11-N3</v>
      </c>
      <c r="F46" s="5">
        <f>CALCULATIONS!P760</f>
        <v>91</v>
      </c>
      <c r="G46" s="5">
        <f>CALCULATIONS!R760</f>
        <v>17</v>
      </c>
      <c r="H46" s="5">
        <f>CALCULATIONS!S760</f>
        <v>26</v>
      </c>
      <c r="I46" s="5">
        <f>CALCULATIONS!T760</f>
        <v>25</v>
      </c>
      <c r="J46" s="5">
        <f>CALCULATIONS!U760</f>
        <v>23</v>
      </c>
      <c r="K46" s="5" t="str">
        <f>CALCULATIONS!W760</f>
        <v>N2=N11-N3</v>
      </c>
      <c r="L46" s="5">
        <f>CALCULATIONS!X760</f>
        <v>6</v>
      </c>
      <c r="M46" s="5">
        <f>CALCULATIONS!Y760</f>
        <v>11</v>
      </c>
      <c r="N46" s="5">
        <f>CALCULATIONS!Z760</f>
        <v>10</v>
      </c>
      <c r="O46" s="5">
        <f>CALCULATIONS!AA760</f>
        <v>10</v>
      </c>
      <c r="P46" s="5">
        <f>CALCULATIONS!AB760</f>
        <v>-18</v>
      </c>
      <c r="Q46" s="5">
        <f>CALCULATIONS!AC760</f>
        <v>7</v>
      </c>
      <c r="R46" s="5">
        <f>CALCULATIONS!AD760</f>
        <v>7</v>
      </c>
      <c r="S46" s="5">
        <f>CALCULATIONS!AE760</f>
        <v>6</v>
      </c>
      <c r="T46" s="5">
        <f>CALCULATIONS!AF760</f>
        <v>5</v>
      </c>
      <c r="U46" s="5">
        <f>CALCULATIONS!AG760</f>
        <v>5</v>
      </c>
      <c r="V46" s="5">
        <f>CALCULATIONS!AH760</f>
        <v>10</v>
      </c>
      <c r="W46" s="5">
        <f>CALCULATIONS!AI760</f>
        <v>8</v>
      </c>
    </row>
    <row r="47" spans="4:23">
      <c r="D47" s="5" t="str">
        <f>CALCULATIONS!M761</f>
        <v>Root Mean Sqaure Error = </v>
      </c>
      <c r="E47" s="5" t="str">
        <f>CALCULATIONS!O761</f>
        <v>RMSE =</v>
      </c>
      <c r="F47" s="5">
        <f>CALCULATIONS!P761</f>
        <v>2.62</v>
      </c>
      <c r="G47" s="5">
        <f>CALCULATIONS!R761</f>
        <v>3.75</v>
      </c>
      <c r="H47" s="5">
        <f>CALCULATIONS!S761</f>
        <v>2.29</v>
      </c>
      <c r="I47" s="5">
        <f>CALCULATIONS!T761</f>
        <v>2.29</v>
      </c>
      <c r="J47" s="5">
        <f>CALCULATIONS!U761</f>
        <v>2.43</v>
      </c>
      <c r="K47" s="5" t="str">
        <f>CALCULATIONS!W761</f>
        <v>RMSE =</v>
      </c>
      <c r="L47" s="5">
        <f>CALCULATIONS!X761</f>
        <v>4.85</v>
      </c>
      <c r="M47" s="5">
        <f>CALCULATIONS!Y761</f>
        <v>1.91</v>
      </c>
      <c r="N47" s="5">
        <f>CALCULATIONS!Z761</f>
        <v>1.49</v>
      </c>
      <c r="O47" s="5">
        <f>CALCULATIONS!AA761</f>
        <v>1.76</v>
      </c>
      <c r="P47" s="5">
        <f>CALCULATIONS!AB761</f>
        <v>3.22</v>
      </c>
      <c r="Q47" s="5">
        <f>CALCULATIONS!AC761</f>
        <v>2.95</v>
      </c>
      <c r="R47" s="5">
        <f>CALCULATIONS!AD761</f>
        <v>1.22</v>
      </c>
      <c r="S47" s="5">
        <f>CALCULATIONS!AE761</f>
        <v>1.45</v>
      </c>
      <c r="T47" s="5">
        <f>CALCULATIONS!AF761</f>
        <v>2.3</v>
      </c>
      <c r="U47" s="5">
        <f>CALCULATIONS!AG761</f>
        <v>1.61</v>
      </c>
      <c r="V47" s="5">
        <f>CALCULATIONS!AH761</f>
        <v>1.64</v>
      </c>
      <c r="W47" s="5">
        <f>CALCULATIONS!AI761</f>
        <v>3.51</v>
      </c>
    </row>
    <row r="48" spans="4:23">
      <c r="D48" s="5"/>
      <c r="E48" s="5" t="str">
        <f>CALCULATIONS!O762</f>
        <v>Correct=(N1/N)*100</v>
      </c>
      <c r="F48" s="5">
        <f>CALCULATIONS!P762</f>
        <v>52.6</v>
      </c>
      <c r="G48" s="5">
        <f>CALCULATIONS!R762</f>
        <v>45.76</v>
      </c>
      <c r="H48" s="5">
        <f>CALCULATIONS!S762</f>
        <v>54.35</v>
      </c>
      <c r="I48" s="5">
        <f>CALCULATIONS!T762</f>
        <v>54.1</v>
      </c>
      <c r="J48" s="5">
        <f>CALCULATIONS!U762</f>
        <v>53.26</v>
      </c>
      <c r="K48" s="5" t="str">
        <f>CALCULATIONS!W762</f>
        <v>Correct=(N1/N)*100</v>
      </c>
      <c r="L48" s="5">
        <f>CALCULATIONS!X762</f>
        <v>54.84</v>
      </c>
      <c r="M48" s="5">
        <f>CALCULATIONS!Y762</f>
        <v>35.71</v>
      </c>
      <c r="N48" s="5">
        <f>CALCULATIONS!Z762</f>
        <v>58.06</v>
      </c>
      <c r="O48" s="5">
        <f>CALCULATIONS!AA762</f>
        <v>46.67</v>
      </c>
      <c r="P48" s="5">
        <f>CALCULATIONS!AB762</f>
        <v>58.06</v>
      </c>
      <c r="Q48" s="5">
        <f>CALCULATIONS!AC762</f>
        <v>40</v>
      </c>
      <c r="R48" s="5">
        <f>CALCULATIONS!AD762</f>
        <v>61.29</v>
      </c>
      <c r="S48" s="5">
        <f>CALCULATIONS!AE762</f>
        <v>67.74</v>
      </c>
      <c r="T48" s="5">
        <f>CALCULATIONS!AF762</f>
        <v>46.67</v>
      </c>
      <c r="U48" s="5">
        <f>CALCULATIONS!AG762</f>
        <v>64.52</v>
      </c>
      <c r="V48" s="5">
        <f>CALCULATIONS!AH762</f>
        <v>53.33</v>
      </c>
      <c r="W48" s="5">
        <f>CALCULATIONS!AI762</f>
        <v>41.94</v>
      </c>
    </row>
    <row r="49" spans="4:23">
      <c r="D49" s="5" t="str">
        <f>CALCULATIONS!M763</f>
        <v>Error structure for Tmax is</v>
      </c>
      <c r="E49" s="5" t="str">
        <f>CALCULATIONS!O763</f>
        <v>Usable=(N2/N)*100</v>
      </c>
      <c r="F49" s="5">
        <f>CALCULATIONS!P763</f>
        <v>24.93</v>
      </c>
      <c r="G49" s="5">
        <f>CALCULATIONS!R763</f>
        <v>28.81</v>
      </c>
      <c r="H49" s="5">
        <f>CALCULATIONS!S763</f>
        <v>28.26</v>
      </c>
      <c r="I49" s="5">
        <f>CALCULATIONS!T763</f>
        <v>20.49</v>
      </c>
      <c r="J49" s="5">
        <f>CALCULATIONS!U763</f>
        <v>25</v>
      </c>
      <c r="K49" s="5" t="str">
        <f>CALCULATIONS!W763</f>
        <v>Usable=(N2/N)*100</v>
      </c>
      <c r="L49" s="5">
        <f>CALCULATIONS!X763</f>
        <v>19.35</v>
      </c>
      <c r="M49" s="5">
        <f>CALCULATIONS!Y763</f>
        <v>39.29</v>
      </c>
      <c r="N49" s="5">
        <f>CALCULATIONS!Z763</f>
        <v>32.26</v>
      </c>
      <c r="O49" s="5">
        <f>CALCULATIONS!AA763</f>
        <v>33.33</v>
      </c>
      <c r="P49" s="5">
        <f>CALCULATIONS!AB763</f>
        <v>-58.06</v>
      </c>
      <c r="Q49" s="5">
        <f>CALCULATIONS!AC763</f>
        <v>23.33</v>
      </c>
      <c r="R49" s="5">
        <f>CALCULATIONS!AD763</f>
        <v>22.58</v>
      </c>
      <c r="S49" s="5">
        <f>CALCULATIONS!AE763</f>
        <v>19.35</v>
      </c>
      <c r="T49" s="5">
        <f>CALCULATIONS!AF763</f>
        <v>16.67</v>
      </c>
      <c r="U49" s="5">
        <f>CALCULATIONS!AG763</f>
        <v>16.13</v>
      </c>
      <c r="V49" s="5">
        <f>CALCULATIONS!AH763</f>
        <v>33.33</v>
      </c>
      <c r="W49" s="5">
        <f>CALCULATIONS!AI763</f>
        <v>25.81</v>
      </c>
    </row>
    <row r="50" spans="4:23">
      <c r="D50" s="5"/>
      <c r="E50" s="5" t="str">
        <f>CALCULATIONS!O764</f>
        <v>Unusable=(N3/N)*100</v>
      </c>
      <c r="F50" s="5">
        <f>CALCULATIONS!P764</f>
        <v>22.47</v>
      </c>
      <c r="G50" s="5">
        <f>CALCULATIONS!R764</f>
        <v>25.42</v>
      </c>
      <c r="H50" s="5">
        <f>CALCULATIONS!S764</f>
        <v>17.39</v>
      </c>
      <c r="I50" s="5">
        <f>CALCULATIONS!T764</f>
        <v>25.41</v>
      </c>
      <c r="J50" s="5">
        <f>CALCULATIONS!U764</f>
        <v>21.74</v>
      </c>
      <c r="K50" s="5" t="str">
        <f>CALCULATIONS!W764</f>
        <v>Unusable=(N3/N)*100</v>
      </c>
      <c r="L50" s="5">
        <f>CALCULATIONS!X764</f>
        <v>25.81</v>
      </c>
      <c r="M50" s="5">
        <f>CALCULATIONS!Y764</f>
        <v>25</v>
      </c>
      <c r="N50" s="5">
        <f>CALCULATIONS!Z764</f>
        <v>9.68</v>
      </c>
      <c r="O50" s="5">
        <f>CALCULATIONS!AA764</f>
        <v>20</v>
      </c>
      <c r="P50" s="5">
        <f>CALCULATIONS!AB764</f>
        <v>100</v>
      </c>
      <c r="Q50" s="5">
        <f>CALCULATIONS!AC764</f>
        <v>36.67</v>
      </c>
      <c r="R50" s="5">
        <f>CALCULATIONS!AD764</f>
        <v>16.13</v>
      </c>
      <c r="S50" s="5">
        <f>CALCULATIONS!AE764</f>
        <v>12.9</v>
      </c>
      <c r="T50" s="5">
        <f>CALCULATIONS!AF764</f>
        <v>36.67</v>
      </c>
      <c r="U50" s="5">
        <f>CALCULATIONS!AG764</f>
        <v>19.35</v>
      </c>
      <c r="V50" s="5">
        <f>CALCULATIONS!AH764</f>
        <v>13.33</v>
      </c>
      <c r="W50" s="5">
        <f>CALCULATIONS!AI764</f>
        <v>32.26</v>
      </c>
    </row>
    <row r="51" spans="4:23">
      <c r="D51" s="5" t="str">
        <f>CALCULATIONS!M765</f>
        <v>Correlation of Tmax =</v>
      </c>
      <c r="E51" s="5" t="str">
        <f>CALCULATIONS!O765</f>
        <v>R=</v>
      </c>
      <c r="F51" s="5">
        <f>CALCULATIONS!P765</f>
        <v>0.830565017888109</v>
      </c>
      <c r="G51" s="5">
        <f>CALCULATIONS!R765</f>
        <v>0.639440021591593</v>
      </c>
      <c r="H51" s="5">
        <f>CALCULATIONS!S765</f>
        <v>0.665968992253452</v>
      </c>
      <c r="I51" s="5">
        <f>CALCULATIONS!T765</f>
        <v>0.630033038961882</v>
      </c>
      <c r="J51" s="5">
        <f>CALCULATIONS!U765</f>
        <v>0.789147689653477</v>
      </c>
      <c r="K51" s="5" t="str">
        <f>CALCULATIONS!W765</f>
        <v>R=</v>
      </c>
      <c r="L51" s="5">
        <f>CALCULATIONS!X765</f>
        <v>0.437332298039323</v>
      </c>
      <c r="M51" s="5">
        <f>CALCULATIONS!Y765</f>
        <v>0.600316649636634</v>
      </c>
      <c r="N51" s="5">
        <f>CALCULATIONS!Z765</f>
        <v>0.739113901780058</v>
      </c>
      <c r="O51" s="5">
        <f>CALCULATIONS!AA765</f>
        <v>0.327458551802478</v>
      </c>
      <c r="P51" s="5">
        <f>CALCULATIONS!AB765</f>
        <v>0.582348469309491</v>
      </c>
      <c r="Q51" s="5">
        <f>CALCULATIONS!AC765</f>
        <v>0.411914234528069</v>
      </c>
      <c r="R51" s="5">
        <f>CALCULATIONS!AD765</f>
        <v>0.53633692275727</v>
      </c>
      <c r="S51" s="5">
        <f>CALCULATIONS!AE765</f>
        <v>0.618236406223594</v>
      </c>
      <c r="T51" s="5">
        <f>CALCULATIONS!AF765</f>
        <v>0.198357346900577</v>
      </c>
      <c r="U51" s="5">
        <f>CALCULATIONS!AG765</f>
        <v>0.576328357447009</v>
      </c>
      <c r="V51" s="5">
        <f>CALCULATIONS!AH765</f>
        <v>0.304740978973994</v>
      </c>
      <c r="W51" s="5">
        <f>CALCULATIONS!AI765</f>
        <v>0.194800782904279</v>
      </c>
    </row>
    <row r="55" s="1" customFormat="1" ht="18.5" spans="4:23">
      <c r="D55" s="2" t="str">
        <f>CALCULATIONS!M1127</f>
        <v>Tmin</v>
      </c>
      <c r="E55" s="4">
        <f>CALCULATIONS!O1127</f>
        <v>0</v>
      </c>
      <c r="F55" s="4" t="str">
        <f>CALCULATIONS!P1127</f>
        <v>Annual</v>
      </c>
      <c r="G55" s="4" t="str">
        <f>CALCULATIONS!R1127</f>
        <v>Winter (Jan-Feb)</v>
      </c>
      <c r="H55" s="4" t="str">
        <f>CALCULATIONS!S1127</f>
        <v>Pre monsoon (March - May)</v>
      </c>
      <c r="I55" s="4" t="str">
        <f>CALCULATIONS!T1127</f>
        <v>Monsoon (June - Sept)</v>
      </c>
      <c r="J55" s="4" t="str">
        <f>CALCULATIONS!U1127</f>
        <v>Post monsoon (Oct - Dec)</v>
      </c>
      <c r="K55" s="4">
        <f>CALCULATIONS!W1127</f>
        <v>0</v>
      </c>
      <c r="L55" s="4" t="str">
        <f>CALCULATIONS!X1127</f>
        <v>Jan</v>
      </c>
      <c r="M55" s="4" t="str">
        <f>CALCULATIONS!Y1127</f>
        <v>Feb</v>
      </c>
      <c r="N55" s="4" t="str">
        <f>CALCULATIONS!Z1127</f>
        <v>Mar</v>
      </c>
      <c r="O55" s="4" t="str">
        <f>CALCULATIONS!AA1127</f>
        <v>Apr</v>
      </c>
      <c r="P55" s="4" t="str">
        <f>CALCULATIONS!AB1127</f>
        <v>May</v>
      </c>
      <c r="Q55" s="4" t="str">
        <f>CALCULATIONS!AC1127</f>
        <v>Jun</v>
      </c>
      <c r="R55" s="4" t="str">
        <f>CALCULATIONS!AD1127</f>
        <v>Jul</v>
      </c>
      <c r="S55" s="4" t="str">
        <f>CALCULATIONS!AE1127</f>
        <v>Aug</v>
      </c>
      <c r="T55" s="4" t="str">
        <f>CALCULATIONS!AF1127</f>
        <v>Sep</v>
      </c>
      <c r="U55" s="4" t="str">
        <f>CALCULATIONS!AG1127</f>
        <v>Oct</v>
      </c>
      <c r="V55" s="4" t="str">
        <f>CALCULATIONS!AH1127</f>
        <v>Nov</v>
      </c>
      <c r="W55" s="4" t="str">
        <f>CALCULATIONS!AI1127</f>
        <v>Dec</v>
      </c>
    </row>
    <row r="56" s="1" customFormat="1" ht="15.5" spans="4:23">
      <c r="D56" s="4" t="str">
        <f>CALCULATIONS!M1128</f>
        <v>Missing days are </v>
      </c>
      <c r="E56" s="4" t="str">
        <f>CALCULATIONS!O1128</f>
        <v>M=</v>
      </c>
      <c r="F56" s="4">
        <f>CALCULATIONS!P1128</f>
        <v>0</v>
      </c>
      <c r="G56" s="4">
        <f>CALCULATIONS!R1128</f>
        <v>0</v>
      </c>
      <c r="H56" s="4">
        <f>CALCULATIONS!S1128</f>
        <v>0</v>
      </c>
      <c r="I56" s="4">
        <f>CALCULATIONS!T1128</f>
        <v>0</v>
      </c>
      <c r="J56" s="4">
        <f>CALCULATIONS!U1128</f>
        <v>0</v>
      </c>
      <c r="K56" s="4" t="str">
        <f>CALCULATIONS!W1128</f>
        <v>M=</v>
      </c>
      <c r="L56" s="4">
        <f>CALCULATIONS!X1128</f>
        <v>0</v>
      </c>
      <c r="M56" s="4">
        <f>CALCULATIONS!Y1128</f>
        <v>0</v>
      </c>
      <c r="N56" s="4">
        <f>CALCULATIONS!Z1128</f>
        <v>0</v>
      </c>
      <c r="O56" s="4">
        <f>CALCULATIONS!AA1128</f>
        <v>0</v>
      </c>
      <c r="P56" s="4">
        <f>CALCULATIONS!AB1128</f>
        <v>0</v>
      </c>
      <c r="Q56" s="4">
        <f>CALCULATIONS!AC1128</f>
        <v>0</v>
      </c>
      <c r="R56" s="4">
        <f>CALCULATIONS!AD1128</f>
        <v>0</v>
      </c>
      <c r="S56" s="4">
        <f>CALCULATIONS!AE1128</f>
        <v>0</v>
      </c>
      <c r="T56" s="4">
        <f>CALCULATIONS!AF1128</f>
        <v>0</v>
      </c>
      <c r="U56" s="4">
        <f>CALCULATIONS!AG1128</f>
        <v>0</v>
      </c>
      <c r="V56" s="4">
        <f>CALCULATIONS!AH1128</f>
        <v>0</v>
      </c>
      <c r="W56" s="4">
        <f>CALCULATIONS!AI1128</f>
        <v>0</v>
      </c>
    </row>
    <row r="57" s="1" customFormat="1" ht="15.5" spans="4:23">
      <c r="D57" s="4" t="str">
        <f>CALCULATIONS!M1129</f>
        <v>Total no: of forecast </v>
      </c>
      <c r="E57" s="4" t="str">
        <f>CALCULATIONS!O1129</f>
        <v>N =</v>
      </c>
      <c r="F57" s="4">
        <f>CALCULATIONS!P1129</f>
        <v>365</v>
      </c>
      <c r="G57" s="4">
        <f>CALCULATIONS!R1129</f>
        <v>59</v>
      </c>
      <c r="H57" s="4">
        <f>CALCULATIONS!S1129</f>
        <v>92</v>
      </c>
      <c r="I57" s="4">
        <f>CALCULATIONS!T1129</f>
        <v>122</v>
      </c>
      <c r="J57" s="4">
        <f>CALCULATIONS!U1129</f>
        <v>92</v>
      </c>
      <c r="K57" s="4" t="str">
        <f>CALCULATIONS!W1129</f>
        <v>N =</v>
      </c>
      <c r="L57" s="4">
        <f>CALCULATIONS!X1129</f>
        <v>31</v>
      </c>
      <c r="M57" s="4">
        <f>CALCULATIONS!Y1129</f>
        <v>28</v>
      </c>
      <c r="N57" s="4">
        <f>CALCULATIONS!Z1129</f>
        <v>31</v>
      </c>
      <c r="O57" s="4">
        <f>CALCULATIONS!AA1129</f>
        <v>30</v>
      </c>
      <c r="P57" s="4">
        <f>CALCULATIONS!AB1129</f>
        <v>31</v>
      </c>
      <c r="Q57" s="4">
        <f>CALCULATIONS!AC1129</f>
        <v>30</v>
      </c>
      <c r="R57" s="4">
        <f>CALCULATIONS!AD1129</f>
        <v>31</v>
      </c>
      <c r="S57" s="4">
        <f>CALCULATIONS!AE1129</f>
        <v>31</v>
      </c>
      <c r="T57" s="4">
        <f>CALCULATIONS!AF1129</f>
        <v>30</v>
      </c>
      <c r="U57" s="4">
        <f>CALCULATIONS!AG1129</f>
        <v>31</v>
      </c>
      <c r="V57" s="4">
        <f>CALCULATIONS!AH1129</f>
        <v>30</v>
      </c>
      <c r="W57" s="4">
        <f>CALCULATIONS!AI1129</f>
        <v>31</v>
      </c>
    </row>
    <row r="58" s="1" customFormat="1" ht="15.5" spans="4:23">
      <c r="D58" s="4" t="str">
        <f>CALCULATIONS!M1130</f>
        <v>No: of absolute values of the difference (obs-fcst)&lt;=1.0, then</v>
      </c>
      <c r="E58" s="4" t="str">
        <f>CALCULATIONS!O1130</f>
        <v>N1=</v>
      </c>
      <c r="F58" s="4">
        <f>CALCULATIONS!P1130</f>
        <v>184</v>
      </c>
      <c r="G58" s="4">
        <f>CALCULATIONS!R1130</f>
        <v>20</v>
      </c>
      <c r="H58" s="4">
        <f>CALCULATIONS!S1130</f>
        <v>42</v>
      </c>
      <c r="I58" s="4">
        <f>CALCULATIONS!T1130</f>
        <v>80</v>
      </c>
      <c r="J58" s="4">
        <f>CALCULATIONS!U1130</f>
        <v>42</v>
      </c>
      <c r="K58" s="4" t="str">
        <f>CALCULATIONS!W1130</f>
        <v>N1=</v>
      </c>
      <c r="L58" s="4">
        <f>CALCULATIONS!X1130</f>
        <v>9</v>
      </c>
      <c r="M58" s="4">
        <f>CALCULATIONS!Y1130</f>
        <v>11</v>
      </c>
      <c r="N58" s="4">
        <f>CALCULATIONS!Z1130</f>
        <v>7</v>
      </c>
      <c r="O58" s="4">
        <f>CALCULATIONS!AA1130</f>
        <v>14</v>
      </c>
      <c r="P58" s="4">
        <f>CALCULATIONS!AB1130</f>
        <v>21</v>
      </c>
      <c r="Q58" s="4">
        <f>CALCULATIONS!AC1130</f>
        <v>16</v>
      </c>
      <c r="R58" s="4">
        <f>CALCULATIONS!AD1130</f>
        <v>19</v>
      </c>
      <c r="S58" s="4">
        <f>CALCULATIONS!AE1130</f>
        <v>25</v>
      </c>
      <c r="T58" s="4">
        <f>CALCULATIONS!AF1130</f>
        <v>20</v>
      </c>
      <c r="U58" s="4">
        <f>CALCULATIONS!AG1130</f>
        <v>19</v>
      </c>
      <c r="V58" s="4">
        <f>CALCULATIONS!AH1130</f>
        <v>8</v>
      </c>
      <c r="W58" s="4">
        <f>CALCULATIONS!AI1130</f>
        <v>15</v>
      </c>
    </row>
    <row r="59" s="1" customFormat="1" ht="15.5" spans="4:23">
      <c r="D59" s="4" t="str">
        <f>CALCULATIONS!M1131</f>
        <v>No: of absolute values of the difference (obs-fcst) &gt;1.0 </v>
      </c>
      <c r="E59" s="4" t="str">
        <f>CALCULATIONS!O1131</f>
        <v>N11 =</v>
      </c>
      <c r="F59" s="4">
        <f>CALCULATIONS!P1131</f>
        <v>181</v>
      </c>
      <c r="G59" s="4">
        <f>CALCULATIONS!R1131</f>
        <v>39</v>
      </c>
      <c r="H59" s="4">
        <f>CALCULATIONS!S1131</f>
        <v>50</v>
      </c>
      <c r="I59" s="4">
        <f>CALCULATIONS!T1131</f>
        <v>42</v>
      </c>
      <c r="J59" s="4">
        <f>CALCULATIONS!U1131</f>
        <v>50</v>
      </c>
      <c r="K59" s="4" t="str">
        <f>CALCULATIONS!W1131</f>
        <v>N11 =</v>
      </c>
      <c r="L59" s="4">
        <f>CALCULATIONS!X1131</f>
        <v>22</v>
      </c>
      <c r="M59" s="4">
        <f>CALCULATIONS!Y1131</f>
        <v>17</v>
      </c>
      <c r="N59" s="4">
        <f>CALCULATIONS!Z1131</f>
        <v>24</v>
      </c>
      <c r="O59" s="4">
        <f>CALCULATIONS!AA1131</f>
        <v>16</v>
      </c>
      <c r="P59" s="4">
        <f>CALCULATIONS!AB1131</f>
        <v>10</v>
      </c>
      <c r="Q59" s="4">
        <f>CALCULATIONS!AC1131</f>
        <v>14</v>
      </c>
      <c r="R59" s="4">
        <f>CALCULATIONS!AD1131</f>
        <v>12</v>
      </c>
      <c r="S59" s="4">
        <f>CALCULATIONS!AE1131</f>
        <v>6</v>
      </c>
      <c r="T59" s="4">
        <f>CALCULATIONS!AF1131</f>
        <v>10</v>
      </c>
      <c r="U59" s="4">
        <f>CALCULATIONS!AG1131</f>
        <v>12</v>
      </c>
      <c r="V59" s="4">
        <f>CALCULATIONS!AH1131</f>
        <v>22</v>
      </c>
      <c r="W59" s="4">
        <f>CALCULATIONS!AI1131</f>
        <v>16</v>
      </c>
    </row>
    <row r="60" s="1" customFormat="1" ht="15.5" spans="4:23">
      <c r="D60" s="4" t="str">
        <f>CALCULATIONS!M1132</f>
        <v>No: of absolute values of the difference (obs-fcst) &gt; 2, </v>
      </c>
      <c r="E60" s="4" t="str">
        <f>CALCULATIONS!O1132</f>
        <v>N3 =</v>
      </c>
      <c r="F60" s="4">
        <f>CALCULATIONS!P1132</f>
        <v>102</v>
      </c>
      <c r="G60" s="4">
        <f>CALCULATIONS!R1132</f>
        <v>24</v>
      </c>
      <c r="H60" s="4">
        <f>CALCULATIONS!S1132</f>
        <v>30</v>
      </c>
      <c r="I60" s="4">
        <f>CALCULATIONS!T1132</f>
        <v>14</v>
      </c>
      <c r="J60" s="4">
        <f>CALCULATIONS!U1132</f>
        <v>34</v>
      </c>
      <c r="K60" s="4" t="str">
        <f>CALCULATIONS!W1132</f>
        <v>N3 =</v>
      </c>
      <c r="L60" s="4">
        <f>CALCULATIONS!X1132</f>
        <v>14</v>
      </c>
      <c r="M60" s="4">
        <f>CALCULATIONS!Y1132</f>
        <v>10</v>
      </c>
      <c r="N60" s="4">
        <f>CALCULATIONS!Z1132</f>
        <v>15</v>
      </c>
      <c r="O60" s="4">
        <f>CALCULATIONS!AA1132</f>
        <v>11</v>
      </c>
      <c r="P60" s="4">
        <f>CALCULATIONS!AB1132</f>
        <v>31</v>
      </c>
      <c r="Q60" s="4">
        <f>CALCULATIONS!AC1132</f>
        <v>5</v>
      </c>
      <c r="R60" s="4">
        <f>CALCULATIONS!AD1132</f>
        <v>6</v>
      </c>
      <c r="S60" s="4">
        <f>CALCULATIONS!AE1132</f>
        <v>1</v>
      </c>
      <c r="T60" s="4">
        <f>CALCULATIONS!AF1132</f>
        <v>2</v>
      </c>
      <c r="U60" s="4">
        <f>CALCULATIONS!AG1132</f>
        <v>7</v>
      </c>
      <c r="V60" s="4">
        <f>CALCULATIONS!AH1132</f>
        <v>17</v>
      </c>
      <c r="W60" s="4">
        <f>CALCULATIONS!AI1132</f>
        <v>10</v>
      </c>
    </row>
    <row r="61" s="1" customFormat="1" ht="15.5" spans="4:23">
      <c r="D61" s="4" t="str">
        <f>CALCULATIONS!M1133</f>
        <v>Therefore No: of absolute values of the difference (obs-fcst) &gt;1 and &lt;=2, </v>
      </c>
      <c r="E61" s="4" t="str">
        <f>CALCULATIONS!O1133</f>
        <v>N2=N11-N3</v>
      </c>
      <c r="F61" s="4">
        <f>CALCULATIONS!P1133</f>
        <v>79</v>
      </c>
      <c r="G61" s="4">
        <f>CALCULATIONS!R1133</f>
        <v>15</v>
      </c>
      <c r="H61" s="4">
        <f>CALCULATIONS!S1133</f>
        <v>20</v>
      </c>
      <c r="I61" s="4">
        <f>CALCULATIONS!T1133</f>
        <v>28</v>
      </c>
      <c r="J61" s="4">
        <f>CALCULATIONS!U1133</f>
        <v>16</v>
      </c>
      <c r="K61" s="4" t="str">
        <f>CALCULATIONS!W1133</f>
        <v>N2=N11-N3</v>
      </c>
      <c r="L61" s="4">
        <f>CALCULATIONS!X1133</f>
        <v>8</v>
      </c>
      <c r="M61" s="4">
        <f>CALCULATIONS!Y1133</f>
        <v>7</v>
      </c>
      <c r="N61" s="4">
        <f>CALCULATIONS!Z1133</f>
        <v>9</v>
      </c>
      <c r="O61" s="4">
        <f>CALCULATIONS!AA1133</f>
        <v>5</v>
      </c>
      <c r="P61" s="4">
        <f>CALCULATIONS!AB1133</f>
        <v>-21</v>
      </c>
      <c r="Q61" s="4">
        <f>CALCULATIONS!AC1133</f>
        <v>9</v>
      </c>
      <c r="R61" s="4">
        <f>CALCULATIONS!AD1133</f>
        <v>6</v>
      </c>
      <c r="S61" s="4">
        <f>CALCULATIONS!AE1133</f>
        <v>5</v>
      </c>
      <c r="T61" s="4">
        <f>CALCULATIONS!AF1133</f>
        <v>8</v>
      </c>
      <c r="U61" s="4">
        <f>CALCULATIONS!AG1133</f>
        <v>5</v>
      </c>
      <c r="V61" s="4">
        <f>CALCULATIONS!AH1133</f>
        <v>5</v>
      </c>
      <c r="W61" s="4">
        <f>CALCULATIONS!AI1133</f>
        <v>6</v>
      </c>
    </row>
    <row r="62" s="1" customFormat="1" ht="15.5" spans="4:23">
      <c r="D62" s="4" t="str">
        <f>CALCULATIONS!M1134</f>
        <v>Root Mean Sqaure Error = </v>
      </c>
      <c r="E62" s="4" t="str">
        <f>CALCULATIONS!O1134</f>
        <v>RMSE =</v>
      </c>
      <c r="F62" s="4">
        <f>CALCULATIONS!P1134</f>
        <v>2.82</v>
      </c>
      <c r="G62" s="4">
        <f>CALCULATIONS!R1134</f>
        <v>3.15</v>
      </c>
      <c r="H62" s="4">
        <f>CALCULATIONS!S1134</f>
        <v>2.44</v>
      </c>
      <c r="I62" s="4">
        <f>CALCULATIONS!T1134</f>
        <v>3.02</v>
      </c>
      <c r="J62" s="4">
        <f>CALCULATIONS!U1134</f>
        <v>2.67</v>
      </c>
      <c r="K62" s="4" t="str">
        <f>CALCULATIONS!W1134</f>
        <v>RMSE =</v>
      </c>
      <c r="L62" s="4">
        <f>CALCULATIONS!X1134</f>
        <v>3.78</v>
      </c>
      <c r="M62" s="4">
        <f>CALCULATIONS!Y1134</f>
        <v>2.25</v>
      </c>
      <c r="N62" s="4">
        <f>CALCULATIONS!Z1134</f>
        <v>2.91</v>
      </c>
      <c r="O62" s="4">
        <f>CALCULATIONS!AA1134</f>
        <v>2.35</v>
      </c>
      <c r="P62" s="4">
        <f>CALCULATIONS!AB1134</f>
        <v>1.96</v>
      </c>
      <c r="Q62" s="4">
        <f>CALCULATIONS!AC1134</f>
        <v>2.06</v>
      </c>
      <c r="R62" s="4">
        <f>CALCULATIONS!AD1134</f>
        <v>1.69</v>
      </c>
      <c r="S62" s="4">
        <f>CALCULATIONS!AE1134</f>
        <v>3.87</v>
      </c>
      <c r="T62" s="4">
        <f>CALCULATIONS!AF1134</f>
        <v>3.8</v>
      </c>
      <c r="U62" s="4">
        <f>CALCULATIONS!AG1134</f>
        <v>1.92</v>
      </c>
      <c r="V62" s="4">
        <f>CALCULATIONS!AH1134</f>
        <v>3.12</v>
      </c>
      <c r="W62" s="4">
        <f>CALCULATIONS!AI1134</f>
        <v>2.84</v>
      </c>
    </row>
    <row r="63" s="1" customFormat="1" ht="15.5" spans="4:23">
      <c r="D63" s="4">
        <f>CALCULATIONS!M1135</f>
        <v>0</v>
      </c>
      <c r="E63" s="4" t="str">
        <f>CALCULATIONS!O1135</f>
        <v>Correct=(N1/N)*100</v>
      </c>
      <c r="F63" s="4">
        <f>CALCULATIONS!P1135</f>
        <v>50.41</v>
      </c>
      <c r="G63" s="4">
        <f>CALCULATIONS!R1135</f>
        <v>33.9</v>
      </c>
      <c r="H63" s="4">
        <f>CALCULATIONS!S1135</f>
        <v>45.65</v>
      </c>
      <c r="I63" s="4">
        <f>CALCULATIONS!T1135</f>
        <v>65.57</v>
      </c>
      <c r="J63" s="4">
        <f>CALCULATIONS!U1135</f>
        <v>45.65</v>
      </c>
      <c r="K63" s="4" t="str">
        <f>CALCULATIONS!W1135</f>
        <v>Correct=(N1/N)*100</v>
      </c>
      <c r="L63" s="4">
        <f>CALCULATIONS!X1135</f>
        <v>29.03</v>
      </c>
      <c r="M63" s="4">
        <f>CALCULATIONS!Y1135</f>
        <v>39.29</v>
      </c>
      <c r="N63" s="4">
        <f>CALCULATIONS!Z1135</f>
        <v>22.58</v>
      </c>
      <c r="O63" s="4">
        <f>CALCULATIONS!AA1135</f>
        <v>46.67</v>
      </c>
      <c r="P63" s="4">
        <f>CALCULATIONS!AB1135</f>
        <v>67.74</v>
      </c>
      <c r="Q63" s="4">
        <f>CALCULATIONS!AC1135</f>
        <v>53.33</v>
      </c>
      <c r="R63" s="4">
        <f>CALCULATIONS!AD1135</f>
        <v>61.29</v>
      </c>
      <c r="S63" s="4">
        <f>CALCULATIONS!AE1135</f>
        <v>80.65</v>
      </c>
      <c r="T63" s="4">
        <f>CALCULATIONS!AF1135</f>
        <v>66.67</v>
      </c>
      <c r="U63" s="4">
        <f>CALCULATIONS!AG1135</f>
        <v>61.29</v>
      </c>
      <c r="V63" s="4">
        <f>CALCULATIONS!AH1135</f>
        <v>26.67</v>
      </c>
      <c r="W63" s="4">
        <f>CALCULATIONS!AI1135</f>
        <v>48.39</v>
      </c>
    </row>
    <row r="64" s="1" customFormat="1" ht="15.5" spans="4:23">
      <c r="D64" s="4" t="str">
        <f>CALCULATIONS!M1136</f>
        <v>Error structure for Tmin is</v>
      </c>
      <c r="E64" s="4" t="str">
        <f>CALCULATIONS!O1136</f>
        <v>Usable=(N2/N)*100</v>
      </c>
      <c r="F64" s="4">
        <f>CALCULATIONS!P1136</f>
        <v>21.64</v>
      </c>
      <c r="G64" s="4">
        <f>CALCULATIONS!R1136</f>
        <v>25.42</v>
      </c>
      <c r="H64" s="4">
        <f>CALCULATIONS!S1136</f>
        <v>21.74</v>
      </c>
      <c r="I64" s="4">
        <f>CALCULATIONS!T1136</f>
        <v>22.95</v>
      </c>
      <c r="J64" s="4">
        <f>CALCULATIONS!U1136</f>
        <v>17.39</v>
      </c>
      <c r="K64" s="4" t="str">
        <f>CALCULATIONS!W1136</f>
        <v>Usable=(N2/N)*100</v>
      </c>
      <c r="L64" s="4">
        <f>CALCULATIONS!X1136</f>
        <v>25.81</v>
      </c>
      <c r="M64" s="4">
        <f>CALCULATIONS!Y1136</f>
        <v>25</v>
      </c>
      <c r="N64" s="4">
        <f>CALCULATIONS!Z1136</f>
        <v>29.03</v>
      </c>
      <c r="O64" s="4">
        <f>CALCULATIONS!AA1136</f>
        <v>16.67</v>
      </c>
      <c r="P64" s="4">
        <f>CALCULATIONS!AB1136</f>
        <v>-67.74</v>
      </c>
      <c r="Q64" s="4">
        <f>CALCULATIONS!AC1136</f>
        <v>30</v>
      </c>
      <c r="R64" s="4">
        <f>CALCULATIONS!AD1136</f>
        <v>19.35</v>
      </c>
      <c r="S64" s="4">
        <f>CALCULATIONS!AE1136</f>
        <v>16.13</v>
      </c>
      <c r="T64" s="4">
        <f>CALCULATIONS!AF1136</f>
        <v>26.67</v>
      </c>
      <c r="U64" s="4">
        <f>CALCULATIONS!AG1136</f>
        <v>16.13</v>
      </c>
      <c r="V64" s="4">
        <f>CALCULATIONS!AH1136</f>
        <v>16.67</v>
      </c>
      <c r="W64" s="4">
        <f>CALCULATIONS!AI1136</f>
        <v>19.35</v>
      </c>
    </row>
    <row r="65" s="1" customFormat="1" ht="15.5" spans="4:23">
      <c r="D65" s="4">
        <f>CALCULATIONS!M1137</f>
        <v>0</v>
      </c>
      <c r="E65" s="4" t="str">
        <f>CALCULATIONS!O1137</f>
        <v>Unusable=(N3/N)*100</v>
      </c>
      <c r="F65" s="4">
        <f>CALCULATIONS!P1137</f>
        <v>27.95</v>
      </c>
      <c r="G65" s="4">
        <f>CALCULATIONS!R1137</f>
        <v>40.68</v>
      </c>
      <c r="H65" s="4">
        <f>CALCULATIONS!S1137</f>
        <v>32.61</v>
      </c>
      <c r="I65" s="4">
        <f>CALCULATIONS!T1137</f>
        <v>11.48</v>
      </c>
      <c r="J65" s="4">
        <f>CALCULATIONS!U1137</f>
        <v>36.96</v>
      </c>
      <c r="K65" s="4" t="str">
        <f>CALCULATIONS!W1137</f>
        <v>Unusable=(N3/N)*100</v>
      </c>
      <c r="L65" s="4">
        <f>CALCULATIONS!X1137</f>
        <v>45.16</v>
      </c>
      <c r="M65" s="4">
        <f>CALCULATIONS!Y1137</f>
        <v>35.71</v>
      </c>
      <c r="N65" s="4">
        <f>CALCULATIONS!Z1137</f>
        <v>48.39</v>
      </c>
      <c r="O65" s="4">
        <f>CALCULATIONS!AA1137</f>
        <v>36.67</v>
      </c>
      <c r="P65" s="4">
        <f>CALCULATIONS!AB1137</f>
        <v>100</v>
      </c>
      <c r="Q65" s="4">
        <f>CALCULATIONS!AC1137</f>
        <v>16.67</v>
      </c>
      <c r="R65" s="4">
        <f>CALCULATIONS!AD1137</f>
        <v>19.35</v>
      </c>
      <c r="S65" s="4">
        <f>CALCULATIONS!AE1137</f>
        <v>3.23</v>
      </c>
      <c r="T65" s="4">
        <f>CALCULATIONS!AF1137</f>
        <v>6.67</v>
      </c>
      <c r="U65" s="4">
        <f>CALCULATIONS!AG1137</f>
        <v>22.58</v>
      </c>
      <c r="V65" s="4">
        <f>CALCULATIONS!AH1137</f>
        <v>56.67</v>
      </c>
      <c r="W65" s="4">
        <f>CALCULATIONS!AI1137</f>
        <v>32.26</v>
      </c>
    </row>
    <row r="66" s="1" customFormat="1" ht="15.5" spans="4:23">
      <c r="D66" s="4" t="str">
        <f>CALCULATIONS!M1138</f>
        <v>Correlation of Tmin =</v>
      </c>
      <c r="E66" s="4" t="str">
        <f>CALCULATIONS!O1138</f>
        <v>R=</v>
      </c>
      <c r="F66" s="4">
        <f>CALCULATIONS!P1138</f>
        <v>0.868951602807113</v>
      </c>
      <c r="G66" s="4">
        <f>CALCULATIONS!R1138</f>
        <v>0.378578892058331</v>
      </c>
      <c r="H66" s="4">
        <f>CALCULATIONS!S1138</f>
        <v>0.884188466626487</v>
      </c>
      <c r="I66" s="4">
        <f>CALCULATIONS!T1138</f>
        <v>0.21798243944058</v>
      </c>
      <c r="J66" s="4">
        <f>CALCULATIONS!U1138</f>
        <v>0.804468012959245</v>
      </c>
      <c r="K66" s="4" t="str">
        <f>CALCULATIONS!W1138</f>
        <v>R=</v>
      </c>
      <c r="L66" s="4">
        <f>CALCULATIONS!X1138</f>
        <v>0.216569091239905</v>
      </c>
      <c r="M66" s="4">
        <f>CALCULATIONS!Y1138</f>
        <v>0.703113856772551</v>
      </c>
      <c r="N66" s="4">
        <f>CALCULATIONS!Z1138</f>
        <v>0.591277813291936</v>
      </c>
      <c r="O66" s="4">
        <f>CALCULATIONS!AA1138</f>
        <v>0.522978155511638</v>
      </c>
      <c r="P66" s="4">
        <f>CALCULATIONS!AB1138</f>
        <v>0.247573741484638</v>
      </c>
      <c r="Q66" s="4">
        <f>CALCULATIONS!AC1138</f>
        <v>0.175422107915208</v>
      </c>
      <c r="R66" s="4">
        <f>CALCULATIONS!AD1138</f>
        <v>0.265171126571422</v>
      </c>
      <c r="S66" s="4">
        <f>CALCULATIONS!AE1138</f>
        <v>0.0429752435294184</v>
      </c>
      <c r="T66" s="4">
        <f>CALCULATIONS!AF1138</f>
        <v>0.258046233142714</v>
      </c>
      <c r="U66" s="4">
        <f>CALCULATIONS!AG1138</f>
        <v>0.799030083242987</v>
      </c>
      <c r="V66" s="4">
        <f>CALCULATIONS!AH1138</f>
        <v>0.268398605977593</v>
      </c>
      <c r="W66" s="4">
        <f>CALCULATIONS!AI1138</f>
        <v>0.384635994881125</v>
      </c>
    </row>
    <row r="69" ht="18.5" spans="4:23">
      <c r="D69" s="2" t="str">
        <f>CALCULATIONS!M1500</f>
        <v>RHmax</v>
      </c>
      <c r="E69" s="5">
        <f>CALCULATIONS!O1500</f>
        <v>0</v>
      </c>
      <c r="F69" s="5" t="str">
        <f>CALCULATIONS!P1500</f>
        <v>Annual</v>
      </c>
      <c r="G69" s="5" t="str">
        <f>CALCULATIONS!R1500</f>
        <v>Winter (Jan-Feb)</v>
      </c>
      <c r="H69" s="5" t="str">
        <f>CALCULATIONS!S1500</f>
        <v>Pre monsoon (March - May)</v>
      </c>
      <c r="I69" s="5" t="str">
        <f>CALCULATIONS!T1500</f>
        <v>Monsoon (June - Sept)</v>
      </c>
      <c r="J69" s="5" t="str">
        <f>CALCULATIONS!U1500</f>
        <v>Post monsoon (Oct - Dec)</v>
      </c>
      <c r="K69" s="5">
        <f>CALCULATIONS!W1500</f>
        <v>0</v>
      </c>
      <c r="L69" s="5" t="str">
        <f>CALCULATIONS!X1500</f>
        <v>Jan</v>
      </c>
      <c r="M69" s="5" t="str">
        <f>CALCULATIONS!Y1500</f>
        <v>Feb</v>
      </c>
      <c r="N69" s="5" t="str">
        <f>CALCULATIONS!Z1500</f>
        <v>Mar</v>
      </c>
      <c r="O69" s="5" t="str">
        <f>CALCULATIONS!AA1500</f>
        <v>Apr</v>
      </c>
      <c r="P69" s="5" t="str">
        <f>CALCULATIONS!AB1500</f>
        <v>May</v>
      </c>
      <c r="Q69" s="5" t="str">
        <f>CALCULATIONS!AC1500</f>
        <v>Jun</v>
      </c>
      <c r="R69" s="5" t="str">
        <f>CALCULATIONS!AD1500</f>
        <v>Jul</v>
      </c>
      <c r="S69" s="5" t="str">
        <f>CALCULATIONS!AE1500</f>
        <v>Aug</v>
      </c>
      <c r="T69" s="5" t="str">
        <f>CALCULATIONS!AF1500</f>
        <v>Sep</v>
      </c>
      <c r="U69" s="5" t="str">
        <f>CALCULATIONS!AG1500</f>
        <v>Oct</v>
      </c>
      <c r="V69" s="5" t="str">
        <f>CALCULATIONS!AH1500</f>
        <v>Nov</v>
      </c>
      <c r="W69" s="5" t="str">
        <f>CALCULATIONS!AI1500</f>
        <v>Dec</v>
      </c>
    </row>
    <row r="70" spans="4:23">
      <c r="D70" s="5" t="str">
        <f>CALCULATIONS!M1501</f>
        <v>Missing days are </v>
      </c>
      <c r="E70" s="5" t="str">
        <f>CALCULATIONS!O1501</f>
        <v>M=</v>
      </c>
      <c r="F70" s="5">
        <f>CALCULATIONS!P1501</f>
        <v>0</v>
      </c>
      <c r="G70" s="5">
        <f>CALCULATIONS!R1501</f>
        <v>0</v>
      </c>
      <c r="H70" s="5">
        <f>CALCULATIONS!S1501</f>
        <v>0</v>
      </c>
      <c r="I70" s="5">
        <f>CALCULATIONS!T1501</f>
        <v>0</v>
      </c>
      <c r="J70" s="5">
        <f>CALCULATIONS!U1501</f>
        <v>0</v>
      </c>
      <c r="K70" s="5" t="str">
        <f>CALCULATIONS!W1501</f>
        <v>M=</v>
      </c>
      <c r="L70" s="5">
        <f>CALCULATIONS!X1501</f>
        <v>0</v>
      </c>
      <c r="M70" s="5">
        <f>CALCULATIONS!Y1501</f>
        <v>0</v>
      </c>
      <c r="N70" s="5">
        <f>CALCULATIONS!Z1501</f>
        <v>0</v>
      </c>
      <c r="O70" s="5">
        <f>CALCULATIONS!AA1501</f>
        <v>0</v>
      </c>
      <c r="P70" s="5">
        <f>CALCULATIONS!AB1501</f>
        <v>0</v>
      </c>
      <c r="Q70" s="5">
        <f>CALCULATIONS!AC1501</f>
        <v>0</v>
      </c>
      <c r="R70" s="5">
        <f>CALCULATIONS!AD1501</f>
        <v>0</v>
      </c>
      <c r="S70" s="5">
        <f>CALCULATIONS!AE1501</f>
        <v>0</v>
      </c>
      <c r="T70" s="5">
        <f>CALCULATIONS!AF1501</f>
        <v>0</v>
      </c>
      <c r="U70" s="5">
        <f>CALCULATIONS!AG1501</f>
        <v>0</v>
      </c>
      <c r="V70" s="5">
        <f>CALCULATIONS!AH1501</f>
        <v>0</v>
      </c>
      <c r="W70" s="5">
        <f>CALCULATIONS!AI1501</f>
        <v>0</v>
      </c>
    </row>
    <row r="71" spans="4:23">
      <c r="D71" s="5" t="str">
        <f>CALCULATIONS!M1502</f>
        <v>Total no: of forecast </v>
      </c>
      <c r="E71" s="5" t="str">
        <f>CALCULATIONS!O1502</f>
        <v>N =</v>
      </c>
      <c r="F71" s="5">
        <f>CALCULATIONS!P1502</f>
        <v>365</v>
      </c>
      <c r="G71" s="5">
        <f>CALCULATIONS!R1502</f>
        <v>59</v>
      </c>
      <c r="H71" s="5">
        <f>CALCULATIONS!S1502</f>
        <v>92</v>
      </c>
      <c r="I71" s="5">
        <f>CALCULATIONS!T1502</f>
        <v>122</v>
      </c>
      <c r="J71" s="5">
        <f>CALCULATIONS!U1502</f>
        <v>92</v>
      </c>
      <c r="K71" s="5" t="str">
        <f>CALCULATIONS!W1502</f>
        <v>N =</v>
      </c>
      <c r="L71" s="5">
        <f>CALCULATIONS!X1502</f>
        <v>31</v>
      </c>
      <c r="M71" s="5">
        <f>CALCULATIONS!Y1502</f>
        <v>28</v>
      </c>
      <c r="N71" s="5">
        <f>CALCULATIONS!Z1502</f>
        <v>31</v>
      </c>
      <c r="O71" s="5">
        <f>CALCULATIONS!AA1502</f>
        <v>30</v>
      </c>
      <c r="P71" s="5">
        <f>CALCULATIONS!AB1502</f>
        <v>31</v>
      </c>
      <c r="Q71" s="5">
        <f>CALCULATIONS!AC1502</f>
        <v>30</v>
      </c>
      <c r="R71" s="5">
        <f>CALCULATIONS!AD1502</f>
        <v>31</v>
      </c>
      <c r="S71" s="5">
        <f>CALCULATIONS!AE1502</f>
        <v>31</v>
      </c>
      <c r="T71" s="5">
        <f>CALCULATIONS!AF1502</f>
        <v>30</v>
      </c>
      <c r="U71" s="5">
        <f>CALCULATIONS!AG1502</f>
        <v>31</v>
      </c>
      <c r="V71" s="5">
        <f>CALCULATIONS!AH1502</f>
        <v>30</v>
      </c>
      <c r="W71" s="5">
        <f>CALCULATIONS!AI1502</f>
        <v>31</v>
      </c>
    </row>
    <row r="72" spans="4:23">
      <c r="D72" s="5" t="str">
        <f>CALCULATIONS!M1503</f>
        <v>No: of absolute values of the difference (obs-fcst)&lt;=1.0, then</v>
      </c>
      <c r="E72" s="5" t="str">
        <f>CALCULATIONS!O1503</f>
        <v>N1=</v>
      </c>
      <c r="F72" s="5">
        <f>CALCULATIONS!P1503</f>
        <v>16</v>
      </c>
      <c r="G72" s="5">
        <f>CALCULATIONS!R1503</f>
        <v>5</v>
      </c>
      <c r="H72" s="5">
        <f>CALCULATIONS!S1503</f>
        <v>1</v>
      </c>
      <c r="I72" s="5">
        <f>CALCULATIONS!T1503</f>
        <v>3</v>
      </c>
      <c r="J72" s="5">
        <f>CALCULATIONS!U1503</f>
        <v>7</v>
      </c>
      <c r="K72" s="5" t="str">
        <f>CALCULATIONS!W1503</f>
        <v>N1=</v>
      </c>
      <c r="L72" s="5">
        <f>CALCULATIONS!X1503</f>
        <v>5</v>
      </c>
      <c r="M72" s="5">
        <f>CALCULATIONS!Y1503</f>
        <v>0</v>
      </c>
      <c r="N72" s="5">
        <f>CALCULATIONS!Z1503</f>
        <v>0</v>
      </c>
      <c r="O72" s="5">
        <f>CALCULATIONS!AA1503</f>
        <v>0</v>
      </c>
      <c r="P72" s="5">
        <f>CALCULATIONS!AB1503</f>
        <v>1</v>
      </c>
      <c r="Q72" s="5">
        <f>CALCULATIONS!AC1503</f>
        <v>0</v>
      </c>
      <c r="R72" s="5">
        <f>CALCULATIONS!AD1503</f>
        <v>0</v>
      </c>
      <c r="S72" s="5">
        <f>CALCULATIONS!AE1503</f>
        <v>1</v>
      </c>
      <c r="T72" s="5">
        <f>CALCULATIONS!AF1503</f>
        <v>2</v>
      </c>
      <c r="U72" s="5">
        <f>CALCULATIONS!AG1503</f>
        <v>7</v>
      </c>
      <c r="V72" s="5">
        <f>CALCULATIONS!AH1503</f>
        <v>0</v>
      </c>
      <c r="W72" s="5">
        <f>CALCULATIONS!AI1503</f>
        <v>0</v>
      </c>
    </row>
    <row r="73" spans="4:23">
      <c r="D73" s="5" t="str">
        <f>CALCULATIONS!M1504</f>
        <v>No: of absolute values of the difference (obs-fcst) &gt;1.0 </v>
      </c>
      <c r="E73" s="5" t="str">
        <f>CALCULATIONS!O1504</f>
        <v>N11 =</v>
      </c>
      <c r="F73" s="5">
        <f>CALCULATIONS!P1504</f>
        <v>349</v>
      </c>
      <c r="G73" s="5">
        <f>CALCULATIONS!R1504</f>
        <v>54</v>
      </c>
      <c r="H73" s="5">
        <f>CALCULATIONS!S1504</f>
        <v>91</v>
      </c>
      <c r="I73" s="5">
        <f>CALCULATIONS!T1504</f>
        <v>119</v>
      </c>
      <c r="J73" s="5">
        <f>CALCULATIONS!U1504</f>
        <v>85</v>
      </c>
      <c r="K73" s="5" t="str">
        <f>CALCULATIONS!W1504</f>
        <v>N11 =</v>
      </c>
      <c r="L73" s="5">
        <f>CALCULATIONS!X1504</f>
        <v>26</v>
      </c>
      <c r="M73" s="5">
        <f>CALCULATIONS!Y1504</f>
        <v>28</v>
      </c>
      <c r="N73" s="5">
        <f>CALCULATIONS!Z1504</f>
        <v>31</v>
      </c>
      <c r="O73" s="5">
        <f>CALCULATIONS!AA1504</f>
        <v>30</v>
      </c>
      <c r="P73" s="5">
        <f>CALCULATIONS!AB1504</f>
        <v>30</v>
      </c>
      <c r="Q73" s="5">
        <f>CALCULATIONS!AC1504</f>
        <v>30</v>
      </c>
      <c r="R73" s="5">
        <f>CALCULATIONS!AD1504</f>
        <v>31</v>
      </c>
      <c r="S73" s="5">
        <f>CALCULATIONS!AE1504</f>
        <v>30</v>
      </c>
      <c r="T73" s="5">
        <f>CALCULATIONS!AF1504</f>
        <v>28</v>
      </c>
      <c r="U73" s="5">
        <f>CALCULATIONS!AG1504</f>
        <v>24</v>
      </c>
      <c r="V73" s="5">
        <f>CALCULATIONS!AH1504</f>
        <v>30</v>
      </c>
      <c r="W73" s="5">
        <f>CALCULATIONS!AI1504</f>
        <v>31</v>
      </c>
    </row>
    <row r="74" spans="4:23">
      <c r="D74" s="5" t="str">
        <f>CALCULATIONS!M1505</f>
        <v>No: of absolute values of the difference (obs-fcst) &gt; 2, </v>
      </c>
      <c r="E74" s="5" t="str">
        <f>CALCULATIONS!O1505</f>
        <v>N3 =</v>
      </c>
      <c r="F74" s="5">
        <f>CALCULATIONS!P1505</f>
        <v>347</v>
      </c>
      <c r="G74" s="5">
        <f>CALCULATIONS!R1505</f>
        <v>54</v>
      </c>
      <c r="H74" s="5">
        <f>CALCULATIONS!S1505</f>
        <v>91</v>
      </c>
      <c r="I74" s="5">
        <f>CALCULATIONS!T1505</f>
        <v>118</v>
      </c>
      <c r="J74" s="5">
        <f>CALCULATIONS!U1505</f>
        <v>84</v>
      </c>
      <c r="K74" s="5" t="str">
        <f>CALCULATIONS!W1505</f>
        <v>N3 =</v>
      </c>
      <c r="L74" s="5">
        <f>CALCULATIONS!X1505</f>
        <v>26</v>
      </c>
      <c r="M74" s="5">
        <f>CALCULATIONS!Y1505</f>
        <v>28</v>
      </c>
      <c r="N74" s="5">
        <f>CALCULATIONS!Z1505</f>
        <v>31</v>
      </c>
      <c r="O74" s="5">
        <f>CALCULATIONS!AA1505</f>
        <v>30</v>
      </c>
      <c r="P74" s="5">
        <f>CALCULATIONS!AB1505</f>
        <v>31</v>
      </c>
      <c r="Q74" s="5">
        <f>CALCULATIONS!AC1505</f>
        <v>30</v>
      </c>
      <c r="R74" s="5">
        <f>CALCULATIONS!AD1505</f>
        <v>31</v>
      </c>
      <c r="S74" s="5">
        <f>CALCULATIONS!AE1505</f>
        <v>30</v>
      </c>
      <c r="T74" s="5">
        <f>CALCULATIONS!AF1505</f>
        <v>27</v>
      </c>
      <c r="U74" s="5">
        <f>CALCULATIONS!AG1505</f>
        <v>24</v>
      </c>
      <c r="V74" s="5">
        <f>CALCULATIONS!AH1505</f>
        <v>29</v>
      </c>
      <c r="W74" s="5">
        <f>CALCULATIONS!AI1505</f>
        <v>31</v>
      </c>
    </row>
    <row r="75" spans="4:23">
      <c r="D75" s="5" t="str">
        <f>CALCULATIONS!M1506</f>
        <v>Therefore No: of absolute values of the difference (obs-fcst) &gt;1 and &lt;=2, </v>
      </c>
      <c r="E75" s="5" t="str">
        <f>CALCULATIONS!O1506</f>
        <v>N2=N11-N3</v>
      </c>
      <c r="F75" s="5">
        <f>CALCULATIONS!P1506</f>
        <v>2</v>
      </c>
      <c r="G75" s="5">
        <f>CALCULATIONS!R1506</f>
        <v>0</v>
      </c>
      <c r="H75" s="5">
        <f>CALCULATIONS!S1506</f>
        <v>0</v>
      </c>
      <c r="I75" s="5">
        <f>CALCULATIONS!T1506</f>
        <v>1</v>
      </c>
      <c r="J75" s="5">
        <f>CALCULATIONS!U1506</f>
        <v>1</v>
      </c>
      <c r="K75" s="5" t="str">
        <f>CALCULATIONS!W1506</f>
        <v>N2=N11-N3</v>
      </c>
      <c r="L75" s="5">
        <f>CALCULATIONS!X1506</f>
        <v>0</v>
      </c>
      <c r="M75" s="5">
        <f>CALCULATIONS!Y1506</f>
        <v>0</v>
      </c>
      <c r="N75" s="5">
        <f>CALCULATIONS!Z1506</f>
        <v>0</v>
      </c>
      <c r="O75" s="5">
        <f>CALCULATIONS!AA1506</f>
        <v>0</v>
      </c>
      <c r="P75" s="5">
        <f>CALCULATIONS!AB1506</f>
        <v>-1</v>
      </c>
      <c r="Q75" s="5">
        <f>CALCULATIONS!AC1506</f>
        <v>0</v>
      </c>
      <c r="R75" s="5">
        <f>CALCULATIONS!AD1506</f>
        <v>0</v>
      </c>
      <c r="S75" s="5">
        <f>CALCULATIONS!AE1506</f>
        <v>0</v>
      </c>
      <c r="T75" s="5">
        <f>CALCULATIONS!AF1506</f>
        <v>1</v>
      </c>
      <c r="U75" s="5">
        <f>CALCULATIONS!AG1506</f>
        <v>0</v>
      </c>
      <c r="V75" s="5">
        <f>CALCULATIONS!AH1506</f>
        <v>1</v>
      </c>
      <c r="W75" s="5">
        <f>CALCULATIONS!AI1506</f>
        <v>0</v>
      </c>
    </row>
    <row r="76" spans="4:23">
      <c r="D76" s="5" t="str">
        <f>CALCULATIONS!M1507</f>
        <v>Root Mean Sqaure Error = </v>
      </c>
      <c r="E76" s="5" t="str">
        <f>CALCULATIONS!O1507</f>
        <v>RMSE =</v>
      </c>
      <c r="F76" s="5">
        <f>CALCULATIONS!P1507</f>
        <v>31.87</v>
      </c>
      <c r="G76" s="5">
        <f>CALCULATIONS!R1507</f>
        <v>44.6</v>
      </c>
      <c r="H76" s="5">
        <f>CALCULATIONS!S1507</f>
        <v>38.13</v>
      </c>
      <c r="I76" s="5">
        <f>CALCULATIONS!T1507</f>
        <v>14.84</v>
      </c>
      <c r="J76" s="5">
        <f>CALCULATIONS!U1507</f>
        <v>31.76</v>
      </c>
      <c r="K76" s="5" t="str">
        <f>CALCULATIONS!W1507</f>
        <v>RMSE =</v>
      </c>
      <c r="L76" s="5">
        <f>CALCULATIONS!X1507</f>
        <v>38.89</v>
      </c>
      <c r="M76" s="5">
        <f>CALCULATIONS!Y1507</f>
        <v>50.17</v>
      </c>
      <c r="N76" s="5">
        <f>CALCULATIONS!Z1507</f>
        <v>49.71</v>
      </c>
      <c r="O76" s="5">
        <f>CALCULATIONS!AA1507</f>
        <v>37.54</v>
      </c>
      <c r="P76" s="5">
        <f>CALCULATIONS!AB1507</f>
        <v>21.91</v>
      </c>
      <c r="Q76" s="5">
        <f>CALCULATIONS!AC1507</f>
        <v>21.24</v>
      </c>
      <c r="R76" s="5">
        <f>CALCULATIONS!AD1507</f>
        <v>16.01</v>
      </c>
      <c r="S76" s="5">
        <f>CALCULATIONS!AE1507</f>
        <v>10.69</v>
      </c>
      <c r="T76" s="5">
        <f>CALCULATIONS!AF1507</f>
        <v>7.85</v>
      </c>
      <c r="U76" s="5">
        <f>CALCULATIONS!AG1507</f>
        <v>26.12</v>
      </c>
      <c r="V76" s="5">
        <f>CALCULATIONS!AH1507</f>
        <v>32.63</v>
      </c>
      <c r="W76" s="5">
        <f>CALCULATIONS!AI1507</f>
        <v>35.78</v>
      </c>
    </row>
    <row r="77" spans="4:23">
      <c r="D77" s="5">
        <f>CALCULATIONS!M1508</f>
        <v>0</v>
      </c>
      <c r="E77" s="5" t="str">
        <f>CALCULATIONS!O1508</f>
        <v>Correct=(N1/N)*100</v>
      </c>
      <c r="F77" s="5">
        <f>CALCULATIONS!P1508</f>
        <v>4.38</v>
      </c>
      <c r="G77" s="5">
        <f>CALCULATIONS!R1508</f>
        <v>8.47</v>
      </c>
      <c r="H77" s="5">
        <f>CALCULATIONS!S1508</f>
        <v>1.09</v>
      </c>
      <c r="I77" s="5">
        <f>CALCULATIONS!T1508</f>
        <v>2.46</v>
      </c>
      <c r="J77" s="5">
        <f>CALCULATIONS!U1508</f>
        <v>7.61</v>
      </c>
      <c r="K77" s="5" t="str">
        <f>CALCULATIONS!W1508</f>
        <v>Correct=(N1/N)*100</v>
      </c>
      <c r="L77" s="5">
        <f>CALCULATIONS!X1508</f>
        <v>16.13</v>
      </c>
      <c r="M77" s="5">
        <f>CALCULATIONS!Y1508</f>
        <v>0</v>
      </c>
      <c r="N77" s="5">
        <f>CALCULATIONS!Z1508</f>
        <v>0</v>
      </c>
      <c r="O77" s="5">
        <f>CALCULATIONS!AA1508</f>
        <v>0</v>
      </c>
      <c r="P77" s="5">
        <f>CALCULATIONS!AB1508</f>
        <v>3.23</v>
      </c>
      <c r="Q77" s="5">
        <f>CALCULATIONS!AC1508</f>
        <v>0</v>
      </c>
      <c r="R77" s="5">
        <f>CALCULATIONS!AD1508</f>
        <v>0</v>
      </c>
      <c r="S77" s="5">
        <f>CALCULATIONS!AE1508</f>
        <v>3.23</v>
      </c>
      <c r="T77" s="5">
        <f>CALCULATIONS!AF1508</f>
        <v>6.67</v>
      </c>
      <c r="U77" s="5">
        <f>CALCULATIONS!AG1508</f>
        <v>22.58</v>
      </c>
      <c r="V77" s="5">
        <f>CALCULATIONS!AH1508</f>
        <v>0</v>
      </c>
      <c r="W77" s="5">
        <f>CALCULATIONS!AI1508</f>
        <v>0</v>
      </c>
    </row>
    <row r="78" spans="4:23">
      <c r="D78" s="5" t="str">
        <f>CALCULATIONS!M1509</f>
        <v>Error structure for RHmax is</v>
      </c>
      <c r="E78" s="5" t="str">
        <f>CALCULATIONS!O1509</f>
        <v>Usable=(N2/N)*100</v>
      </c>
      <c r="F78" s="5">
        <f>CALCULATIONS!P1509</f>
        <v>0.55</v>
      </c>
      <c r="G78" s="5">
        <f>CALCULATIONS!R1509</f>
        <v>0</v>
      </c>
      <c r="H78" s="5">
        <f>CALCULATIONS!S1509</f>
        <v>0</v>
      </c>
      <c r="I78" s="5">
        <f>CALCULATIONS!T1509</f>
        <v>0.82</v>
      </c>
      <c r="J78" s="5">
        <f>CALCULATIONS!U1509</f>
        <v>1.09</v>
      </c>
      <c r="K78" s="5" t="str">
        <f>CALCULATIONS!W1509</f>
        <v>Usable=(N2/N)*100</v>
      </c>
      <c r="L78" s="5">
        <f>CALCULATIONS!X1509</f>
        <v>0</v>
      </c>
      <c r="M78" s="5">
        <f>CALCULATIONS!Y1509</f>
        <v>0</v>
      </c>
      <c r="N78" s="5">
        <f>CALCULATIONS!Z1509</f>
        <v>0</v>
      </c>
      <c r="O78" s="5">
        <f>CALCULATIONS!AA1509</f>
        <v>0</v>
      </c>
      <c r="P78" s="5">
        <f>CALCULATIONS!AB1509</f>
        <v>-3.23</v>
      </c>
      <c r="Q78" s="5">
        <f>CALCULATIONS!AC1509</f>
        <v>0</v>
      </c>
      <c r="R78" s="5">
        <f>CALCULATIONS!AD1509</f>
        <v>0</v>
      </c>
      <c r="S78" s="5">
        <f>CALCULATIONS!AE1509</f>
        <v>0</v>
      </c>
      <c r="T78" s="5">
        <f>CALCULATIONS!AF1509</f>
        <v>3.33</v>
      </c>
      <c r="U78" s="5">
        <f>CALCULATIONS!AG1509</f>
        <v>0</v>
      </c>
      <c r="V78" s="5">
        <f>CALCULATIONS!AH1509</f>
        <v>3.33</v>
      </c>
      <c r="W78" s="5">
        <f>CALCULATIONS!AI1509</f>
        <v>0</v>
      </c>
    </row>
    <row r="79" spans="4:23">
      <c r="D79" s="5">
        <f>CALCULATIONS!M1510</f>
        <v>0</v>
      </c>
      <c r="E79" s="5" t="str">
        <f>CALCULATIONS!O1510</f>
        <v>Unusable=(N3/N)*100</v>
      </c>
      <c r="F79" s="5">
        <f>CALCULATIONS!P1510</f>
        <v>95.07</v>
      </c>
      <c r="G79" s="5">
        <f>CALCULATIONS!R1510</f>
        <v>91.53</v>
      </c>
      <c r="H79" s="5">
        <f>CALCULATIONS!S1510</f>
        <v>98.91</v>
      </c>
      <c r="I79" s="5">
        <f>CALCULATIONS!T1510</f>
        <v>96.72</v>
      </c>
      <c r="J79" s="5">
        <f>CALCULATIONS!U1510</f>
        <v>91.3</v>
      </c>
      <c r="K79" s="5" t="str">
        <f>CALCULATIONS!W1510</f>
        <v>Unusable=(N3/N)*100</v>
      </c>
      <c r="L79" s="5">
        <f>CALCULATIONS!X1510</f>
        <v>83.87</v>
      </c>
      <c r="M79" s="5">
        <f>CALCULATIONS!Y1510</f>
        <v>100</v>
      </c>
      <c r="N79" s="5">
        <f>CALCULATIONS!Z1510</f>
        <v>100</v>
      </c>
      <c r="O79" s="5">
        <f>CALCULATIONS!AA1510</f>
        <v>100</v>
      </c>
      <c r="P79" s="5">
        <f>CALCULATIONS!AB1510</f>
        <v>100</v>
      </c>
      <c r="Q79" s="5">
        <f>CALCULATIONS!AC1510</f>
        <v>100</v>
      </c>
      <c r="R79" s="5">
        <f>CALCULATIONS!AD1510</f>
        <v>100</v>
      </c>
      <c r="S79" s="5">
        <f>CALCULATIONS!AE1510</f>
        <v>96.77</v>
      </c>
      <c r="T79" s="5">
        <f>CALCULATIONS!AF1510</f>
        <v>90</v>
      </c>
      <c r="U79" s="5">
        <f>CALCULATIONS!AG1510</f>
        <v>77.42</v>
      </c>
      <c r="V79" s="5">
        <f>CALCULATIONS!AH1510</f>
        <v>96.67</v>
      </c>
      <c r="W79" s="5">
        <f>CALCULATIONS!AI1510</f>
        <v>100</v>
      </c>
    </row>
    <row r="80" spans="4:23">
      <c r="D80" s="5" t="str">
        <f>CALCULATIONS!M1511</f>
        <v>Correlation of RHmax =</v>
      </c>
      <c r="E80" s="5" t="str">
        <f>CALCULATIONS!O1511</f>
        <v>R=</v>
      </c>
      <c r="F80" s="5">
        <f>CALCULATIONS!P1511</f>
        <v>0.554151001445626</v>
      </c>
      <c r="G80" s="5">
        <f>CALCULATIONS!R1511</f>
        <v>0.135390970565098</v>
      </c>
      <c r="H80" s="5">
        <f>CALCULATIONS!S1511</f>
        <v>0.383816135350465</v>
      </c>
      <c r="I80" s="5">
        <f>CALCULATIONS!T1511</f>
        <v>0.604573358321859</v>
      </c>
      <c r="J80" s="5">
        <f>CALCULATIONS!U1511</f>
        <v>0.488961770133413</v>
      </c>
      <c r="K80" s="5" t="str">
        <f>CALCULATIONS!W1511</f>
        <v>R=</v>
      </c>
      <c r="L80" s="5">
        <f>CALCULATIONS!X1511</f>
        <v>0.0396200481538157</v>
      </c>
      <c r="M80" s="5">
        <f>CALCULATIONS!Y1511</f>
        <v>0.112877548686309</v>
      </c>
      <c r="N80" s="5">
        <f>CALCULATIONS!Z1511</f>
        <v>0.574131642827866</v>
      </c>
      <c r="O80" s="5">
        <f>CALCULATIONS!AA1511</f>
        <v>0.339359657234731</v>
      </c>
      <c r="P80" s="5">
        <f>CALCULATIONS!AB1511</f>
        <v>0.756531229916091</v>
      </c>
      <c r="Q80" s="5">
        <f>CALCULATIONS!AC1511</f>
        <v>0.402203217231562</v>
      </c>
      <c r="R80" s="5">
        <f>CALCULATIONS!AD1511</f>
        <v>0.598348246638517</v>
      </c>
      <c r="S80" s="5">
        <f>CALCULATIONS!AE1511</f>
        <v>0.470209431428999</v>
      </c>
      <c r="T80" s="5">
        <f>CALCULATIONS!AF1511</f>
        <v>0.302824714597648</v>
      </c>
      <c r="U80" s="5">
        <f>CALCULATIONS!AG1511</f>
        <v>0.595350863004736</v>
      </c>
      <c r="V80" s="5">
        <f>CALCULATIONS!AH1511</f>
        <v>0.181690644398565</v>
      </c>
      <c r="W80" s="5">
        <f>CALCULATIONS!AI1511</f>
        <v>0.409543068977864</v>
      </c>
    </row>
    <row r="84" ht="18.5" spans="4:23">
      <c r="D84" s="2" t="str">
        <f>CALCULATIONS!M1873</f>
        <v>RHmin</v>
      </c>
      <c r="E84" s="5">
        <f>CALCULATIONS!O1873</f>
        <v>0</v>
      </c>
      <c r="F84" s="5" t="str">
        <f>CALCULATIONS!P1873</f>
        <v>Annual</v>
      </c>
      <c r="G84" s="5" t="str">
        <f>CALCULATIONS!R1873</f>
        <v>Winter (Jan-Feb)</v>
      </c>
      <c r="H84" s="5" t="str">
        <f>CALCULATIONS!S1873</f>
        <v>Pre monsoon (March - May)</v>
      </c>
      <c r="I84" s="5" t="str">
        <f>CALCULATIONS!T1873</f>
        <v>Monsoon (June - Sept)</v>
      </c>
      <c r="J84" s="5" t="str">
        <f>CALCULATIONS!U1873</f>
        <v>Post monsoon (Oct - Dec)</v>
      </c>
      <c r="K84" s="5">
        <f>CALCULATIONS!W1873</f>
        <v>0</v>
      </c>
      <c r="L84" s="5" t="str">
        <f>CALCULATIONS!X1873</f>
        <v>Jan</v>
      </c>
      <c r="M84" s="5" t="str">
        <f>CALCULATIONS!Y1873</f>
        <v>Feb</v>
      </c>
      <c r="N84" s="5" t="str">
        <f>CALCULATIONS!Z1873</f>
        <v>Mar</v>
      </c>
      <c r="O84" s="5" t="str">
        <f>CALCULATIONS!AA1873</f>
        <v>Apr</v>
      </c>
      <c r="P84" s="5" t="str">
        <f>CALCULATIONS!AB1873</f>
        <v>May</v>
      </c>
      <c r="Q84" s="5" t="str">
        <f>CALCULATIONS!AC1873</f>
        <v>Jun</v>
      </c>
      <c r="R84" s="5" t="str">
        <f>CALCULATIONS!AD1873</f>
        <v>Jul</v>
      </c>
      <c r="S84" s="5" t="str">
        <f>CALCULATIONS!AE1873</f>
        <v>Aug</v>
      </c>
      <c r="T84" s="5" t="str">
        <f>CALCULATIONS!AF1873</f>
        <v>Sep</v>
      </c>
      <c r="U84" s="5" t="str">
        <f>CALCULATIONS!AG1873</f>
        <v>Oct</v>
      </c>
      <c r="V84" s="5" t="str">
        <f>CALCULATIONS!AH1873</f>
        <v>Nov</v>
      </c>
      <c r="W84" s="5" t="str">
        <f>CALCULATIONS!AI1873</f>
        <v>Dec</v>
      </c>
    </row>
    <row r="85" spans="4:23">
      <c r="D85" s="5" t="str">
        <f>CALCULATIONS!M1874</f>
        <v>Missing days are </v>
      </c>
      <c r="E85" s="5" t="str">
        <f>CALCULATIONS!O1874</f>
        <v>M=</v>
      </c>
      <c r="F85" s="5">
        <f>CALCULATIONS!P1874</f>
        <v>0</v>
      </c>
      <c r="G85" s="5">
        <f>CALCULATIONS!R1874</f>
        <v>0</v>
      </c>
      <c r="H85" s="5">
        <f>CALCULATIONS!S1874</f>
        <v>0</v>
      </c>
      <c r="I85" s="5">
        <f>CALCULATIONS!T1874</f>
        <v>0</v>
      </c>
      <c r="J85" s="5">
        <f>CALCULATIONS!U1874</f>
        <v>0</v>
      </c>
      <c r="K85" s="5" t="str">
        <f>CALCULATIONS!W1874</f>
        <v>M=</v>
      </c>
      <c r="L85" s="5">
        <f>CALCULATIONS!X1874</f>
        <v>0</v>
      </c>
      <c r="M85" s="5">
        <f>CALCULATIONS!Y1874</f>
        <v>0</v>
      </c>
      <c r="N85" s="5">
        <f>CALCULATIONS!Z1874</f>
        <v>0</v>
      </c>
      <c r="O85" s="5">
        <f>CALCULATIONS!AA1874</f>
        <v>0</v>
      </c>
      <c r="P85" s="5">
        <f>CALCULATIONS!AB1874</f>
        <v>0</v>
      </c>
      <c r="Q85" s="5">
        <f>CALCULATIONS!AC1874</f>
        <v>0</v>
      </c>
      <c r="R85" s="5">
        <f>CALCULATIONS!AD1874</f>
        <v>0</v>
      </c>
      <c r="S85" s="5">
        <f>CALCULATIONS!AE1874</f>
        <v>0</v>
      </c>
      <c r="T85" s="5">
        <f>CALCULATIONS!AF1874</f>
        <v>0</v>
      </c>
      <c r="U85" s="5">
        <f>CALCULATIONS!AG1874</f>
        <v>0</v>
      </c>
      <c r="V85" s="5">
        <f>CALCULATIONS!AH1874</f>
        <v>0</v>
      </c>
      <c r="W85" s="5">
        <f>CALCULATIONS!AI1874</f>
        <v>0</v>
      </c>
    </row>
    <row r="86" spans="4:23">
      <c r="D86" s="5" t="str">
        <f>CALCULATIONS!M1875</f>
        <v>Total no: of forecast </v>
      </c>
      <c r="E86" s="5" t="str">
        <f>CALCULATIONS!O1875</f>
        <v>N =</v>
      </c>
      <c r="F86" s="5">
        <f>CALCULATIONS!P1875</f>
        <v>365</v>
      </c>
      <c r="G86" s="5">
        <f>CALCULATIONS!R1875</f>
        <v>59</v>
      </c>
      <c r="H86" s="5">
        <f>CALCULATIONS!S1875</f>
        <v>92</v>
      </c>
      <c r="I86" s="5">
        <f>CALCULATIONS!T1875</f>
        <v>122</v>
      </c>
      <c r="J86" s="5">
        <f>CALCULATIONS!U1875</f>
        <v>92</v>
      </c>
      <c r="K86" s="5" t="str">
        <f>CALCULATIONS!W1875</f>
        <v>N =</v>
      </c>
      <c r="L86" s="5">
        <f>CALCULATIONS!X1875</f>
        <v>31</v>
      </c>
      <c r="M86" s="5">
        <f>CALCULATIONS!Y1875</f>
        <v>28</v>
      </c>
      <c r="N86" s="5">
        <f>CALCULATIONS!Z1875</f>
        <v>31</v>
      </c>
      <c r="O86" s="5">
        <f>CALCULATIONS!AA1875</f>
        <v>30</v>
      </c>
      <c r="P86" s="5">
        <f>CALCULATIONS!AB1875</f>
        <v>31</v>
      </c>
      <c r="Q86" s="5">
        <f>CALCULATIONS!AC1875</f>
        <v>30</v>
      </c>
      <c r="R86" s="5">
        <f>CALCULATIONS!AD1875</f>
        <v>31</v>
      </c>
      <c r="S86" s="5">
        <f>CALCULATIONS!AE1875</f>
        <v>31</v>
      </c>
      <c r="T86" s="5">
        <f>CALCULATIONS!AF1875</f>
        <v>30</v>
      </c>
      <c r="U86" s="5">
        <f>CALCULATIONS!AG1875</f>
        <v>31</v>
      </c>
      <c r="V86" s="5">
        <f>CALCULATIONS!AH1875</f>
        <v>30</v>
      </c>
      <c r="W86" s="5">
        <f>CALCULATIONS!AI1875</f>
        <v>31</v>
      </c>
    </row>
    <row r="87" spans="4:23">
      <c r="D87" s="5" t="str">
        <f>CALCULATIONS!M1876</f>
        <v>No: of absolute values of the difference (obs-fcst)&lt;=1.0, then</v>
      </c>
      <c r="E87" s="5" t="str">
        <f>CALCULATIONS!O1876</f>
        <v>N1=</v>
      </c>
      <c r="F87" s="5">
        <f>CALCULATIONS!P1876</f>
        <v>26</v>
      </c>
      <c r="G87" s="5">
        <f>CALCULATIONS!R1876</f>
        <v>5</v>
      </c>
      <c r="H87" s="5">
        <f>CALCULATIONS!S1876</f>
        <v>1</v>
      </c>
      <c r="I87" s="5">
        <f>CALCULATIONS!T1876</f>
        <v>6</v>
      </c>
      <c r="J87" s="5">
        <f>CALCULATIONS!U1876</f>
        <v>14</v>
      </c>
      <c r="K87" s="5" t="str">
        <f>CALCULATIONS!W1876</f>
        <v>N1=</v>
      </c>
      <c r="L87" s="5">
        <f>CALCULATIONS!X1876</f>
        <v>5</v>
      </c>
      <c r="M87" s="5">
        <f>CALCULATIONS!Y1876</f>
        <v>0</v>
      </c>
      <c r="N87" s="5">
        <f>CALCULATIONS!Z1876</f>
        <v>0</v>
      </c>
      <c r="O87" s="5">
        <f>CALCULATIONS!AA1876</f>
        <v>0</v>
      </c>
      <c r="P87" s="5">
        <f>CALCULATIONS!AB1876</f>
        <v>1</v>
      </c>
      <c r="Q87" s="5">
        <f>CALCULATIONS!AC1876</f>
        <v>0</v>
      </c>
      <c r="R87" s="5">
        <f>CALCULATIONS!AD1876</f>
        <v>0</v>
      </c>
      <c r="S87" s="5">
        <f>CALCULATIONS!AE1876</f>
        <v>5</v>
      </c>
      <c r="T87" s="5">
        <f>CALCULATIONS!AF1876</f>
        <v>1</v>
      </c>
      <c r="U87" s="5">
        <f>CALCULATIONS!AG1876</f>
        <v>11</v>
      </c>
      <c r="V87" s="5">
        <f>CALCULATIONS!AH1876</f>
        <v>3</v>
      </c>
      <c r="W87" s="5">
        <f>CALCULATIONS!AI1876</f>
        <v>0</v>
      </c>
    </row>
    <row r="88" spans="4:23">
      <c r="D88" s="5" t="str">
        <f>CALCULATIONS!M1877</f>
        <v>No: of absolute values of the difference (obs-fcst) &gt;1.0 </v>
      </c>
      <c r="E88" s="5" t="str">
        <f>CALCULATIONS!O1877</f>
        <v>N11 =</v>
      </c>
      <c r="F88" s="5">
        <f>CALCULATIONS!P1877</f>
        <v>339</v>
      </c>
      <c r="G88" s="5">
        <f>CALCULATIONS!R1877</f>
        <v>54</v>
      </c>
      <c r="H88" s="5">
        <f>CALCULATIONS!S1877</f>
        <v>91</v>
      </c>
      <c r="I88" s="5">
        <f>CALCULATIONS!T1877</f>
        <v>116</v>
      </c>
      <c r="J88" s="5">
        <f>CALCULATIONS!U1877</f>
        <v>78</v>
      </c>
      <c r="K88" s="5" t="str">
        <f>CALCULATIONS!W1877</f>
        <v>N11 =</v>
      </c>
      <c r="L88" s="5">
        <f>CALCULATIONS!X1877</f>
        <v>26</v>
      </c>
      <c r="M88" s="5">
        <f>CALCULATIONS!Y1877</f>
        <v>28</v>
      </c>
      <c r="N88" s="5">
        <f>CALCULATIONS!Z1877</f>
        <v>31</v>
      </c>
      <c r="O88" s="5">
        <f>CALCULATIONS!AA1877</f>
        <v>30</v>
      </c>
      <c r="P88" s="5">
        <f>CALCULATIONS!AB1877</f>
        <v>30</v>
      </c>
      <c r="Q88" s="5">
        <f>CALCULATIONS!AC1877</f>
        <v>30</v>
      </c>
      <c r="R88" s="5">
        <f>CALCULATIONS!AD1877</f>
        <v>31</v>
      </c>
      <c r="S88" s="5">
        <f>CALCULATIONS!AE1877</f>
        <v>26</v>
      </c>
      <c r="T88" s="5">
        <f>CALCULATIONS!AF1877</f>
        <v>29</v>
      </c>
      <c r="U88" s="5">
        <f>CALCULATIONS!AG1877</f>
        <v>20</v>
      </c>
      <c r="V88" s="5">
        <f>CALCULATIONS!AH1877</f>
        <v>27</v>
      </c>
      <c r="W88" s="5">
        <f>CALCULATIONS!AI1877</f>
        <v>31</v>
      </c>
    </row>
    <row r="89" spans="4:23">
      <c r="D89" s="5" t="str">
        <f>CALCULATIONS!M1878</f>
        <v>No: of absolute values of the difference (obs-fcst) &gt; 2, </v>
      </c>
      <c r="E89" s="5" t="str">
        <f>CALCULATIONS!O1878</f>
        <v>N3 =</v>
      </c>
      <c r="F89" s="5">
        <f>CALCULATIONS!P1878</f>
        <v>330</v>
      </c>
      <c r="G89" s="5">
        <f>CALCULATIONS!R1878</f>
        <v>52</v>
      </c>
      <c r="H89" s="5">
        <f>CALCULATIONS!S1878</f>
        <v>91</v>
      </c>
      <c r="I89" s="5">
        <f>CALCULATIONS!T1878</f>
        <v>112</v>
      </c>
      <c r="J89" s="5">
        <f>CALCULATIONS!U1878</f>
        <v>75</v>
      </c>
      <c r="K89" s="5" t="str">
        <f>CALCULATIONS!W1878</f>
        <v>N3 =</v>
      </c>
      <c r="L89" s="5">
        <f>CALCULATIONS!X1878</f>
        <v>26</v>
      </c>
      <c r="M89" s="5">
        <f>CALCULATIONS!Y1878</f>
        <v>26</v>
      </c>
      <c r="N89" s="5">
        <f>CALCULATIONS!Z1878</f>
        <v>31</v>
      </c>
      <c r="O89" s="5">
        <f>CALCULATIONS!AA1878</f>
        <v>30</v>
      </c>
      <c r="P89" s="5">
        <f>CALCULATIONS!AB1878</f>
        <v>31</v>
      </c>
      <c r="Q89" s="5">
        <f>CALCULATIONS!AC1878</f>
        <v>30</v>
      </c>
      <c r="R89" s="5">
        <f>CALCULATIONS!AD1878</f>
        <v>31</v>
      </c>
      <c r="S89" s="5">
        <f>CALCULATIONS!AE1878</f>
        <v>25</v>
      </c>
      <c r="T89" s="5">
        <f>CALCULATIONS!AF1878</f>
        <v>26</v>
      </c>
      <c r="U89" s="5">
        <f>CALCULATIONS!AG1878</f>
        <v>19</v>
      </c>
      <c r="V89" s="5">
        <f>CALCULATIONS!AH1878</f>
        <v>26</v>
      </c>
      <c r="W89" s="5">
        <f>CALCULATIONS!AI1878</f>
        <v>30</v>
      </c>
    </row>
    <row r="90" spans="4:23">
      <c r="D90" s="5" t="str">
        <f>CALCULATIONS!M1879</f>
        <v>Therefore No: of absolute values of the difference (obs-fcst) &gt;1 and &lt;=2, </v>
      </c>
      <c r="E90" s="5" t="str">
        <f>CALCULATIONS!O1879</f>
        <v>N2=N11-N3</v>
      </c>
      <c r="F90" s="5">
        <f>CALCULATIONS!P1879</f>
        <v>9</v>
      </c>
      <c r="G90" s="5">
        <f>CALCULATIONS!R1879</f>
        <v>2</v>
      </c>
      <c r="H90" s="5">
        <f>CALCULATIONS!S1879</f>
        <v>0</v>
      </c>
      <c r="I90" s="5">
        <f>CALCULATIONS!T1879</f>
        <v>4</v>
      </c>
      <c r="J90" s="5">
        <f>CALCULATIONS!U1879</f>
        <v>3</v>
      </c>
      <c r="K90" s="5" t="str">
        <f>CALCULATIONS!W1879</f>
        <v>N2=N11-N3</v>
      </c>
      <c r="L90" s="5">
        <f>CALCULATIONS!X1879</f>
        <v>0</v>
      </c>
      <c r="M90" s="5">
        <f>CALCULATIONS!Y1879</f>
        <v>2</v>
      </c>
      <c r="N90" s="5">
        <f>CALCULATIONS!Z1879</f>
        <v>0</v>
      </c>
      <c r="O90" s="5">
        <f>CALCULATIONS!AA1879</f>
        <v>0</v>
      </c>
      <c r="P90" s="5">
        <f>CALCULATIONS!AB1879</f>
        <v>-1</v>
      </c>
      <c r="Q90" s="5">
        <f>CALCULATIONS!AC1879</f>
        <v>0</v>
      </c>
      <c r="R90" s="5">
        <f>CALCULATIONS!AD1879</f>
        <v>0</v>
      </c>
      <c r="S90" s="5">
        <f>CALCULATIONS!AE1879</f>
        <v>1</v>
      </c>
      <c r="T90" s="5">
        <f>CALCULATIONS!AF1879</f>
        <v>3</v>
      </c>
      <c r="U90" s="5">
        <f>CALCULATIONS!AG1879</f>
        <v>1</v>
      </c>
      <c r="V90" s="5">
        <f>CALCULATIONS!AH1879</f>
        <v>1</v>
      </c>
      <c r="W90" s="5">
        <f>CALCULATIONS!AI1879</f>
        <v>1</v>
      </c>
    </row>
    <row r="91" spans="4:23">
      <c r="D91" s="5" t="str">
        <f>CALCULATIONS!M1880</f>
        <v>Root Mean Sqaure Error = </v>
      </c>
      <c r="E91" s="5" t="str">
        <f>CALCULATIONS!O1880</f>
        <v>RMSE =</v>
      </c>
      <c r="F91" s="5">
        <f>CALCULATIONS!P1880</f>
        <v>18.64</v>
      </c>
      <c r="G91" s="5">
        <f>CALCULATIONS!R1880</f>
        <v>15.81</v>
      </c>
      <c r="H91" s="5">
        <f>CALCULATIONS!S1880</f>
        <v>20.39</v>
      </c>
      <c r="I91" s="5">
        <f>CALCULATIONS!T1880</f>
        <v>19.6</v>
      </c>
      <c r="J91" s="5">
        <f>CALCULATIONS!U1880</f>
        <v>17.1</v>
      </c>
      <c r="K91" s="5" t="str">
        <f>CALCULATIONS!W1880</f>
        <v>RMSE =</v>
      </c>
      <c r="L91" s="5">
        <f>CALCULATIONS!X1880</f>
        <v>17.61</v>
      </c>
      <c r="M91" s="5">
        <f>CALCULATIONS!Y1880</f>
        <v>13.54</v>
      </c>
      <c r="N91" s="5">
        <f>CALCULATIONS!Z1880</f>
        <v>18.41</v>
      </c>
      <c r="O91" s="5">
        <f>CALCULATIONS!AA1880</f>
        <v>19.88</v>
      </c>
      <c r="P91" s="5">
        <f>CALCULATIONS!AB1880</f>
        <v>22.62</v>
      </c>
      <c r="Q91" s="5">
        <f>CALCULATIONS!AC1880</f>
        <v>23.94</v>
      </c>
      <c r="R91" s="5">
        <f>CALCULATIONS!AD1880</f>
        <v>19.43</v>
      </c>
      <c r="S91" s="5">
        <f>CALCULATIONS!AE1880</f>
        <v>15.63</v>
      </c>
      <c r="T91" s="5">
        <f>CALCULATIONS!AF1880</f>
        <v>18.63</v>
      </c>
      <c r="U91" s="5">
        <f>CALCULATIONS!AG1880</f>
        <v>11.57</v>
      </c>
      <c r="V91" s="5">
        <f>CALCULATIONS!AH1880</f>
        <v>10.37</v>
      </c>
      <c r="W91" s="5">
        <f>CALCULATIONS!AI1880</f>
        <v>25.11</v>
      </c>
    </row>
    <row r="92" spans="4:23">
      <c r="D92" s="5">
        <f>CALCULATIONS!M1881</f>
        <v>0</v>
      </c>
      <c r="E92" s="5" t="str">
        <f>CALCULATIONS!O1881</f>
        <v>Correct=(N1/N)*100</v>
      </c>
      <c r="F92" s="5">
        <f>CALCULATIONS!P1881</f>
        <v>7.12</v>
      </c>
      <c r="G92" s="5">
        <f>CALCULATIONS!R1881</f>
        <v>8.47</v>
      </c>
      <c r="H92" s="5">
        <f>CALCULATIONS!S1881</f>
        <v>1.09</v>
      </c>
      <c r="I92" s="5">
        <f>CALCULATIONS!T1881</f>
        <v>4.92</v>
      </c>
      <c r="J92" s="5">
        <f>CALCULATIONS!U1881</f>
        <v>15.22</v>
      </c>
      <c r="K92" s="5" t="str">
        <f>CALCULATIONS!W1881</f>
        <v>Correct=(N1/N)*100</v>
      </c>
      <c r="L92" s="5">
        <f>CALCULATIONS!X1881</f>
        <v>16.13</v>
      </c>
      <c r="M92" s="5">
        <f>CALCULATIONS!Y1881</f>
        <v>0</v>
      </c>
      <c r="N92" s="5">
        <f>CALCULATIONS!Z1881</f>
        <v>0</v>
      </c>
      <c r="O92" s="5">
        <f>CALCULATIONS!AA1881</f>
        <v>0</v>
      </c>
      <c r="P92" s="5">
        <f>CALCULATIONS!AB1881</f>
        <v>3.23</v>
      </c>
      <c r="Q92" s="5">
        <f>CALCULATIONS!AC1881</f>
        <v>0</v>
      </c>
      <c r="R92" s="5">
        <f>CALCULATIONS!AD1881</f>
        <v>0</v>
      </c>
      <c r="S92" s="5">
        <f>CALCULATIONS!AE1881</f>
        <v>16.13</v>
      </c>
      <c r="T92" s="5">
        <f>CALCULATIONS!AF1881</f>
        <v>3.33</v>
      </c>
      <c r="U92" s="5">
        <f>CALCULATIONS!AG1881</f>
        <v>35.48</v>
      </c>
      <c r="V92" s="5">
        <f>CALCULATIONS!AH1881</f>
        <v>10</v>
      </c>
      <c r="W92" s="5">
        <f>CALCULATIONS!AI1881</f>
        <v>0</v>
      </c>
    </row>
    <row r="93" spans="4:23">
      <c r="D93" s="5" t="str">
        <f>CALCULATIONS!M1882</f>
        <v>Error structure for RHmin is</v>
      </c>
      <c r="E93" s="5" t="str">
        <f>CALCULATIONS!O1882</f>
        <v>Usable=(N2/N)*100</v>
      </c>
      <c r="F93" s="5">
        <f>CALCULATIONS!P1882</f>
        <v>2.47</v>
      </c>
      <c r="G93" s="5">
        <f>CALCULATIONS!R1882</f>
        <v>3.39</v>
      </c>
      <c r="H93" s="5">
        <f>CALCULATIONS!S1882</f>
        <v>0</v>
      </c>
      <c r="I93" s="5">
        <f>CALCULATIONS!T1882</f>
        <v>3.28</v>
      </c>
      <c r="J93" s="5">
        <f>CALCULATIONS!U1882</f>
        <v>3.26</v>
      </c>
      <c r="K93" s="5" t="str">
        <f>CALCULATIONS!W1882</f>
        <v>Usable=(N2/N)*100</v>
      </c>
      <c r="L93" s="5">
        <f>CALCULATIONS!X1882</f>
        <v>0</v>
      </c>
      <c r="M93" s="5">
        <f>CALCULATIONS!Y1882</f>
        <v>7.14</v>
      </c>
      <c r="N93" s="5">
        <f>CALCULATIONS!Z1882</f>
        <v>0</v>
      </c>
      <c r="O93" s="5">
        <f>CALCULATIONS!AA1882</f>
        <v>0</v>
      </c>
      <c r="P93" s="5">
        <f>CALCULATIONS!AB1882</f>
        <v>-3.23</v>
      </c>
      <c r="Q93" s="5">
        <f>CALCULATIONS!AC1882</f>
        <v>0</v>
      </c>
      <c r="R93" s="5">
        <f>CALCULATIONS!AD1882</f>
        <v>0</v>
      </c>
      <c r="S93" s="5">
        <f>CALCULATIONS!AE1882</f>
        <v>3.23</v>
      </c>
      <c r="T93" s="5">
        <f>CALCULATIONS!AF1882</f>
        <v>10</v>
      </c>
      <c r="U93" s="5">
        <f>CALCULATIONS!AG1882</f>
        <v>3.23</v>
      </c>
      <c r="V93" s="5">
        <f>CALCULATIONS!AH1882</f>
        <v>3.33</v>
      </c>
      <c r="W93" s="5">
        <f>CALCULATIONS!AI1882</f>
        <v>3.23</v>
      </c>
    </row>
    <row r="94" spans="4:23">
      <c r="D94" s="5">
        <f>CALCULATIONS!M1883</f>
        <v>0</v>
      </c>
      <c r="E94" s="5" t="str">
        <f>CALCULATIONS!O1883</f>
        <v>Unusable=(N3/N)*100</v>
      </c>
      <c r="F94" s="5">
        <f>CALCULATIONS!P1883</f>
        <v>90.41</v>
      </c>
      <c r="G94" s="5">
        <f>CALCULATIONS!R1883</f>
        <v>88.14</v>
      </c>
      <c r="H94" s="5">
        <f>CALCULATIONS!S1883</f>
        <v>98.91</v>
      </c>
      <c r="I94" s="5">
        <f>CALCULATIONS!T1883</f>
        <v>91.8</v>
      </c>
      <c r="J94" s="5">
        <f>CALCULATIONS!U1883</f>
        <v>81.52</v>
      </c>
      <c r="K94" s="5" t="str">
        <f>CALCULATIONS!W1883</f>
        <v>Unusable=(N3/N)*100</v>
      </c>
      <c r="L94" s="5">
        <f>CALCULATIONS!X1883</f>
        <v>83.87</v>
      </c>
      <c r="M94" s="5">
        <f>CALCULATIONS!Y1883</f>
        <v>92.86</v>
      </c>
      <c r="N94" s="5">
        <f>CALCULATIONS!Z1883</f>
        <v>100</v>
      </c>
      <c r="O94" s="5">
        <f>CALCULATIONS!AA1883</f>
        <v>100</v>
      </c>
      <c r="P94" s="5">
        <f>CALCULATIONS!AB1883</f>
        <v>100</v>
      </c>
      <c r="Q94" s="5">
        <f>CALCULATIONS!AC1883</f>
        <v>100</v>
      </c>
      <c r="R94" s="5">
        <f>CALCULATIONS!AD1883</f>
        <v>100</v>
      </c>
      <c r="S94" s="5">
        <f>CALCULATIONS!AE1883</f>
        <v>80.65</v>
      </c>
      <c r="T94" s="5">
        <f>CALCULATIONS!AF1883</f>
        <v>86.67</v>
      </c>
      <c r="U94" s="5">
        <f>CALCULATIONS!AG1883</f>
        <v>61.29</v>
      </c>
      <c r="V94" s="5">
        <f>CALCULATIONS!AH1883</f>
        <v>86.67</v>
      </c>
      <c r="W94" s="5">
        <f>CALCULATIONS!AI1883</f>
        <v>96.77</v>
      </c>
    </row>
    <row r="95" spans="4:23">
      <c r="D95" s="5" t="str">
        <f>CALCULATIONS!M1884</f>
        <v>Correlation of RHmin =</v>
      </c>
      <c r="E95" s="5" t="str">
        <f>CALCULATIONS!O1884</f>
        <v>R=</v>
      </c>
      <c r="F95" s="5">
        <f>CALCULATIONS!P1884</f>
        <v>0.838267224560481</v>
      </c>
      <c r="G95" s="5">
        <f>CALCULATIONS!R1884</f>
        <v>0.764508229579328</v>
      </c>
      <c r="H95" s="5">
        <f>CALCULATIONS!S1884</f>
        <v>0.64790333090335</v>
      </c>
      <c r="I95" s="5">
        <f>CALCULATIONS!T1884</f>
        <v>0.637913139031255</v>
      </c>
      <c r="J95" s="5">
        <f>CALCULATIONS!U1884</f>
        <v>0.657794760036483</v>
      </c>
      <c r="K95" s="5" t="str">
        <f>CALCULATIONS!W1884</f>
        <v>R=</v>
      </c>
      <c r="L95" s="5">
        <f>CALCULATIONS!X1884</f>
        <v>0.688563662859917</v>
      </c>
      <c r="M95" s="5">
        <f>CALCULATIONS!Y1884</f>
        <v>-0.0192498264760608</v>
      </c>
      <c r="N95" s="5">
        <f>CALCULATIONS!Z1884</f>
        <v>0.299236748580818</v>
      </c>
      <c r="O95" s="5">
        <f>CALCULATIONS!AA1884</f>
        <v>0.232459996263698</v>
      </c>
      <c r="P95" s="5">
        <f>CALCULATIONS!AB1884</f>
        <v>0.545445659288865</v>
      </c>
      <c r="Q95" s="5">
        <f>CALCULATIONS!AC1884</f>
        <v>0.48326528439137</v>
      </c>
      <c r="R95" s="5">
        <f>CALCULATIONS!AD1884</f>
        <v>0.719422601779564</v>
      </c>
      <c r="S95" s="5">
        <f>CALCULATIONS!AE1884</f>
        <v>0.288998063854099</v>
      </c>
      <c r="T95" s="5">
        <f>CALCULATIONS!AF1884</f>
        <v>0.38209047849749</v>
      </c>
      <c r="U95" s="5">
        <f>CALCULATIONS!AG1884</f>
        <v>0.820625116195211</v>
      </c>
      <c r="V95" s="5">
        <f>CALCULATIONS!AH1884</f>
        <v>0.793045931170217</v>
      </c>
      <c r="W95" s="5">
        <f>CALCULATIONS!AI1884</f>
        <v>0.511671847991293</v>
      </c>
    </row>
    <row r="100" ht="18.5" spans="4:23">
      <c r="D100" s="2" t="str">
        <f>CALCULATIONS!M2246</f>
        <v>Wind Speed</v>
      </c>
      <c r="E100" s="5">
        <f>CALCULATIONS!O2246</f>
        <v>0</v>
      </c>
      <c r="F100" s="5" t="str">
        <f>CALCULATIONS!P2246</f>
        <v>Annual</v>
      </c>
      <c r="G100" s="5" t="str">
        <f>CALCULATIONS!R2246</f>
        <v>Winter (Jan-Feb)</v>
      </c>
      <c r="H100" s="5" t="str">
        <f>CALCULATIONS!S2246</f>
        <v>Pre monsoon (March - May)</v>
      </c>
      <c r="I100" s="5" t="str">
        <f>CALCULATIONS!T2246</f>
        <v>Monsoon (June - Sept)</v>
      </c>
      <c r="J100" s="5" t="str">
        <f>CALCULATIONS!U2246</f>
        <v>Post monsoon (Oct - Dec)</v>
      </c>
      <c r="K100" s="5">
        <f>CALCULATIONS!W2246</f>
        <v>0</v>
      </c>
      <c r="L100" s="5" t="str">
        <f>CALCULATIONS!X2246</f>
        <v>Jan</v>
      </c>
      <c r="M100" s="5" t="str">
        <f>CALCULATIONS!Y2246</f>
        <v>Feb</v>
      </c>
      <c r="N100" s="5" t="str">
        <f>CALCULATIONS!Z2246</f>
        <v>Mar</v>
      </c>
      <c r="O100" s="5" t="str">
        <f>CALCULATIONS!AA2246</f>
        <v>Apr</v>
      </c>
      <c r="P100" s="5" t="str">
        <f>CALCULATIONS!AB2246</f>
        <v>May</v>
      </c>
      <c r="Q100" s="5" t="str">
        <f>CALCULATIONS!AC2246</f>
        <v>Jun</v>
      </c>
      <c r="R100" s="5" t="str">
        <f>CALCULATIONS!AD2246</f>
        <v>Jul</v>
      </c>
      <c r="S100" s="5" t="str">
        <f>CALCULATIONS!AE2246</f>
        <v>Aug</v>
      </c>
      <c r="T100" s="5" t="str">
        <f>CALCULATIONS!AF2246</f>
        <v>Sep</v>
      </c>
      <c r="U100" s="5" t="str">
        <f>CALCULATIONS!AG2246</f>
        <v>Oct</v>
      </c>
      <c r="V100" s="5" t="str">
        <f>CALCULATIONS!AH2246</f>
        <v>Nov</v>
      </c>
      <c r="W100" s="5" t="str">
        <f>CALCULATIONS!AI2246</f>
        <v>Dec</v>
      </c>
    </row>
    <row r="101" spans="4:23">
      <c r="D101" s="5" t="str">
        <f>CALCULATIONS!M2247</f>
        <v>Missing days are </v>
      </c>
      <c r="E101" s="5" t="str">
        <f>CALCULATIONS!O2247</f>
        <v>M=</v>
      </c>
      <c r="F101" s="5">
        <f>CALCULATIONS!P2247</f>
        <v>0</v>
      </c>
      <c r="G101" s="5">
        <f>CALCULATIONS!R2247</f>
        <v>0</v>
      </c>
      <c r="H101" s="5">
        <f>CALCULATIONS!S2247</f>
        <v>0</v>
      </c>
      <c r="I101" s="5">
        <f>CALCULATIONS!T2247</f>
        <v>0</v>
      </c>
      <c r="J101" s="5">
        <f>CALCULATIONS!U2247</f>
        <v>0</v>
      </c>
      <c r="K101" s="5" t="str">
        <f>CALCULATIONS!W2247</f>
        <v>M=</v>
      </c>
      <c r="L101" s="5">
        <f>CALCULATIONS!X2247</f>
        <v>0</v>
      </c>
      <c r="M101" s="5">
        <f>CALCULATIONS!Y2247</f>
        <v>0</v>
      </c>
      <c r="N101" s="5">
        <f>CALCULATIONS!Z2247</f>
        <v>0</v>
      </c>
      <c r="O101" s="5">
        <f>CALCULATIONS!AA2247</f>
        <v>0</v>
      </c>
      <c r="P101" s="5">
        <f>CALCULATIONS!AB2247</f>
        <v>0</v>
      </c>
      <c r="Q101" s="5">
        <f>CALCULATIONS!AC2247</f>
        <v>0</v>
      </c>
      <c r="R101" s="5">
        <f>CALCULATIONS!AD2247</f>
        <v>0</v>
      </c>
      <c r="S101" s="5">
        <f>CALCULATIONS!AE2247</f>
        <v>0</v>
      </c>
      <c r="T101" s="5">
        <f>CALCULATIONS!AF2247</f>
        <v>0</v>
      </c>
      <c r="U101" s="5">
        <f>CALCULATIONS!AG2247</f>
        <v>0</v>
      </c>
      <c r="V101" s="5">
        <f>CALCULATIONS!AH2247</f>
        <v>0</v>
      </c>
      <c r="W101" s="5">
        <f>CALCULATIONS!AI2247</f>
        <v>0</v>
      </c>
    </row>
    <row r="102" spans="4:23">
      <c r="D102" s="5" t="str">
        <f>CALCULATIONS!M2248</f>
        <v>Total no: of forecast </v>
      </c>
      <c r="E102" s="5" t="str">
        <f>CALCULATIONS!O2248</f>
        <v>N =</v>
      </c>
      <c r="F102" s="5">
        <f>CALCULATIONS!P2248</f>
        <v>365</v>
      </c>
      <c r="G102" s="5">
        <f>CALCULATIONS!R2248</f>
        <v>59</v>
      </c>
      <c r="H102" s="5">
        <f>CALCULATIONS!S2248</f>
        <v>92</v>
      </c>
      <c r="I102" s="5">
        <f>CALCULATIONS!T2248</f>
        <v>122</v>
      </c>
      <c r="J102" s="5">
        <f>CALCULATIONS!U2248</f>
        <v>92</v>
      </c>
      <c r="K102" s="5" t="str">
        <f>CALCULATIONS!W2248</f>
        <v>N =</v>
      </c>
      <c r="L102" s="5">
        <f>CALCULATIONS!X2248</f>
        <v>31</v>
      </c>
      <c r="M102" s="5">
        <f>CALCULATIONS!Y2248</f>
        <v>28</v>
      </c>
      <c r="N102" s="5">
        <f>CALCULATIONS!Z2248</f>
        <v>31</v>
      </c>
      <c r="O102" s="5">
        <f>CALCULATIONS!AA2248</f>
        <v>30</v>
      </c>
      <c r="P102" s="5">
        <f>CALCULATIONS!AB2248</f>
        <v>31</v>
      </c>
      <c r="Q102" s="5">
        <f>CALCULATIONS!AC2248</f>
        <v>30</v>
      </c>
      <c r="R102" s="5">
        <f>CALCULATIONS!AD2248</f>
        <v>31</v>
      </c>
      <c r="S102" s="5">
        <f>CALCULATIONS!AE2248</f>
        <v>31</v>
      </c>
      <c r="T102" s="5">
        <f>CALCULATIONS!AF2248</f>
        <v>30</v>
      </c>
      <c r="U102" s="5">
        <f>CALCULATIONS!AG2248</f>
        <v>31</v>
      </c>
      <c r="V102" s="5">
        <f>CALCULATIONS!AH2248</f>
        <v>30</v>
      </c>
      <c r="W102" s="5">
        <f>CALCULATIONS!AI2248</f>
        <v>31</v>
      </c>
    </row>
    <row r="103" spans="4:23">
      <c r="D103" s="5" t="str">
        <f>CALCULATIONS!M2249</f>
        <v>No: of absolute values of the difference (obs-fcst)&lt;=3, then</v>
      </c>
      <c r="E103" s="5" t="str">
        <f>CALCULATIONS!O2249</f>
        <v>N1=</v>
      </c>
      <c r="F103" s="5">
        <f>CALCULATIONS!P2249</f>
        <v>18</v>
      </c>
      <c r="G103" s="5">
        <f>CALCULATIONS!R2249</f>
        <v>5</v>
      </c>
      <c r="H103" s="5">
        <f>CALCULATIONS!S2249</f>
        <v>2</v>
      </c>
      <c r="I103" s="5">
        <f>CALCULATIONS!T2249</f>
        <v>1</v>
      </c>
      <c r="J103" s="5">
        <f>CALCULATIONS!U2249</f>
        <v>10</v>
      </c>
      <c r="K103" s="5" t="str">
        <f>CALCULATIONS!W2249</f>
        <v>N1=</v>
      </c>
      <c r="L103" s="5">
        <f>CALCULATIONS!X2249</f>
        <v>5</v>
      </c>
      <c r="M103" s="5">
        <f>CALCULATIONS!Y2249</f>
        <v>0</v>
      </c>
      <c r="N103" s="5">
        <f>CALCULATIONS!Z2249</f>
        <v>0</v>
      </c>
      <c r="O103" s="5">
        <f>CALCULATIONS!AA2249</f>
        <v>0</v>
      </c>
      <c r="P103" s="5">
        <f>CALCULATIONS!AB2249</f>
        <v>2</v>
      </c>
      <c r="Q103" s="5">
        <f>CALCULATIONS!AC2249</f>
        <v>0</v>
      </c>
      <c r="R103" s="5">
        <f>CALCULATIONS!AD2249</f>
        <v>0</v>
      </c>
      <c r="S103" s="5">
        <f>CALCULATIONS!AE2249</f>
        <v>1</v>
      </c>
      <c r="T103" s="5">
        <f>CALCULATIONS!AF2249</f>
        <v>0</v>
      </c>
      <c r="U103" s="5">
        <f>CALCULATIONS!AG2249</f>
        <v>10</v>
      </c>
      <c r="V103" s="5">
        <f>CALCULATIONS!AH2249</f>
        <v>0</v>
      </c>
      <c r="W103" s="5">
        <f>CALCULATIONS!AI2249</f>
        <v>0</v>
      </c>
    </row>
    <row r="104" spans="4:23">
      <c r="D104" s="5" t="str">
        <f>CALCULATIONS!M2250</f>
        <v>No: of absolute values of the difference (obs-fcst) &gt;6</v>
      </c>
      <c r="E104" s="5" t="str">
        <f>CALCULATIONS!O2250</f>
        <v>N3 =</v>
      </c>
      <c r="F104" s="5">
        <f>CALCULATIONS!P2250</f>
        <v>321</v>
      </c>
      <c r="G104" s="5">
        <f>CALCULATIONS!R2250</f>
        <v>51</v>
      </c>
      <c r="H104" s="5">
        <f>CALCULATIONS!S2250</f>
        <v>88</v>
      </c>
      <c r="I104" s="5">
        <f>CALCULATIONS!T2250</f>
        <v>121</v>
      </c>
      <c r="J104" s="5">
        <f>CALCULATIONS!U2250</f>
        <v>64</v>
      </c>
      <c r="K104" s="5" t="str">
        <f>CALCULATIONS!W2250</f>
        <v>N3 =</v>
      </c>
      <c r="L104" s="5">
        <f>CALCULATIONS!X2250</f>
        <v>24</v>
      </c>
      <c r="M104" s="5">
        <f>CALCULATIONS!Y2250</f>
        <v>27</v>
      </c>
      <c r="N104" s="5">
        <f>CALCULATIONS!Z2250</f>
        <v>31</v>
      </c>
      <c r="O104" s="5">
        <f>CALCULATIONS!AA2250</f>
        <v>28</v>
      </c>
      <c r="P104" s="5">
        <f>CALCULATIONS!AB2250</f>
        <v>29</v>
      </c>
      <c r="Q104" s="5">
        <f>CALCULATIONS!AC2250</f>
        <v>30</v>
      </c>
      <c r="R104" s="5">
        <f>CALCULATIONS!AD2250</f>
        <v>30</v>
      </c>
      <c r="S104" s="5">
        <f>CALCULATIONS!AE2250</f>
        <v>28</v>
      </c>
      <c r="T104" s="5">
        <f>CALCULATIONS!AF2250</f>
        <v>30</v>
      </c>
      <c r="U104" s="5">
        <f>CALCULATIONS!AG2250</f>
        <v>12</v>
      </c>
      <c r="V104" s="5">
        <f>CALCULATIONS!AH2250</f>
        <v>26</v>
      </c>
      <c r="W104" s="5">
        <f>CALCULATIONS!AI2250</f>
        <v>26</v>
      </c>
    </row>
    <row r="105" spans="4:23">
      <c r="D105" s="5" t="str">
        <f>CALCULATIONS!M2251</f>
        <v>No: of absolute values of the difference (obs-fcst) &gt; 3, </v>
      </c>
      <c r="E105" s="5" t="str">
        <f>CALCULATIONS!O2251</f>
        <v>N11 =</v>
      </c>
      <c r="F105" s="5">
        <f>CALCULATIONS!P2251</f>
        <v>347</v>
      </c>
      <c r="G105" s="5">
        <f>CALCULATIONS!R2251</f>
        <v>54</v>
      </c>
      <c r="H105" s="5">
        <f>CALCULATIONS!S2251</f>
        <v>90</v>
      </c>
      <c r="I105" s="5">
        <f>CALCULATIONS!T2251</f>
        <v>121</v>
      </c>
      <c r="J105" s="5">
        <f>CALCULATIONS!U2251</f>
        <v>82</v>
      </c>
      <c r="K105" s="5" t="str">
        <f>CALCULATIONS!W2251</f>
        <v>N11 =</v>
      </c>
      <c r="L105" s="5">
        <f>CALCULATIONS!X2251</f>
        <v>26</v>
      </c>
      <c r="M105" s="5">
        <f>CALCULATIONS!Y2251</f>
        <v>28</v>
      </c>
      <c r="N105" s="5">
        <f>CALCULATIONS!Z2251</f>
        <v>31</v>
      </c>
      <c r="O105" s="5">
        <f>CALCULATIONS!AA2251</f>
        <v>30</v>
      </c>
      <c r="P105" s="5">
        <f>CALCULATIONS!AB2251</f>
        <v>31</v>
      </c>
      <c r="Q105" s="5">
        <f>CALCULATIONS!AC2251</f>
        <v>30</v>
      </c>
      <c r="R105" s="5">
        <f>CALCULATIONS!AD2251</f>
        <v>31</v>
      </c>
      <c r="S105" s="5">
        <f>CALCULATIONS!AE2251</f>
        <v>30</v>
      </c>
      <c r="T105" s="5">
        <f>CALCULATIONS!AF2251</f>
        <v>30</v>
      </c>
      <c r="U105" s="5">
        <f>CALCULATIONS!AG2251</f>
        <v>21</v>
      </c>
      <c r="V105" s="5">
        <f>CALCULATIONS!AH2251</f>
        <v>30</v>
      </c>
      <c r="W105" s="5">
        <f>CALCULATIONS!AI2251</f>
        <v>31</v>
      </c>
    </row>
    <row r="106" spans="4:23">
      <c r="D106" s="5" t="str">
        <f>CALCULATIONS!M2252</f>
        <v>Therefore No: of absolute values of the difference (obs-fcst) &gt;1 and &lt;=2, </v>
      </c>
      <c r="E106" s="5" t="str">
        <f>CALCULATIONS!O2252</f>
        <v>N2=N11-N3</v>
      </c>
      <c r="F106" s="5">
        <f>CALCULATIONS!P2252</f>
        <v>26</v>
      </c>
      <c r="G106" s="5">
        <f>CALCULATIONS!R2252</f>
        <v>3</v>
      </c>
      <c r="H106" s="5">
        <f>CALCULATIONS!S2252</f>
        <v>2</v>
      </c>
      <c r="I106" s="5">
        <f>CALCULATIONS!T2252</f>
        <v>0</v>
      </c>
      <c r="J106" s="5">
        <f>CALCULATIONS!U2252</f>
        <v>18</v>
      </c>
      <c r="K106" s="5" t="e">
        <f>CALCULATIONS!W2252</f>
        <v>#VALUE!</v>
      </c>
      <c r="L106" s="5">
        <f>CALCULATIONS!X2252</f>
        <v>2</v>
      </c>
      <c r="M106" s="5">
        <f>CALCULATIONS!Y2252</f>
        <v>1</v>
      </c>
      <c r="N106" s="5">
        <f>CALCULATIONS!Z2252</f>
        <v>0</v>
      </c>
      <c r="O106" s="5">
        <f>CALCULATIONS!AA2252</f>
        <v>2</v>
      </c>
      <c r="P106" s="5">
        <f>CALCULATIONS!AB2252</f>
        <v>2</v>
      </c>
      <c r="Q106" s="5">
        <f>CALCULATIONS!AC2252</f>
        <v>0</v>
      </c>
      <c r="R106" s="5">
        <f>CALCULATIONS!AD2252</f>
        <v>1</v>
      </c>
      <c r="S106" s="5">
        <f>CALCULATIONS!AE2252</f>
        <v>2</v>
      </c>
      <c r="T106" s="5">
        <f>CALCULATIONS!AF2252</f>
        <v>0</v>
      </c>
      <c r="U106" s="5">
        <f>CALCULATIONS!AG2252</f>
        <v>9</v>
      </c>
      <c r="V106" s="5">
        <f>CALCULATIONS!AH2252</f>
        <v>4</v>
      </c>
      <c r="W106" s="5">
        <f>CALCULATIONS!AI2252</f>
        <v>5</v>
      </c>
    </row>
    <row r="107" spans="4:23">
      <c r="D107" s="5" t="str">
        <f>CALCULATIONS!M2253</f>
        <v>Root Mean Sqaure Error = </v>
      </c>
      <c r="E107" s="5" t="str">
        <f>CALCULATIONS!O2253</f>
        <v>RMSE =</v>
      </c>
      <c r="F107" s="5">
        <f>CALCULATIONS!P2253</f>
        <v>11.33</v>
      </c>
      <c r="G107" s="5">
        <f>CALCULATIONS!R2253</f>
        <v>9.15</v>
      </c>
      <c r="H107" s="5">
        <f>CALCULATIONS!S2253</f>
        <v>10.28</v>
      </c>
      <c r="I107" s="5">
        <f>CALCULATIONS!T2253</f>
        <v>14.43</v>
      </c>
      <c r="J107" s="5">
        <f>CALCULATIONS!U2253</f>
        <v>8.6</v>
      </c>
      <c r="K107" s="5" t="str">
        <f>CALCULATIONS!W2253</f>
        <v>RMSE =</v>
      </c>
      <c r="L107" s="5">
        <f>CALCULATIONS!X2253</f>
        <v>8.89</v>
      </c>
      <c r="M107" s="5">
        <f>CALCULATIONS!Y2253</f>
        <v>9.42</v>
      </c>
      <c r="N107" s="5">
        <f>CALCULATIONS!Z2253</f>
        <v>9.16</v>
      </c>
      <c r="O107" s="5">
        <f>CALCULATIONS!AA2253</f>
        <v>9.77</v>
      </c>
      <c r="P107" s="5">
        <f>CALCULATIONS!AB2253</f>
        <v>11.72</v>
      </c>
      <c r="Q107" s="5">
        <f>CALCULATIONS!AC2253</f>
        <v>15.55</v>
      </c>
      <c r="R107" s="5">
        <f>CALCULATIONS!AD2253</f>
        <v>16.1</v>
      </c>
      <c r="S107" s="5">
        <f>CALCULATIONS!AE2253</f>
        <v>12.76</v>
      </c>
      <c r="T107" s="5">
        <f>CALCULATIONS!AF2253</f>
        <v>13.02</v>
      </c>
      <c r="U107" s="5">
        <f>CALCULATIONS!AG2253</f>
        <v>6.94</v>
      </c>
      <c r="V107" s="5">
        <f>CALCULATIONS!AH2253</f>
        <v>9.29</v>
      </c>
      <c r="W107" s="5">
        <f>CALCULATIONS!AI2253</f>
        <v>9.38</v>
      </c>
    </row>
    <row r="108" spans="4:23">
      <c r="D108" s="5">
        <f>CALCULATIONS!M2254</f>
        <v>0</v>
      </c>
      <c r="E108" s="5" t="str">
        <f>CALCULATIONS!O2254</f>
        <v>Correct=(N1/N)*100</v>
      </c>
      <c r="F108" s="5">
        <f>CALCULATIONS!P2254</f>
        <v>4.93</v>
      </c>
      <c r="G108" s="5">
        <f>CALCULATIONS!R2254</f>
        <v>8.47</v>
      </c>
      <c r="H108" s="5">
        <f>CALCULATIONS!S2254</f>
        <v>2.17</v>
      </c>
      <c r="I108" s="5">
        <f>CALCULATIONS!T2254</f>
        <v>0.82</v>
      </c>
      <c r="J108" s="5">
        <f>CALCULATIONS!U2254</f>
        <v>10.87</v>
      </c>
      <c r="K108" s="5" t="str">
        <f>CALCULATIONS!W2254</f>
        <v>Correct=(N1/N)*100</v>
      </c>
      <c r="L108" s="5">
        <f>CALCULATIONS!X2254</f>
        <v>16.13</v>
      </c>
      <c r="M108" s="5">
        <f>CALCULATIONS!Y2254</f>
        <v>0</v>
      </c>
      <c r="N108" s="5">
        <f>CALCULATIONS!Z2254</f>
        <v>0</v>
      </c>
      <c r="O108" s="5">
        <f>CALCULATIONS!AA2254</f>
        <v>0</v>
      </c>
      <c r="P108" s="5">
        <f>CALCULATIONS!AB2254</f>
        <v>6.45</v>
      </c>
      <c r="Q108" s="5">
        <f>CALCULATIONS!AC2254</f>
        <v>0</v>
      </c>
      <c r="R108" s="5">
        <f>CALCULATIONS!AD2254</f>
        <v>0</v>
      </c>
      <c r="S108" s="5">
        <f>CALCULATIONS!AE2254</f>
        <v>3.23</v>
      </c>
      <c r="T108" s="5">
        <f>CALCULATIONS!AF2254</f>
        <v>0</v>
      </c>
      <c r="U108" s="5">
        <f>CALCULATIONS!AG2254</f>
        <v>32.26</v>
      </c>
      <c r="V108" s="5">
        <f>CALCULATIONS!AH2254</f>
        <v>0</v>
      </c>
      <c r="W108" s="5">
        <f>CALCULATIONS!AI2254</f>
        <v>0</v>
      </c>
    </row>
    <row r="109" spans="4:23">
      <c r="D109" s="5" t="str">
        <f>CALCULATIONS!M2255</f>
        <v>Error structure for Tmin is</v>
      </c>
      <c r="E109" s="5" t="str">
        <f>CALCULATIONS!O2255</f>
        <v>Usable=(N2/N)*100</v>
      </c>
      <c r="F109" s="5">
        <f>CALCULATIONS!P2255</f>
        <v>7.12</v>
      </c>
      <c r="G109" s="5">
        <f>CALCULATIONS!R2255</f>
        <v>5.08</v>
      </c>
      <c r="H109" s="5">
        <f>CALCULATIONS!S2255</f>
        <v>2.17</v>
      </c>
      <c r="I109" s="5">
        <f>CALCULATIONS!T2255</f>
        <v>0</v>
      </c>
      <c r="J109" s="5">
        <f>CALCULATIONS!U2255</f>
        <v>19.57</v>
      </c>
      <c r="K109" s="5" t="str">
        <f>CALCULATIONS!W2255</f>
        <v>Usable=(N2/N)*100</v>
      </c>
      <c r="L109" s="5">
        <f>CALCULATIONS!X2255</f>
        <v>6.45</v>
      </c>
      <c r="M109" s="5">
        <f>CALCULATIONS!Y2255</f>
        <v>3.57</v>
      </c>
      <c r="N109" s="5">
        <f>CALCULATIONS!Z2255</f>
        <v>0</v>
      </c>
      <c r="O109" s="5">
        <f>CALCULATIONS!AA2255</f>
        <v>6.67</v>
      </c>
      <c r="P109" s="5">
        <f>CALCULATIONS!AB2255</f>
        <v>6.45</v>
      </c>
      <c r="Q109" s="5">
        <f>CALCULATIONS!AC2255</f>
        <v>0</v>
      </c>
      <c r="R109" s="5">
        <f>CALCULATIONS!AD2255</f>
        <v>3.23</v>
      </c>
      <c r="S109" s="5">
        <f>CALCULATIONS!AE2255</f>
        <v>6.45</v>
      </c>
      <c r="T109" s="5">
        <f>CALCULATIONS!AF2255</f>
        <v>0</v>
      </c>
      <c r="U109" s="5">
        <f>CALCULATIONS!AG2255</f>
        <v>29.03</v>
      </c>
      <c r="V109" s="5">
        <f>CALCULATIONS!AH2255</f>
        <v>13.33</v>
      </c>
      <c r="W109" s="5">
        <f>CALCULATIONS!AI2255</f>
        <v>16.13</v>
      </c>
    </row>
    <row r="110" spans="4:23">
      <c r="D110" s="5">
        <f>CALCULATIONS!M2256</f>
        <v>0</v>
      </c>
      <c r="E110" s="5" t="str">
        <f>CALCULATIONS!O2256</f>
        <v>Unusable=(N3/N)*100</v>
      </c>
      <c r="F110" s="5">
        <f>CALCULATIONS!P2256</f>
        <v>87.95</v>
      </c>
      <c r="G110" s="5">
        <f>CALCULATIONS!R2256</f>
        <v>86.44</v>
      </c>
      <c r="H110" s="5">
        <f>CALCULATIONS!S2256</f>
        <v>95.65</v>
      </c>
      <c r="I110" s="5">
        <f>CALCULATIONS!T2256</f>
        <v>99.18</v>
      </c>
      <c r="J110" s="5">
        <f>CALCULATIONS!U2256</f>
        <v>69.57</v>
      </c>
      <c r="K110" s="5" t="str">
        <f>CALCULATIONS!W2256</f>
        <v>Unusable=(N3/N)*100</v>
      </c>
      <c r="L110" s="5">
        <f>CALCULATIONS!X2256</f>
        <v>77.42</v>
      </c>
      <c r="M110" s="5">
        <f>CALCULATIONS!Y2256</f>
        <v>96.43</v>
      </c>
      <c r="N110" s="5">
        <f>CALCULATIONS!Z2256</f>
        <v>100</v>
      </c>
      <c r="O110" s="5">
        <f>CALCULATIONS!AA2256</f>
        <v>93.33</v>
      </c>
      <c r="P110" s="5">
        <f>CALCULATIONS!AB2256</f>
        <v>93.55</v>
      </c>
      <c r="Q110" s="5">
        <f>CALCULATIONS!AC2256</f>
        <v>100</v>
      </c>
      <c r="R110" s="5">
        <f>CALCULATIONS!AD2256</f>
        <v>96.77</v>
      </c>
      <c r="S110" s="5">
        <f>CALCULATIONS!AE2256</f>
        <v>90.32</v>
      </c>
      <c r="T110" s="5">
        <f>CALCULATIONS!AF2256</f>
        <v>100</v>
      </c>
      <c r="U110" s="5">
        <f>CALCULATIONS!AG2256</f>
        <v>38.71</v>
      </c>
      <c r="V110" s="5">
        <f>CALCULATIONS!AH2256</f>
        <v>86.67</v>
      </c>
      <c r="W110" s="5">
        <f>CALCULATIONS!AI2256</f>
        <v>83.87</v>
      </c>
    </row>
    <row r="111" spans="4:23">
      <c r="D111" s="5" t="str">
        <f>CALCULATIONS!M2257</f>
        <v>Correlation of Tmin =</v>
      </c>
      <c r="E111" s="5" t="str">
        <f>CALCULATIONS!O2257</f>
        <v>R=</v>
      </c>
      <c r="F111" s="5">
        <f>CALCULATIONS!P2257</f>
        <v>0.743068760357909</v>
      </c>
      <c r="G111" s="5">
        <f>CALCULATIONS!R2257</f>
        <v>0.415568659314771</v>
      </c>
      <c r="H111" s="5">
        <f>CALCULATIONS!S2257</f>
        <v>0.623638893435056</v>
      </c>
      <c r="I111" s="5">
        <f>CALCULATIONS!T2257</f>
        <v>0.682551830926494</v>
      </c>
      <c r="J111" s="5">
        <f>CALCULATIONS!U2257</f>
        <v>0.704935917986225</v>
      </c>
      <c r="K111" s="5" t="str">
        <f>CALCULATIONS!W2257</f>
        <v>R=</v>
      </c>
      <c r="L111" s="5">
        <f>CALCULATIONS!X2257</f>
        <v>0.377441647500274</v>
      </c>
      <c r="M111" s="5">
        <f>CALCULATIONS!Y2257</f>
        <v>0.704736290245039</v>
      </c>
      <c r="N111" s="5">
        <f>CALCULATIONS!Z2257</f>
        <v>0.32760181680491</v>
      </c>
      <c r="O111" s="5">
        <f>CALCULATIONS!AA2257</f>
        <v>0.30978244065654</v>
      </c>
      <c r="P111" s="5">
        <f>CALCULATIONS!AB2257</f>
        <v>0.338491454239044</v>
      </c>
      <c r="Q111" s="5">
        <f>CALCULATIONS!AC2257</f>
        <v>0.546792796455512</v>
      </c>
      <c r="R111" s="5">
        <f>CALCULATIONS!AD2257</f>
        <v>0.734375525209181</v>
      </c>
      <c r="S111" s="5">
        <f>CALCULATIONS!AE2257</f>
        <v>0.78647894899909</v>
      </c>
      <c r="T111" s="5">
        <f>CALCULATIONS!AF2257</f>
        <v>0.322856085546647</v>
      </c>
      <c r="U111" s="5">
        <f>CALCULATIONS!AG2257</f>
        <v>0.187552888716726</v>
      </c>
      <c r="V111" s="5">
        <f>CALCULATIONS!AH2257</f>
        <v>0.661300400684976</v>
      </c>
      <c r="W111" s="5">
        <f>CALCULATIONS!AI2257</f>
        <v>0.935530861801416</v>
      </c>
    </row>
    <row r="116" ht="18.5" spans="4:23">
      <c r="D116" s="2" t="str">
        <f>CALCULATIONS!M2619</f>
        <v>WIND DIRECTION - </v>
      </c>
      <c r="E116" s="5">
        <f>CALCULATIONS!O2619</f>
        <v>0</v>
      </c>
      <c r="F116" s="5" t="str">
        <f>CALCULATIONS!P2619</f>
        <v>Annual</v>
      </c>
      <c r="G116" s="5" t="str">
        <f>CALCULATIONS!R2619</f>
        <v>Winter (Jan-Feb)</v>
      </c>
      <c r="H116" s="5" t="str">
        <f>CALCULATIONS!S2619</f>
        <v>Pre monsoon (March - May)</v>
      </c>
      <c r="I116" s="5" t="str">
        <f>CALCULATIONS!T2619</f>
        <v>Monsoon (June - Sept)</v>
      </c>
      <c r="J116" s="5" t="str">
        <f>CALCULATIONS!U2619</f>
        <v>Post monsoon (Oct - Dec)</v>
      </c>
      <c r="K116" s="5">
        <f>CALCULATIONS!W2619</f>
        <v>0</v>
      </c>
      <c r="L116" s="5" t="str">
        <f>CALCULATIONS!X2619</f>
        <v>Jan</v>
      </c>
      <c r="M116" s="5" t="str">
        <f>CALCULATIONS!Y2619</f>
        <v>Feb</v>
      </c>
      <c r="N116" s="5" t="str">
        <f>CALCULATIONS!Z2619</f>
        <v>Mar</v>
      </c>
      <c r="O116" s="5" t="str">
        <f>CALCULATIONS!AA2619</f>
        <v>Apr</v>
      </c>
      <c r="P116" s="5" t="str">
        <f>CALCULATIONS!AB2619</f>
        <v>May</v>
      </c>
      <c r="Q116" s="5" t="str">
        <f>CALCULATIONS!AC2619</f>
        <v>Jun</v>
      </c>
      <c r="R116" s="5" t="str">
        <f>CALCULATIONS!AD2619</f>
        <v>Jul</v>
      </c>
      <c r="S116" s="5" t="str">
        <f>CALCULATIONS!AE2619</f>
        <v>Aug</v>
      </c>
      <c r="T116" s="5" t="str">
        <f>CALCULATIONS!AF2619</f>
        <v>Sep</v>
      </c>
      <c r="U116" s="5" t="str">
        <f>CALCULATIONS!AG2619</f>
        <v>Oct</v>
      </c>
      <c r="V116" s="5" t="str">
        <f>CALCULATIONS!AH2619</f>
        <v>Nov</v>
      </c>
      <c r="W116" s="5" t="str">
        <f>CALCULATIONS!AI2619</f>
        <v>Dec</v>
      </c>
    </row>
    <row r="117" spans="4:23">
      <c r="D117" s="5" t="str">
        <f>CALCULATIONS!M2620</f>
        <v>Missing days are </v>
      </c>
      <c r="E117" s="5" t="str">
        <f>CALCULATIONS!O2620</f>
        <v>M=</v>
      </c>
      <c r="F117" s="5">
        <f>CALCULATIONS!P2620</f>
        <v>0</v>
      </c>
      <c r="G117" s="5">
        <f>CALCULATIONS!R2620</f>
        <v>0</v>
      </c>
      <c r="H117" s="5">
        <f>CALCULATIONS!S2620</f>
        <v>0</v>
      </c>
      <c r="I117" s="5">
        <f>CALCULATIONS!T2620</f>
        <v>0</v>
      </c>
      <c r="J117" s="5">
        <f>CALCULATIONS!U2620</f>
        <v>0</v>
      </c>
      <c r="K117" s="5" t="str">
        <f>CALCULATIONS!W2620</f>
        <v>M=</v>
      </c>
      <c r="L117" s="5">
        <f>CALCULATIONS!X2620</f>
        <v>0</v>
      </c>
      <c r="M117" s="5">
        <f>CALCULATIONS!Y2620</f>
        <v>0</v>
      </c>
      <c r="N117" s="5">
        <f>CALCULATIONS!Z2620</f>
        <v>0</v>
      </c>
      <c r="O117" s="5">
        <f>CALCULATIONS!AA2620</f>
        <v>0</v>
      </c>
      <c r="P117" s="5">
        <f>CALCULATIONS!AB2620</f>
        <v>0</v>
      </c>
      <c r="Q117" s="5">
        <f>CALCULATIONS!AC2620</f>
        <v>0</v>
      </c>
      <c r="R117" s="5">
        <f>CALCULATIONS!AD2620</f>
        <v>0</v>
      </c>
      <c r="S117" s="5">
        <f>CALCULATIONS!AE2620</f>
        <v>0</v>
      </c>
      <c r="T117" s="5">
        <f>CALCULATIONS!AF2620</f>
        <v>0</v>
      </c>
      <c r="U117" s="5">
        <f>CALCULATIONS!AG2620</f>
        <v>0</v>
      </c>
      <c r="V117" s="5">
        <f>CALCULATIONS!AH2620</f>
        <v>0</v>
      </c>
      <c r="W117" s="5">
        <f>CALCULATIONS!AI2620</f>
        <v>0</v>
      </c>
    </row>
    <row r="118" spans="4:23">
      <c r="D118" s="5" t="str">
        <f>CALCULATIONS!M2621</f>
        <v>Total no: of forecast </v>
      </c>
      <c r="E118" s="5" t="str">
        <f>CALCULATIONS!O2621</f>
        <v>N =</v>
      </c>
      <c r="F118" s="5">
        <f>CALCULATIONS!P2621</f>
        <v>365</v>
      </c>
      <c r="G118" s="5">
        <f>CALCULATIONS!R2621</f>
        <v>59</v>
      </c>
      <c r="H118" s="5">
        <f>CALCULATIONS!S2621</f>
        <v>92</v>
      </c>
      <c r="I118" s="5">
        <f>CALCULATIONS!T2621</f>
        <v>122</v>
      </c>
      <c r="J118" s="5">
        <f>CALCULATIONS!U2621</f>
        <v>92</v>
      </c>
      <c r="K118" s="5" t="str">
        <f>CALCULATIONS!W2621</f>
        <v>N =</v>
      </c>
      <c r="L118" s="5">
        <f>CALCULATIONS!X2621</f>
        <v>31</v>
      </c>
      <c r="M118" s="5">
        <f>CALCULATIONS!Y2621</f>
        <v>28</v>
      </c>
      <c r="N118" s="5">
        <f>CALCULATIONS!Z2621</f>
        <v>31</v>
      </c>
      <c r="O118" s="5">
        <f>CALCULATIONS!AA2621</f>
        <v>30</v>
      </c>
      <c r="P118" s="5">
        <f>CALCULATIONS!AB2621</f>
        <v>31</v>
      </c>
      <c r="Q118" s="5">
        <f>CALCULATIONS!AC2621</f>
        <v>30</v>
      </c>
      <c r="R118" s="5">
        <f>CALCULATIONS!AD2621</f>
        <v>31</v>
      </c>
      <c r="S118" s="5">
        <f>CALCULATIONS!AE2621</f>
        <v>31</v>
      </c>
      <c r="T118" s="5">
        <f>CALCULATIONS!AF2621</f>
        <v>30</v>
      </c>
      <c r="U118" s="5">
        <f>CALCULATIONS!AG2621</f>
        <v>31</v>
      </c>
      <c r="V118" s="5">
        <f>CALCULATIONS!AH2621</f>
        <v>30</v>
      </c>
      <c r="W118" s="5">
        <f>CALCULATIONS!AI2621</f>
        <v>31</v>
      </c>
    </row>
    <row r="119" spans="4:23">
      <c r="D119" s="5" t="str">
        <f>CALCULATIONS!M2622</f>
        <v>No: of absolute values of the difference (obs-fcst)&lt;=10, then</v>
      </c>
      <c r="E119" s="5" t="str">
        <f>CALCULATIONS!O2622</f>
        <v>N1=</v>
      </c>
      <c r="F119" s="5">
        <f>CALCULATIONS!P2622</f>
        <v>21</v>
      </c>
      <c r="G119" s="5">
        <f>CALCULATIONS!R2622</f>
        <v>6</v>
      </c>
      <c r="H119" s="5">
        <f>CALCULATIONS!S2622</f>
        <v>3</v>
      </c>
      <c r="I119" s="5">
        <f>CALCULATIONS!T2622</f>
        <v>1</v>
      </c>
      <c r="J119" s="5">
        <f>CALCULATIONS!U2622</f>
        <v>11</v>
      </c>
      <c r="K119" s="5" t="str">
        <f>CALCULATIONS!W2622</f>
        <v>N1=</v>
      </c>
      <c r="L119" s="5">
        <f>CALCULATIONS!X2622</f>
        <v>5</v>
      </c>
      <c r="M119" s="5">
        <f>CALCULATIONS!Y2622</f>
        <v>1</v>
      </c>
      <c r="N119" s="5">
        <f>CALCULATIONS!Z2622</f>
        <v>2</v>
      </c>
      <c r="O119" s="5">
        <f>CALCULATIONS!AA2622</f>
        <v>0</v>
      </c>
      <c r="P119" s="5">
        <f>CALCULATIONS!AB2622</f>
        <v>1</v>
      </c>
      <c r="Q119" s="5">
        <f>CALCULATIONS!AC2622</f>
        <v>0</v>
      </c>
      <c r="R119" s="5">
        <f>CALCULATIONS!AD2622</f>
        <v>0</v>
      </c>
      <c r="S119" s="5">
        <f>CALCULATIONS!AE2622</f>
        <v>1</v>
      </c>
      <c r="T119" s="5">
        <f>CALCULATIONS!AF2622</f>
        <v>0</v>
      </c>
      <c r="U119" s="5">
        <f>CALCULATIONS!AG2622</f>
        <v>8</v>
      </c>
      <c r="V119" s="5">
        <f>CALCULATIONS!AH2622</f>
        <v>1</v>
      </c>
      <c r="W119" s="5">
        <f>CALCULATIONS!AI2622</f>
        <v>2</v>
      </c>
    </row>
    <row r="120" spans="4:23">
      <c r="D120" s="5" t="str">
        <f>CALCULATIONS!M2623</f>
        <v>No: of absolute values of the difference (obs-fcst) &gt;30 </v>
      </c>
      <c r="E120" s="5" t="str">
        <f>CALCULATIONS!O2623</f>
        <v>N3 =</v>
      </c>
      <c r="F120" s="5">
        <f>CALCULATIONS!P2623</f>
        <v>319</v>
      </c>
      <c r="G120" s="5">
        <f>CALCULATIONS!R2623</f>
        <v>41</v>
      </c>
      <c r="H120" s="5">
        <f>CALCULATIONS!S2623</f>
        <v>85</v>
      </c>
      <c r="I120" s="5">
        <f>CALCULATIONS!T2623</f>
        <v>121</v>
      </c>
      <c r="J120" s="5">
        <f>CALCULATIONS!U2623</f>
        <v>72</v>
      </c>
      <c r="K120" s="5" t="str">
        <f>CALCULATIONS!W2623</f>
        <v>N3 =</v>
      </c>
      <c r="L120" s="5">
        <f>CALCULATIONS!X2623</f>
        <v>17</v>
      </c>
      <c r="M120" s="5">
        <f>CALCULATIONS!Y2623</f>
        <v>24</v>
      </c>
      <c r="N120" s="5">
        <f>CALCULATIONS!Z2623</f>
        <v>26</v>
      </c>
      <c r="O120" s="5">
        <f>CALCULATIONS!AA2623</f>
        <v>29</v>
      </c>
      <c r="P120" s="5">
        <f>CALCULATIONS!AB2623</f>
        <v>30</v>
      </c>
      <c r="Q120" s="5">
        <f>CALCULATIONS!AC2623</f>
        <v>30</v>
      </c>
      <c r="R120" s="5">
        <f>CALCULATIONS!AD2623</f>
        <v>31</v>
      </c>
      <c r="S120" s="5">
        <f>CALCULATIONS!AE2623</f>
        <v>30</v>
      </c>
      <c r="T120" s="5">
        <f>CALCULATIONS!AF2623</f>
        <v>30</v>
      </c>
      <c r="U120" s="5">
        <f>CALCULATIONS!AG2623</f>
        <v>23</v>
      </c>
      <c r="V120" s="5">
        <f>CALCULATIONS!AH2623</f>
        <v>28</v>
      </c>
      <c r="W120" s="5">
        <f>CALCULATIONS!AI2623</f>
        <v>21</v>
      </c>
    </row>
    <row r="121" spans="4:23">
      <c r="D121" s="5" t="str">
        <f>CALCULATIONS!M2624</f>
        <v>No: of absolute values of the difference (obs-fcst) &gt; 10, </v>
      </c>
      <c r="E121" s="5" t="str">
        <f>CALCULATIONS!O2624</f>
        <v>N11 =</v>
      </c>
      <c r="F121" s="5">
        <f>CALCULATIONS!P2624</f>
        <v>344</v>
      </c>
      <c r="G121" s="5">
        <f>CALCULATIONS!R2624</f>
        <v>53</v>
      </c>
      <c r="H121" s="5">
        <f>CALCULATIONS!S2624</f>
        <v>89</v>
      </c>
      <c r="I121" s="5">
        <f>CALCULATIONS!T2624</f>
        <v>121</v>
      </c>
      <c r="J121" s="5">
        <f>CALCULATIONS!U2624</f>
        <v>81</v>
      </c>
      <c r="K121" s="5" t="str">
        <f>CALCULATIONS!W2624</f>
        <v>N11 =</v>
      </c>
      <c r="L121" s="5">
        <f>CALCULATIONS!X2624</f>
        <v>26</v>
      </c>
      <c r="M121" s="5">
        <f>CALCULATIONS!Y2624</f>
        <v>27</v>
      </c>
      <c r="N121" s="5">
        <f>CALCULATIONS!Z2624</f>
        <v>29</v>
      </c>
      <c r="O121" s="5">
        <f>CALCULATIONS!AA2624</f>
        <v>30</v>
      </c>
      <c r="P121" s="5">
        <f>CALCULATIONS!AB2624</f>
        <v>31</v>
      </c>
      <c r="Q121" s="5">
        <f>CALCULATIONS!AC2624</f>
        <v>30</v>
      </c>
      <c r="R121" s="5">
        <f>CALCULATIONS!AD2624</f>
        <v>31</v>
      </c>
      <c r="S121" s="5">
        <f>CALCULATIONS!AE2624</f>
        <v>30</v>
      </c>
      <c r="T121" s="5">
        <f>CALCULATIONS!AF2624</f>
        <v>30</v>
      </c>
      <c r="U121" s="5">
        <f>CALCULATIONS!AG2624</f>
        <v>23</v>
      </c>
      <c r="V121" s="5">
        <f>CALCULATIONS!AH2624</f>
        <v>29</v>
      </c>
      <c r="W121" s="5">
        <f>CALCULATIONS!AI2624</f>
        <v>29</v>
      </c>
    </row>
    <row r="122" spans="4:23">
      <c r="D122" s="5" t="str">
        <f>CALCULATIONS!M2625</f>
        <v>Therefore No: of absolute values of the difference (obs-fcst) &gt;30 and &lt;=10, </v>
      </c>
      <c r="E122" s="5" t="str">
        <f>CALCULATIONS!O2625</f>
        <v>N2=N11-N3</v>
      </c>
      <c r="F122" s="5">
        <f>CALCULATIONS!P2625</f>
        <v>25</v>
      </c>
      <c r="G122" s="5">
        <f>CALCULATIONS!R2625</f>
        <v>12</v>
      </c>
      <c r="H122" s="5">
        <f>CALCULATIONS!S2625</f>
        <v>4</v>
      </c>
      <c r="I122" s="5">
        <f>CALCULATIONS!T2625</f>
        <v>0</v>
      </c>
      <c r="J122" s="5">
        <f>CALCULATIONS!U2625</f>
        <v>9</v>
      </c>
      <c r="K122" s="5" t="str">
        <f>CALCULATIONS!W2625</f>
        <v>N2=N11-N3</v>
      </c>
      <c r="L122" s="5">
        <f>CALCULATIONS!X2625</f>
        <v>9</v>
      </c>
      <c r="M122" s="5">
        <f>CALCULATIONS!Y2625</f>
        <v>3</v>
      </c>
      <c r="N122" s="5">
        <f>CALCULATIONS!Z2625</f>
        <v>3</v>
      </c>
      <c r="O122" s="5">
        <f>CALCULATIONS!AA2625</f>
        <v>1</v>
      </c>
      <c r="P122" s="5">
        <f>CALCULATIONS!AB2625</f>
        <v>1</v>
      </c>
      <c r="Q122" s="5">
        <f>CALCULATIONS!AC2625</f>
        <v>0</v>
      </c>
      <c r="R122" s="5">
        <f>CALCULATIONS!AD2625</f>
        <v>0</v>
      </c>
      <c r="S122" s="5">
        <f>CALCULATIONS!AE2625</f>
        <v>0</v>
      </c>
      <c r="T122" s="5">
        <f>CALCULATIONS!AF2625</f>
        <v>0</v>
      </c>
      <c r="U122" s="5">
        <f>CALCULATIONS!AG2625</f>
        <v>0</v>
      </c>
      <c r="V122" s="5">
        <f>CALCULATIONS!AH2625</f>
        <v>1</v>
      </c>
      <c r="W122" s="5">
        <f>CALCULATIONS!AI2625</f>
        <v>8</v>
      </c>
    </row>
    <row r="123" spans="4:23">
      <c r="D123" s="5" t="str">
        <f>CALCULATIONS!M2626</f>
        <v>Root Mean Sqaure Error = </v>
      </c>
      <c r="E123" s="5" t="str">
        <f>CALCULATIONS!O2626</f>
        <v>RMSE =</v>
      </c>
      <c r="F123" s="5">
        <f>CALCULATIONS!P2626</f>
        <v>112.05</v>
      </c>
      <c r="G123" s="5">
        <f>CALCULATIONS!R2626</f>
        <v>58.9</v>
      </c>
      <c r="H123" s="5">
        <f>CALCULATIONS!S2626</f>
        <v>118.98</v>
      </c>
      <c r="I123" s="5">
        <f>CALCULATIONS!T2626</f>
        <v>144.93</v>
      </c>
      <c r="J123" s="5">
        <f>CALCULATIONS!U2626</f>
        <v>74.69</v>
      </c>
      <c r="K123" s="5" t="str">
        <f>CALCULATIONS!W2626</f>
        <v>RMSE =</v>
      </c>
      <c r="L123" s="5">
        <f>CALCULATIONS!X2626</f>
        <v>46.43</v>
      </c>
      <c r="M123" s="5">
        <f>CALCULATIONS!Y2626</f>
        <v>70.17</v>
      </c>
      <c r="N123" s="5">
        <f>CALCULATIONS!Z2626</f>
        <v>95.53</v>
      </c>
      <c r="O123" s="5">
        <f>CALCULATIONS!AA2626</f>
        <v>116.04</v>
      </c>
      <c r="P123" s="5">
        <f>CALCULATIONS!AB2626</f>
        <v>140.89</v>
      </c>
      <c r="Q123" s="5">
        <f>CALCULATIONS!AC2626</f>
        <v>153.56</v>
      </c>
      <c r="R123" s="5">
        <f>CALCULATIONS!AD2626</f>
        <v>147.15</v>
      </c>
      <c r="S123" s="5">
        <f>CALCULATIONS!AE2626</f>
        <v>141.72</v>
      </c>
      <c r="T123" s="5">
        <f>CALCULATIONS!AF2626</f>
        <v>136.78</v>
      </c>
      <c r="U123" s="5">
        <f>CALCULATIONS!AG2626</f>
        <v>102.26</v>
      </c>
      <c r="V123" s="5">
        <f>CALCULATIONS!AH2626</f>
        <v>57.06</v>
      </c>
      <c r="W123" s="5">
        <f>CALCULATIONS!AI2626</f>
        <v>54.27</v>
      </c>
    </row>
    <row r="124" spans="4:23">
      <c r="D124" s="5">
        <f>CALCULATIONS!M2627</f>
        <v>0</v>
      </c>
      <c r="E124" s="5" t="str">
        <f>CALCULATIONS!O2627</f>
        <v>Correct=(N1/N)*100</v>
      </c>
      <c r="F124" s="5">
        <f>CALCULATIONS!P2627</f>
        <v>5.75</v>
      </c>
      <c r="G124" s="5">
        <f>CALCULATIONS!R2627</f>
        <v>10.17</v>
      </c>
      <c r="H124" s="5">
        <f>CALCULATIONS!S2627</f>
        <v>3.26</v>
      </c>
      <c r="I124" s="5">
        <f>CALCULATIONS!T2627</f>
        <v>0.82</v>
      </c>
      <c r="J124" s="5">
        <f>CALCULATIONS!U2627</f>
        <v>11.96</v>
      </c>
      <c r="K124" s="5" t="str">
        <f>CALCULATIONS!W2627</f>
        <v>Correct=(N1/N)*100</v>
      </c>
      <c r="L124" s="5">
        <f>CALCULATIONS!X2627</f>
        <v>16.13</v>
      </c>
      <c r="M124" s="5">
        <f>CALCULATIONS!Y2627</f>
        <v>3.57</v>
      </c>
      <c r="N124" s="5">
        <f>CALCULATIONS!Z2627</f>
        <v>6.45</v>
      </c>
      <c r="O124" s="5">
        <f>CALCULATIONS!AA2627</f>
        <v>0</v>
      </c>
      <c r="P124" s="5">
        <f>CALCULATIONS!AB2627</f>
        <v>3.23</v>
      </c>
      <c r="Q124" s="5">
        <f>CALCULATIONS!AC2627</f>
        <v>0</v>
      </c>
      <c r="R124" s="5">
        <f>CALCULATIONS!AD2627</f>
        <v>0</v>
      </c>
      <c r="S124" s="5">
        <f>CALCULATIONS!AE2627</f>
        <v>3.23</v>
      </c>
      <c r="T124" s="5">
        <f>CALCULATIONS!AF2627</f>
        <v>0</v>
      </c>
      <c r="U124" s="5">
        <f>CALCULATIONS!AG2627</f>
        <v>25.81</v>
      </c>
      <c r="V124" s="5">
        <f>CALCULATIONS!AH2627</f>
        <v>3.33</v>
      </c>
      <c r="W124" s="5">
        <f>CALCULATIONS!AI2627</f>
        <v>6.45</v>
      </c>
    </row>
    <row r="125" spans="4:23">
      <c r="D125" s="5" t="str">
        <f>CALCULATIONS!M2628</f>
        <v>Error structure for RHmin is</v>
      </c>
      <c r="E125" s="5" t="str">
        <f>CALCULATIONS!O2628</f>
        <v>Usable=(N2/N)*100</v>
      </c>
      <c r="F125" s="5">
        <f>CALCULATIONS!P2628</f>
        <v>6.85</v>
      </c>
      <c r="G125" s="5">
        <f>CALCULATIONS!R2628</f>
        <v>20.34</v>
      </c>
      <c r="H125" s="5">
        <f>CALCULATIONS!S2628</f>
        <v>4.35</v>
      </c>
      <c r="I125" s="5">
        <f>CALCULATIONS!T2628</f>
        <v>0</v>
      </c>
      <c r="J125" s="5">
        <f>CALCULATIONS!U2628</f>
        <v>9.78</v>
      </c>
      <c r="K125" s="5" t="str">
        <f>CALCULATIONS!W2628</f>
        <v>Usable=(N2/N)*100</v>
      </c>
      <c r="L125" s="5">
        <f>CALCULATIONS!X2628</f>
        <v>29.03</v>
      </c>
      <c r="M125" s="5">
        <f>CALCULATIONS!Y2628</f>
        <v>10.71</v>
      </c>
      <c r="N125" s="5">
        <f>CALCULATIONS!Z2628</f>
        <v>9.68</v>
      </c>
      <c r="O125" s="5">
        <f>CALCULATIONS!AA2628</f>
        <v>3.33</v>
      </c>
      <c r="P125" s="5">
        <f>CALCULATIONS!AB2628</f>
        <v>3.23</v>
      </c>
      <c r="Q125" s="5">
        <f>CALCULATIONS!AC2628</f>
        <v>0</v>
      </c>
      <c r="R125" s="5">
        <f>CALCULATIONS!AD2628</f>
        <v>0</v>
      </c>
      <c r="S125" s="5">
        <f>CALCULATIONS!AE2628</f>
        <v>0</v>
      </c>
      <c r="T125" s="5">
        <f>CALCULATIONS!AF2628</f>
        <v>0</v>
      </c>
      <c r="U125" s="5">
        <f>CALCULATIONS!AG2628</f>
        <v>0</v>
      </c>
      <c r="V125" s="5">
        <f>CALCULATIONS!AH2628</f>
        <v>3.33</v>
      </c>
      <c r="W125" s="5">
        <f>CALCULATIONS!AI2628</f>
        <v>25.81</v>
      </c>
    </row>
    <row r="126" spans="4:23">
      <c r="D126" s="5">
        <f>CALCULATIONS!M2629</f>
        <v>0</v>
      </c>
      <c r="E126" s="5" t="str">
        <f>CALCULATIONS!O2629</f>
        <v>Unusable=(N3/N)*100</v>
      </c>
      <c r="F126" s="5">
        <f>CALCULATIONS!P2629</f>
        <v>94.25</v>
      </c>
      <c r="G126" s="5">
        <f>CALCULATIONS!R2629</f>
        <v>89.83</v>
      </c>
      <c r="H126" s="5">
        <f>CALCULATIONS!S2629</f>
        <v>96.74</v>
      </c>
      <c r="I126" s="5">
        <f>CALCULATIONS!T2629</f>
        <v>99.18</v>
      </c>
      <c r="J126" s="5">
        <f>CALCULATIONS!U2629</f>
        <v>88.04</v>
      </c>
      <c r="K126" s="5" t="str">
        <f>CALCULATIONS!W2629</f>
        <v>Unusable=(N3/N)*100</v>
      </c>
      <c r="L126" s="5">
        <f>CALCULATIONS!X2629</f>
        <v>83.87</v>
      </c>
      <c r="M126" s="5">
        <f>CALCULATIONS!Y2629</f>
        <v>96.43</v>
      </c>
      <c r="N126" s="5">
        <f>CALCULATIONS!Z2629</f>
        <v>93.55</v>
      </c>
      <c r="O126" s="5">
        <f>CALCULATIONS!AA2629</f>
        <v>100</v>
      </c>
      <c r="P126" s="5">
        <f>CALCULATIONS!AB2629</f>
        <v>100</v>
      </c>
      <c r="Q126" s="5">
        <f>CALCULATIONS!AC2629</f>
        <v>100</v>
      </c>
      <c r="R126" s="5">
        <f>CALCULATIONS!AD2629</f>
        <v>100</v>
      </c>
      <c r="S126" s="5">
        <f>CALCULATIONS!AE2629</f>
        <v>96.77</v>
      </c>
      <c r="T126" s="5">
        <f>CALCULATIONS!AF2629</f>
        <v>100</v>
      </c>
      <c r="U126" s="5">
        <f>CALCULATIONS!AG2629</f>
        <v>74.19</v>
      </c>
      <c r="V126" s="5">
        <f>CALCULATIONS!AH2629</f>
        <v>96.67</v>
      </c>
      <c r="W126" s="5">
        <f>CALCULATIONS!AI2629</f>
        <v>93.55</v>
      </c>
    </row>
    <row r="127" spans="4:23">
      <c r="D127" s="5" t="str">
        <f>CALCULATIONS!M2630</f>
        <v>Correlation of RHmin =</v>
      </c>
      <c r="E127" s="5" t="str">
        <f>CALCULATIONS!O2630</f>
        <v>R=</v>
      </c>
      <c r="F127" s="5">
        <f>CALCULATIONS!P2630</f>
        <v>0.466099927729178</v>
      </c>
      <c r="G127" s="5">
        <f>CALCULATIONS!R2630</f>
        <v>0.134570433728218</v>
      </c>
      <c r="H127" s="5">
        <f>CALCULATIONS!S2630</f>
        <v>0.263122390096623</v>
      </c>
      <c r="I127" s="5">
        <f>CALCULATIONS!T2630</f>
        <v>0.15980203238273</v>
      </c>
      <c r="J127" s="5">
        <f>CALCULATIONS!U2630</f>
        <v>0.0716128816562962</v>
      </c>
      <c r="K127" s="5" t="str">
        <f>CALCULATIONS!W2630</f>
        <v>R=</v>
      </c>
      <c r="L127" s="5">
        <f>CALCULATIONS!X2630</f>
        <v>-0.229303372299608</v>
      </c>
      <c r="M127" s="5">
        <f>CALCULATIONS!Y2630</f>
        <v>0.515220695730953</v>
      </c>
      <c r="N127" s="5">
        <f>CALCULATIONS!Z2630</f>
        <v>0.206935818818617</v>
      </c>
      <c r="O127" s="5">
        <f>CALCULATIONS!AA2630</f>
        <v>0.374040448589795</v>
      </c>
      <c r="P127" s="5">
        <f>CALCULATIONS!AB2630</f>
        <v>0.286953633650018</v>
      </c>
      <c r="Q127" s="5">
        <f>CALCULATIONS!AC2630</f>
        <v>0.0299908890583268</v>
      </c>
      <c r="R127" s="5">
        <f>CALCULATIONS!AD2630</f>
        <v>0.422440273091368</v>
      </c>
      <c r="S127" s="5">
        <f>CALCULATIONS!AE2630</f>
        <v>0.180227020305061</v>
      </c>
      <c r="T127" s="5">
        <f>CALCULATIONS!AF2630</f>
        <v>0.150922820824502</v>
      </c>
      <c r="U127" s="5">
        <f>CALCULATIONS!AG2630</f>
        <v>-0.0321371402521628</v>
      </c>
      <c r="V127" s="5">
        <f>CALCULATIONS!AH2630</f>
        <v>-0.357032895723715</v>
      </c>
      <c r="W127" s="5">
        <f>CALCULATIONS!AI2630</f>
        <v>-0.0659230066674642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FORECAST</vt:lpstr>
      <vt:lpstr>OBSERVED</vt:lpstr>
      <vt:lpstr>ANALYSIS</vt:lpstr>
      <vt:lpstr>CALCULATIONS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kumbhar</cp:lastModifiedBy>
  <dcterms:created xsi:type="dcterms:W3CDTF">2024-08-24T06:00:00Z</dcterms:created>
  <dcterms:modified xsi:type="dcterms:W3CDTF">2024-09-01T11:24:54Z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804E4B3BC56B49F68D4548E5EC1D525D_13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true</vt:bool>
  </property>
</Properties>
</file>