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PG Practical\"/>
    </mc:Choice>
  </mc:AlternateContent>
  <bookViews>
    <workbookView xWindow="390" yWindow="555" windowWidth="19815" windowHeight="736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</workbook>
</file>

<file path=xl/calcChain.xml><?xml version="1.0" encoding="utf-8"?>
<calcChain xmlns="http://schemas.openxmlformats.org/spreadsheetml/2006/main">
  <c r="G11" i="5" l="1"/>
  <c r="G10" i="5"/>
  <c r="G9" i="5"/>
  <c r="G8" i="5"/>
  <c r="G7" i="5"/>
  <c r="G6" i="5"/>
  <c r="H6" i="5" s="1"/>
  <c r="I5" i="5"/>
  <c r="G5" i="5"/>
  <c r="I6" i="5" l="1"/>
  <c r="H7" i="5"/>
  <c r="L2" i="1"/>
  <c r="H8" i="5" l="1"/>
  <c r="I7" i="5"/>
  <c r="H9" i="5" l="1"/>
  <c r="I8" i="5"/>
  <c r="E18" i="3"/>
  <c r="E17" i="3"/>
  <c r="E16" i="3"/>
  <c r="I9" i="5" l="1"/>
  <c r="H10" i="5"/>
  <c r="E15" i="3"/>
  <c r="I10" i="5" l="1"/>
  <c r="H11" i="5"/>
  <c r="K6" i="2"/>
  <c r="K7" i="2"/>
  <c r="K8" i="2"/>
  <c r="K9" i="2"/>
  <c r="K10" i="2"/>
  <c r="K5" i="2"/>
  <c r="H12" i="5" l="1"/>
  <c r="I12" i="5" s="1"/>
  <c r="I11" i="5"/>
  <c r="F11" i="2"/>
  <c r="F10" i="2"/>
  <c r="F9" i="2"/>
  <c r="F8" i="2"/>
  <c r="F7" i="2"/>
  <c r="F6" i="2"/>
  <c r="G6" i="2" s="1"/>
  <c r="H5" i="2"/>
  <c r="F5" i="2"/>
  <c r="G7" i="2" l="1"/>
  <c r="H6" i="2"/>
  <c r="E26" i="1"/>
  <c r="D36" i="2" l="1"/>
  <c r="D31" i="2"/>
  <c r="H7" i="2"/>
  <c r="G8" i="2"/>
  <c r="D32" i="2" s="1"/>
  <c r="E23" i="1"/>
  <c r="E14" i="1"/>
  <c r="F11" i="1"/>
  <c r="F10" i="1"/>
  <c r="F9" i="1"/>
  <c r="F8" i="1"/>
  <c r="F7" i="1"/>
  <c r="F6" i="1"/>
  <c r="G6" i="1" s="1"/>
  <c r="H5" i="1"/>
  <c r="F5" i="1"/>
  <c r="G7" i="1" l="1"/>
  <c r="G8" i="1" s="1"/>
  <c r="H8" i="2"/>
  <c r="G9" i="2"/>
  <c r="D35" i="2" s="1"/>
  <c r="H6" i="1"/>
  <c r="H7" i="1" l="1"/>
  <c r="G10" i="2"/>
  <c r="D33" i="2" s="1"/>
  <c r="H9" i="2"/>
  <c r="H8" i="1"/>
  <c r="G9" i="1"/>
  <c r="C27" i="2" l="1"/>
  <c r="G11" i="2"/>
  <c r="D34" i="2" s="1"/>
  <c r="H10" i="2"/>
  <c r="H9" i="1"/>
  <c r="G10" i="1"/>
  <c r="H11" i="2" l="1"/>
  <c r="G12" i="2"/>
  <c r="H12" i="2" s="1"/>
  <c r="G11" i="1"/>
  <c r="H10" i="1"/>
  <c r="G12" i="1" l="1"/>
  <c r="H12" i="1" s="1"/>
  <c r="H11" i="1"/>
  <c r="E13" i="2" l="1"/>
</calcChain>
</file>

<file path=xl/sharedStrings.xml><?xml version="1.0" encoding="utf-8"?>
<sst xmlns="http://schemas.openxmlformats.org/spreadsheetml/2006/main" count="113" uniqueCount="62">
  <si>
    <t>Sieve#</t>
  </si>
  <si>
    <t>Phi Shale ɸ</t>
  </si>
  <si>
    <t>Wentworth size class</t>
  </si>
  <si>
    <t>Soil Retained %</t>
  </si>
  <si>
    <t>Percent Retained %</t>
  </si>
  <si>
    <t>Cumulative retained %</t>
  </si>
  <si>
    <t>Percent Passing %</t>
  </si>
  <si>
    <t>(Soil Retained/Total Weight)*100</t>
  </si>
  <si>
    <t>Pebble</t>
  </si>
  <si>
    <t>Granule</t>
  </si>
  <si>
    <t>Very Course Sand</t>
  </si>
  <si>
    <t>Coarse sand</t>
  </si>
  <si>
    <t>Medium Sand</t>
  </si>
  <si>
    <t>Fine Sand</t>
  </si>
  <si>
    <t>Very Fine Sand</t>
  </si>
  <si>
    <t>Mud</t>
  </si>
  <si>
    <t>D10</t>
  </si>
  <si>
    <t>D30</t>
  </si>
  <si>
    <t>D60</t>
  </si>
  <si>
    <r>
      <t>Coefficient of Uniformity (C</t>
    </r>
    <r>
      <rPr>
        <sz val="8"/>
        <color rgb="FF000000"/>
        <rFont val="Verdana"/>
        <family val="2"/>
      </rPr>
      <t>u</t>
    </r>
    <r>
      <rPr>
        <sz val="10"/>
        <color rgb="FF000000"/>
        <rFont val="Verdana"/>
        <family val="2"/>
      </rPr>
      <t>)</t>
    </r>
  </si>
  <si>
    <t>Cu = D60/ D10</t>
  </si>
  <si>
    <r>
      <t>Coefficient of Curvature (C</t>
    </r>
    <r>
      <rPr>
        <sz val="8"/>
        <color rgb="FF000000"/>
        <rFont val="Verdana"/>
        <family val="2"/>
      </rPr>
      <t>c</t>
    </r>
    <r>
      <rPr>
        <sz val="10"/>
        <color rgb="FF000000"/>
        <rFont val="Verdana"/>
        <family val="2"/>
      </rPr>
      <t>)</t>
    </r>
  </si>
  <si>
    <t>Cc= D302/(D60 x D10)</t>
  </si>
  <si>
    <t>Statistical Calculations</t>
  </si>
  <si>
    <t>Sample</t>
  </si>
  <si>
    <t>Grain Size Mode</t>
  </si>
  <si>
    <t>Median Grain Size</t>
  </si>
  <si>
    <t>Mean Grain Size</t>
  </si>
  <si>
    <t>Standard Deviation</t>
  </si>
  <si>
    <t>Skewness</t>
  </si>
  <si>
    <t>Kurtosis</t>
  </si>
  <si>
    <t>Measures for Statistical Calculations</t>
  </si>
  <si>
    <t>%</t>
  </si>
  <si>
    <t>Value</t>
  </si>
  <si>
    <t xml:space="preserve"> </t>
  </si>
  <si>
    <t>the most frequent size category, Is the largest column of the histogram.</t>
  </si>
  <si>
    <t xml:space="preserve">50% above and 50% below this category, The phi value at 50% is the Median of the sample or grain population. </t>
  </si>
  <si>
    <t>the average size category, M= ɸ 16+ɸ 50+ɸ 84/ 3</t>
  </si>
  <si>
    <t>shows if the distribution is bell shaped or shifted to side S=</t>
  </si>
  <si>
    <t xml:space="preserve">a measure of sorting or variation in sizes, </t>
  </si>
  <si>
    <t>shows if the distribution is bell shaped, very flat, or very peaked</t>
  </si>
  <si>
    <t>coarse grained</t>
  </si>
  <si>
    <t>poorly sorted</t>
  </si>
  <si>
    <t>mesokurtic</t>
  </si>
  <si>
    <t>very platykurtic</t>
  </si>
  <si>
    <t xml:space="preserve"> &lt; 0.67</t>
  </si>
  <si>
    <t>platykurtic</t>
  </si>
  <si>
    <t xml:space="preserve"> 0.67 to 0.90</t>
  </si>
  <si>
    <t xml:space="preserve">mesokurtic </t>
  </si>
  <si>
    <t>0.90 to 1.11</t>
  </si>
  <si>
    <t xml:space="preserve">leptokurtic </t>
  </si>
  <si>
    <t>1.11 to 1.50</t>
  </si>
  <si>
    <t xml:space="preserve">very leptokurtic </t>
  </si>
  <si>
    <t>1.50 to 3.00</t>
  </si>
  <si>
    <t>extremely leptokurtic</t>
  </si>
  <si>
    <t xml:space="preserve"> &gt; 3.00</t>
  </si>
  <si>
    <t>Values</t>
  </si>
  <si>
    <t>Equal</t>
  </si>
  <si>
    <r>
      <t xml:space="preserve">Sorting kurtosis: </t>
    </r>
    <r>
      <rPr>
        <sz val="12"/>
        <color rgb="FF000000"/>
        <rFont val="Times New Roman"/>
        <family val="1"/>
      </rPr>
      <t>(from graphic kurtosis)</t>
    </r>
  </si>
  <si>
    <t>Percentage</t>
  </si>
  <si>
    <t xml:space="preserve">coarse-skewed 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</si>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</sst>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Verdana"/>
      <family val="2"/>
    </font>
    <font>
      <sz val="8"/>
      <color rgb="FF000000"/>
      <name val="Verdana"/>
      <family val="2"/>
    </font>
    <font>
      <sz val="10"/>
      <color rgb="FF000000"/>
      <name val="Arial"/>
      <family val="2"/>
      <scheme val="minor"/>
    </font>
    <font>
      <b/>
      <sz val="15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4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0" fontId="5" fillId="0" borderId="0" xfId="0" applyFont="1" applyAlignment="1"/>
    <xf numFmtId="9" fontId="0" fillId="0" borderId="0" xfId="0" applyNumberFormat="1" applyFont="1" applyAlignment="1"/>
    <xf numFmtId="0" fontId="6" fillId="0" borderId="0" xfId="0" applyFont="1" applyAlignment="1"/>
    <xf numFmtId="0" fontId="8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1" xfId="0" applyFont="1" applyBorder="1"/>
    <xf numFmtId="0" fontId="11" fillId="0" borderId="1" xfId="0" applyFont="1" applyBorder="1" applyAlignment="1"/>
    <xf numFmtId="0" fontId="11" fillId="0" borderId="1" xfId="0" applyFont="1" applyBorder="1" applyAlignment="1">
      <alignment vertical="center"/>
    </xf>
    <xf numFmtId="0" fontId="11" fillId="0" borderId="1" xfId="0" applyFont="1" applyFill="1" applyBorder="1" applyAlignment="1"/>
    <xf numFmtId="9" fontId="0" fillId="0" borderId="1" xfId="0" applyNumberFormat="1" applyFont="1" applyBorder="1" applyAlignment="1"/>
    <xf numFmtId="0" fontId="5" fillId="0" borderId="1" xfId="0" applyFont="1" applyBorder="1" applyAlignment="1"/>
    <xf numFmtId="0" fontId="9" fillId="0" borderId="0" xfId="0" applyFont="1" applyAlignment="1">
      <alignment wrapText="1"/>
    </xf>
    <xf numFmtId="0" fontId="9" fillId="0" borderId="1" xfId="0" applyFont="1" applyBorder="1" applyAlignment="1"/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Grain Size</c:v>
          </c:tx>
          <c:xVal>
            <c:numRef>
              <c:f>Sheet1!$B$5:$B$11</c:f>
              <c:numCache>
                <c:formatCode>General</c:formatCode>
                <c:ptCount val="7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0.5</c:v>
                </c:pt>
                <c:pt idx="4">
                  <c:v>0.25</c:v>
                </c:pt>
                <c:pt idx="5">
                  <c:v>0.125</c:v>
                </c:pt>
                <c:pt idx="6">
                  <c:v>2.5000000000000001E-2</c:v>
                </c:pt>
              </c:numCache>
            </c:numRef>
          </c:xVal>
          <c:yVal>
            <c:numRef>
              <c:f>Sheet1!$H$5:$H$11</c:f>
              <c:numCache>
                <c:formatCode>General</c:formatCode>
                <c:ptCount val="7"/>
                <c:pt idx="0">
                  <c:v>98.75</c:v>
                </c:pt>
                <c:pt idx="1">
                  <c:v>97</c:v>
                </c:pt>
                <c:pt idx="2">
                  <c:v>91.75</c:v>
                </c:pt>
                <c:pt idx="3">
                  <c:v>37.5</c:v>
                </c:pt>
                <c:pt idx="4">
                  <c:v>18</c:v>
                </c:pt>
                <c:pt idx="5">
                  <c:v>7.25</c:v>
                </c:pt>
                <c:pt idx="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60-49C8-BD93-2A7329ACFF69}"/>
            </c:ext>
          </c:extLst>
        </c:ser>
        <c:ser>
          <c:idx val="1"/>
          <c:order val="1"/>
          <c:xVal>
            <c:numRef>
              <c:f>Sheet1!$G$15:$G$19</c:f>
              <c:numCache>
                <c:formatCode>General</c:formatCode>
                <c:ptCount val="5"/>
                <c:pt idx="0">
                  <c:v>10</c:v>
                </c:pt>
                <c:pt idx="1">
                  <c:v>0.15</c:v>
                </c:pt>
                <c:pt idx="3">
                  <c:v>0.15</c:v>
                </c:pt>
                <c:pt idx="4">
                  <c:v>0.15</c:v>
                </c:pt>
              </c:numCache>
            </c:numRef>
          </c:xVal>
          <c:yVal>
            <c:numRef>
              <c:f>Sheet1!$H$15:$H$19</c:f>
              <c:numCache>
                <c:formatCode>General</c:formatCode>
                <c:ptCount val="5"/>
                <c:pt idx="0">
                  <c:v>10</c:v>
                </c:pt>
                <c:pt idx="1">
                  <c:v>10</c:v>
                </c:pt>
                <c:pt idx="3">
                  <c:v>0</c:v>
                </c:pt>
                <c:pt idx="4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60-49C8-BD93-2A7329ACFF69}"/>
            </c:ext>
          </c:extLst>
        </c:ser>
        <c:ser>
          <c:idx val="2"/>
          <c:order val="2"/>
          <c:xVal>
            <c:numRef>
              <c:f>Sheet1!$G$21:$G$25</c:f>
              <c:numCache>
                <c:formatCode>General</c:formatCode>
                <c:ptCount val="5"/>
                <c:pt idx="0">
                  <c:v>10</c:v>
                </c:pt>
                <c:pt idx="1">
                  <c:v>0.4</c:v>
                </c:pt>
                <c:pt idx="3">
                  <c:v>0.4</c:v>
                </c:pt>
                <c:pt idx="4">
                  <c:v>0.4</c:v>
                </c:pt>
              </c:numCache>
            </c:numRef>
          </c:xVal>
          <c:yVal>
            <c:numRef>
              <c:f>Sheet1!$H$21:$H$25</c:f>
              <c:numCache>
                <c:formatCode>General</c:formatCode>
                <c:ptCount val="5"/>
                <c:pt idx="0">
                  <c:v>30</c:v>
                </c:pt>
                <c:pt idx="1">
                  <c:v>30</c:v>
                </c:pt>
                <c:pt idx="3">
                  <c:v>0</c:v>
                </c:pt>
                <c:pt idx="4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60-49C8-BD93-2A7329ACFF69}"/>
            </c:ext>
          </c:extLst>
        </c:ser>
        <c:ser>
          <c:idx val="3"/>
          <c:order val="3"/>
          <c:xVal>
            <c:numRef>
              <c:f>Sheet1!$G$27:$G$31</c:f>
              <c:numCache>
                <c:formatCode>General</c:formatCode>
                <c:ptCount val="5"/>
                <c:pt idx="0">
                  <c:v>10</c:v>
                </c:pt>
                <c:pt idx="1">
                  <c:v>0.65</c:v>
                </c:pt>
                <c:pt idx="3">
                  <c:v>0.65</c:v>
                </c:pt>
                <c:pt idx="4">
                  <c:v>0.65</c:v>
                </c:pt>
              </c:numCache>
            </c:numRef>
          </c:xVal>
          <c:yVal>
            <c:numRef>
              <c:f>Sheet1!$H$27:$H$31</c:f>
              <c:numCache>
                <c:formatCode>General</c:formatCode>
                <c:ptCount val="5"/>
                <c:pt idx="0">
                  <c:v>60</c:v>
                </c:pt>
                <c:pt idx="1">
                  <c:v>60</c:v>
                </c:pt>
                <c:pt idx="3">
                  <c:v>0</c:v>
                </c:pt>
                <c:pt idx="4">
                  <c:v>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60-49C8-BD93-2A7329ACF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07296"/>
        <c:axId val="206017664"/>
      </c:scatterChart>
      <c:valAx>
        <c:axId val="206007296"/>
        <c:scaling>
          <c:logBase val="10"/>
          <c:orientation val="maxMin"/>
          <c:max val="1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Particle Size, mm (log Scale) 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crossAx val="206017664"/>
        <c:crossesAt val="0"/>
        <c:crossBetween val="midCat"/>
        <c:majorUnit val="10"/>
      </c:valAx>
      <c:valAx>
        <c:axId val="206017664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N"/>
                  <a:t>% of Finer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crossAx val="206007296"/>
        <c:crosses val="max"/>
        <c:crossBetween val="midCat"/>
        <c:majorUnit val="10"/>
        <c:minorUnit val="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Histogram</c:v>
          </c:tx>
          <c:invertIfNegative val="0"/>
          <c:cat>
            <c:numRef>
              <c:f>Sheet2!$C$18:$C$24</c:f>
              <c:numCache>
                <c:formatCode>General</c:formatCode>
                <c:ptCount val="7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</c:numCache>
            </c:numRef>
          </c:cat>
          <c:val>
            <c:numRef>
              <c:f>Sheet2!$D$18:$D$24</c:f>
              <c:numCache>
                <c:formatCode>General</c:formatCode>
                <c:ptCount val="7"/>
                <c:pt idx="0">
                  <c:v>2.5</c:v>
                </c:pt>
                <c:pt idx="1">
                  <c:v>3.5</c:v>
                </c:pt>
                <c:pt idx="2">
                  <c:v>10.5</c:v>
                </c:pt>
                <c:pt idx="3">
                  <c:v>108.5</c:v>
                </c:pt>
                <c:pt idx="4">
                  <c:v>39</c:v>
                </c:pt>
                <c:pt idx="5">
                  <c:v>21.5</c:v>
                </c:pt>
                <c:pt idx="6">
                  <c:v>14.5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FC-4A7F-9039-68B2817B2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653120"/>
        <c:axId val="205655040"/>
      </c:barChart>
      <c:catAx>
        <c:axId val="205653120"/>
        <c:scaling>
          <c:orientation val="minMax"/>
        </c:scaling>
        <c:delete val="0"/>
        <c:axPos val="b"/>
        <c:title>
          <c:layout/>
          <c:overlay val="0"/>
        </c:title>
        <c:numFmt formatCode="General" sourceLinked="1"/>
        <c:majorTickMark val="in"/>
        <c:minorTickMark val="none"/>
        <c:tickLblPos val="nextTo"/>
        <c:crossAx val="205655040"/>
        <c:crosses val="autoZero"/>
        <c:auto val="1"/>
        <c:lblAlgn val="ctr"/>
        <c:lblOffset val="100"/>
        <c:tickLblSkip val="1"/>
        <c:noMultiLvlLbl val="0"/>
      </c:catAx>
      <c:valAx>
        <c:axId val="205655040"/>
        <c:scaling>
          <c:orientation val="minMax"/>
        </c:scaling>
        <c:delete val="0"/>
        <c:axPos val="l"/>
        <c:title>
          <c:layout/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205653120"/>
        <c:crossesAt val="-2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cumulative curves determine the phi size</c:v>
          </c:tx>
          <c:xVal>
            <c:numRef>
              <c:f>Sheet2!$C$5:$C$11</c:f>
              <c:numCache>
                <c:formatCode>General</c:formatCode>
                <c:ptCount val="7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</c:numCache>
            </c:numRef>
          </c:xVal>
          <c:yVal>
            <c:numRef>
              <c:f>Sheet2!$G$5:$G$11</c:f>
              <c:numCache>
                <c:formatCode>General</c:formatCode>
                <c:ptCount val="7"/>
                <c:pt idx="0">
                  <c:v>1.25</c:v>
                </c:pt>
                <c:pt idx="1">
                  <c:v>3</c:v>
                </c:pt>
                <c:pt idx="2">
                  <c:v>8.25</c:v>
                </c:pt>
                <c:pt idx="3">
                  <c:v>62.5</c:v>
                </c:pt>
                <c:pt idx="4">
                  <c:v>82</c:v>
                </c:pt>
                <c:pt idx="5">
                  <c:v>92.75</c:v>
                </c:pt>
                <c:pt idx="6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7D-4045-9481-9B9620510CD6}"/>
            </c:ext>
          </c:extLst>
        </c:ser>
        <c:ser>
          <c:idx val="1"/>
          <c:order val="1"/>
          <c:xVal>
            <c:numRef>
              <c:f>Sheet2!$E$26:$E$30</c:f>
              <c:numCache>
                <c:formatCode>General</c:formatCode>
                <c:ptCount val="5"/>
                <c:pt idx="0">
                  <c:v>-2</c:v>
                </c:pt>
                <c:pt idx="1">
                  <c:v>-0.1</c:v>
                </c:pt>
                <c:pt idx="3">
                  <c:v>-0.1</c:v>
                </c:pt>
                <c:pt idx="4">
                  <c:v>-0.1</c:v>
                </c:pt>
              </c:numCache>
            </c:numRef>
          </c:xVal>
          <c:yVal>
            <c:numRef>
              <c:f>Sheet2!$F$26:$F$30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3">
                  <c:v>0</c:v>
                </c:pt>
                <c:pt idx="4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97D-4045-9481-9B9620510CD6}"/>
            </c:ext>
          </c:extLst>
        </c:ser>
        <c:ser>
          <c:idx val="2"/>
          <c:order val="2"/>
          <c:xVal>
            <c:numRef>
              <c:f>Sheet2!$E$32:$E$38</c:f>
              <c:numCache>
                <c:formatCode>General</c:formatCode>
                <c:ptCount val="7"/>
                <c:pt idx="0">
                  <c:v>-2</c:v>
                </c:pt>
                <c:pt idx="1">
                  <c:v>0.14285714285714285</c:v>
                </c:pt>
                <c:pt idx="5">
                  <c:v>0.14285714285714285</c:v>
                </c:pt>
                <c:pt idx="6">
                  <c:v>0.14285714285714285</c:v>
                </c:pt>
              </c:numCache>
            </c:numRef>
          </c:xVal>
          <c:yVal>
            <c:numRef>
              <c:f>Sheet2!$F$32:$F$38</c:f>
              <c:numCache>
                <c:formatCode>General</c:formatCode>
                <c:ptCount val="7"/>
                <c:pt idx="0">
                  <c:v>16</c:v>
                </c:pt>
                <c:pt idx="1">
                  <c:v>16</c:v>
                </c:pt>
                <c:pt idx="5">
                  <c:v>0</c:v>
                </c:pt>
                <c:pt idx="6">
                  <c:v>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97D-4045-9481-9B9620510CD6}"/>
            </c:ext>
          </c:extLst>
        </c:ser>
        <c:ser>
          <c:idx val="3"/>
          <c:order val="3"/>
          <c:xVal>
            <c:numRef>
              <c:f>Sheet2!$E$40:$E$44</c:f>
              <c:numCache>
                <c:formatCode>General</c:formatCode>
                <c:ptCount val="5"/>
                <c:pt idx="0">
                  <c:v>-2</c:v>
                </c:pt>
                <c:pt idx="1">
                  <c:v>0.7695852534562212</c:v>
                </c:pt>
                <c:pt idx="3">
                  <c:v>0.7695852534562212</c:v>
                </c:pt>
                <c:pt idx="4">
                  <c:v>0.7695852534562212</c:v>
                </c:pt>
              </c:numCache>
            </c:numRef>
          </c:xVal>
          <c:yVal>
            <c:numRef>
              <c:f>Sheet2!$F$40:$F$44</c:f>
              <c:numCache>
                <c:formatCode>General</c:formatCode>
                <c:ptCount val="5"/>
                <c:pt idx="0">
                  <c:v>50</c:v>
                </c:pt>
                <c:pt idx="1">
                  <c:v>50</c:v>
                </c:pt>
                <c:pt idx="3">
                  <c:v>0</c:v>
                </c:pt>
                <c:pt idx="4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97D-4045-9481-9B9620510CD6}"/>
            </c:ext>
          </c:extLst>
        </c:ser>
        <c:ser>
          <c:idx val="4"/>
          <c:order val="4"/>
          <c:xVal>
            <c:numRef>
              <c:f>Sheet2!$B$38:$B$42</c:f>
              <c:numCache>
                <c:formatCode>General</c:formatCode>
                <c:ptCount val="5"/>
                <c:pt idx="0">
                  <c:v>-2</c:v>
                </c:pt>
                <c:pt idx="1">
                  <c:v>2.1860465116279064</c:v>
                </c:pt>
                <c:pt idx="3">
                  <c:v>2.1860465116279064</c:v>
                </c:pt>
                <c:pt idx="4">
                  <c:v>2.1860465116279064</c:v>
                </c:pt>
              </c:numCache>
            </c:numRef>
          </c:xVal>
          <c:yVal>
            <c:numRef>
              <c:f>Sheet2!$C$38:$C$42</c:f>
              <c:numCache>
                <c:formatCode>General</c:formatCode>
                <c:ptCount val="5"/>
                <c:pt idx="0">
                  <c:v>84</c:v>
                </c:pt>
                <c:pt idx="1">
                  <c:v>84</c:v>
                </c:pt>
                <c:pt idx="3">
                  <c:v>0</c:v>
                </c:pt>
                <c:pt idx="4">
                  <c:v>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97D-4045-9481-9B9620510CD6}"/>
            </c:ext>
          </c:extLst>
        </c:ser>
        <c:ser>
          <c:idx val="5"/>
          <c:order val="5"/>
          <c:xVal>
            <c:numRef>
              <c:f>Sheet2!$B$44:$B$48</c:f>
              <c:numCache>
                <c:formatCode>General</c:formatCode>
                <c:ptCount val="5"/>
                <c:pt idx="0">
                  <c:v>-2</c:v>
                </c:pt>
                <c:pt idx="1">
                  <c:v>3.3103448275862082</c:v>
                </c:pt>
                <c:pt idx="3">
                  <c:v>3.3103448275862082</c:v>
                </c:pt>
                <c:pt idx="4">
                  <c:v>3.3103448275862082</c:v>
                </c:pt>
              </c:numCache>
            </c:numRef>
          </c:xVal>
          <c:yVal>
            <c:numRef>
              <c:f>Sheet2!$C$44:$C$48</c:f>
              <c:numCache>
                <c:formatCode>General</c:formatCode>
                <c:ptCount val="5"/>
                <c:pt idx="0">
                  <c:v>95</c:v>
                </c:pt>
                <c:pt idx="1">
                  <c:v>95</c:v>
                </c:pt>
                <c:pt idx="3">
                  <c:v>0</c:v>
                </c:pt>
                <c:pt idx="4">
                  <c:v>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97D-4045-9481-9B9620510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00096"/>
        <c:axId val="205714560"/>
      </c:scatterChart>
      <c:valAx>
        <c:axId val="205700096"/>
        <c:scaling>
          <c:orientation val="minMax"/>
          <c:max val="4"/>
          <c:min val="-2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Phi Shale ɸ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crossAx val="205714560"/>
        <c:crossesAt val="0"/>
        <c:crossBetween val="midCat"/>
        <c:majorUnit val="1"/>
        <c:minorUnit val="0.1"/>
      </c:valAx>
      <c:valAx>
        <c:axId val="205714560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N"/>
                  <a:t>Cumulative retained %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crossAx val="205700096"/>
        <c:crossesAt val="-2"/>
        <c:crossBetween val="midCat"/>
        <c:majorUnit val="10"/>
        <c:minorUnit val="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Grain Size analysis</c:v>
          </c:tx>
          <c:xVal>
            <c:numRef>
              <c:f>Sheet5!$D$5:$D$11</c:f>
              <c:numCache>
                <c:formatCode>General</c:formatCode>
                <c:ptCount val="7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</c:numCache>
            </c:numRef>
          </c:xVal>
          <c:yVal>
            <c:numRef>
              <c:f>Sheet5!$H$5:$H$11</c:f>
              <c:numCache>
                <c:formatCode>General</c:formatCode>
                <c:ptCount val="7"/>
                <c:pt idx="0">
                  <c:v>1.25</c:v>
                </c:pt>
                <c:pt idx="1">
                  <c:v>3</c:v>
                </c:pt>
                <c:pt idx="2">
                  <c:v>8.25</c:v>
                </c:pt>
                <c:pt idx="3">
                  <c:v>62.5</c:v>
                </c:pt>
                <c:pt idx="4">
                  <c:v>82</c:v>
                </c:pt>
                <c:pt idx="5">
                  <c:v>92.75</c:v>
                </c:pt>
                <c:pt idx="6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C8-4938-A995-67119850F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485696"/>
        <c:axId val="219484160"/>
      </c:scatterChart>
      <c:valAx>
        <c:axId val="219485696"/>
        <c:scaling>
          <c:orientation val="minMax"/>
          <c:max val="4"/>
          <c:min val="-2"/>
        </c:scaling>
        <c:delete val="0"/>
        <c:axPos val="b"/>
        <c:majorGridlines/>
        <c:minorGridlines/>
        <c:numFmt formatCode="General" sourceLinked="1"/>
        <c:majorTickMark val="in"/>
        <c:minorTickMark val="in"/>
        <c:tickLblPos val="nextTo"/>
        <c:crossAx val="219484160"/>
        <c:crosses val="autoZero"/>
        <c:crossBetween val="midCat"/>
        <c:majorUnit val="1"/>
        <c:minorUnit val="0.1"/>
      </c:valAx>
      <c:valAx>
        <c:axId val="219484160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485696"/>
        <c:crossesAt val="-2"/>
        <c:crossBetween val="midCat"/>
        <c:majorUnit val="10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57149</xdr:colOff>
      <xdr:row>3</xdr:row>
      <xdr:rowOff>76200</xdr:rowOff>
    </xdr:from>
    <xdr:to>
      <xdr:col>15</xdr:col>
      <xdr:colOff>828674</xdr:colOff>
      <xdr:row>22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12</xdr:row>
      <xdr:rowOff>85725</xdr:rowOff>
    </xdr:from>
    <xdr:to>
      <xdr:col>12</xdr:col>
      <xdr:colOff>476250</xdr:colOff>
      <xdr:row>24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371475</xdr:colOff>
      <xdr:row>25</xdr:row>
      <xdr:rowOff>85724</xdr:rowOff>
    </xdr:from>
    <xdr:to>
      <xdr:col>14</xdr:col>
      <xdr:colOff>466724</xdr:colOff>
      <xdr:row>43</xdr:row>
      <xdr:rowOff>133349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2362199</xdr:colOff>
      <xdr:row>15</xdr:row>
      <xdr:rowOff>66675</xdr:rowOff>
    </xdr:from>
    <xdr:ext cx="2886076" cy="4126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6943724" y="3733800"/>
              <a:ext cx="2886076" cy="412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𝐷</m:t>
                    </m:r>
                    <m:r>
                      <a:rPr lang="en-US" sz="11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/>
                          </a:rPr>
                          <m:t>ɸ 84−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ɸ16</m:t>
                        </m:r>
                      </m:num>
                      <m:den>
                        <m:r>
                          <a:rPr lang="en-US" sz="1100" b="0" i="1">
                            <a:latin typeface="Cambria Math"/>
                          </a:rPr>
                          <m:t>4</m:t>
                        </m:r>
                      </m:den>
                    </m:f>
                    <m:r>
                      <a:rPr lang="en-US" sz="1100" b="0" i="0">
                        <a:latin typeface="Cambria Math"/>
                      </a:rPr>
                      <m:t>+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ɸ 95−ɸ5</m:t>
                        </m:r>
                      </m:num>
                      <m:den>
                        <m:r>
                          <a:rPr lang="en-US" sz="1100" b="0" i="1">
                            <a:latin typeface="Cambria Math"/>
                          </a:rPr>
                          <m:t>6.6</m:t>
                        </m:r>
                      </m:den>
                    </m:f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6943724" y="3733800"/>
              <a:ext cx="2886076" cy="412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𝐷=(ɸ 84−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ɸ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16)/</a:t>
              </a:r>
              <a:r>
                <a:rPr lang="en-US" sz="1100" b="0" i="0">
                  <a:latin typeface="Cambria Math"/>
                </a:rPr>
                <a:t>4+(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ɸ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95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−ɸ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5)/</a:t>
              </a:r>
              <a:r>
                <a:rPr lang="en-US" sz="1100" b="0" i="0">
                  <a:latin typeface="Cambria Math"/>
                </a:rPr>
                <a:t>6.6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5</xdr:col>
      <xdr:colOff>3771900</xdr:colOff>
      <xdr:row>16</xdr:row>
      <xdr:rowOff>47625</xdr:rowOff>
    </xdr:from>
    <xdr:ext cx="3771900" cy="4448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8353425" y="3771900"/>
              <a:ext cx="3771900" cy="4448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𝑆</m:t>
                    </m:r>
                    <m:r>
                      <a:rPr lang="en-US" sz="11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/>
                          </a:rPr>
                          <m:t>ɸ 84+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ɸ16−2(ɸ50)</m:t>
                        </m:r>
                      </m:num>
                      <m:den>
                        <m:r>
                          <a:rPr lang="en-US" sz="1100" b="0" i="1">
                            <a:latin typeface="Cambria Math"/>
                          </a:rPr>
                          <m:t>2(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ɸ 84−ɸ16)</m:t>
                        </m:r>
                      </m:den>
                    </m:f>
                    <m:r>
                      <a:rPr lang="en-US" sz="1100" b="0" i="0">
                        <a:latin typeface="Cambria Math"/>
                      </a:rPr>
                      <m:t>+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ɸ 95+ɸ5−2(ɸ50)</m:t>
                        </m:r>
                      </m:num>
                      <m:den>
                        <m:r>
                          <a:rPr lang="en-US" sz="1100" b="0" i="1">
                            <a:latin typeface="Cambria Math"/>
                          </a:rPr>
                          <m:t>2(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ɸ 95−ɸ5)</m:t>
                        </m:r>
                      </m:den>
                    </m:f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8353425" y="3771900"/>
              <a:ext cx="3771900" cy="4448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𝑆=(ɸ 84+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ɸ16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−2(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ɸ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50))/(</a:t>
              </a:r>
              <a:r>
                <a:rPr lang="en-US" sz="1100" b="0" i="0">
                  <a:latin typeface="Cambria Math"/>
                </a:rPr>
                <a:t>2(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ɸ 84−ɸ16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))</a:t>
              </a:r>
              <a:r>
                <a:rPr lang="en-US" sz="1100" b="0" i="0">
                  <a:latin typeface="Cambria Math"/>
                </a:rPr>
                <a:t>+(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ɸ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95+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ɸ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2(ɸ50)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n-US" sz="1100" b="0" i="0">
                  <a:latin typeface="Cambria Math"/>
                </a:rPr>
                <a:t>2(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ɸ 95−ɸ5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))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5</xdr:col>
      <xdr:colOff>4229100</xdr:colOff>
      <xdr:row>17</xdr:row>
      <xdr:rowOff>76200</xdr:rowOff>
    </xdr:from>
    <xdr:ext cx="2762250" cy="3612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8810625" y="4248150"/>
              <a:ext cx="2762250" cy="361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/>
                <a:t>K</a:t>
              </a:r>
              <a14:m>
                <m:oMath xmlns:m="http://schemas.openxmlformats.org/officeDocument/2006/math">
                  <m:r>
                    <a:rPr lang="en-US" sz="1100" b="0" i="1">
                      <a:latin typeface="Cambria Math"/>
                    </a:rPr>
                    <m:t>=</m:t>
                  </m:r>
                  <m:f>
                    <m:f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/>
                        </a:rPr>
                        <m:t>ɸ 95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−ɸ5</m:t>
                      </m:r>
                    </m:num>
                    <m:den>
                      <m:r>
                        <a:rPr lang="en-US" sz="1100" b="0" i="1">
                          <a:latin typeface="Cambria Math"/>
                        </a:rPr>
                        <m:t>2.44 (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ɸ 75−ɸ25)</m:t>
                      </m:r>
                    </m:den>
                  </m:f>
                </m:oMath>
              </a14:m>
              <a:endParaRPr lang="en-IN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8810625" y="4248150"/>
              <a:ext cx="2762250" cy="361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/>
                <a:t>K</a:t>
              </a:r>
              <a:r>
                <a:rPr lang="en-US" sz="1100" b="0" i="0">
                  <a:latin typeface="Cambria Math"/>
                </a:rPr>
                <a:t>=(ɸ 95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ɸ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5)/(</a:t>
              </a:r>
              <a:r>
                <a:rPr lang="en-US" sz="1100" b="0" i="0">
                  <a:latin typeface="Cambria Math"/>
                </a:rPr>
                <a:t>2.44 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ɸ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75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−ɸ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25))</a:t>
              </a:r>
              <a:endParaRPr lang="en-IN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209550</xdr:colOff>
      <xdr:row>2</xdr:row>
      <xdr:rowOff>285750</xdr:rowOff>
    </xdr:from>
    <xdr:to>
      <xdr:col>18</xdr:col>
      <xdr:colOff>514350</xdr:colOff>
      <xdr:row>13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L31"/>
  <sheetViews>
    <sheetView tabSelected="1" topLeftCell="B1" workbookViewId="0">
      <selection activeCell="D18" sqref="D18:E20"/>
    </sheetView>
  </sheetViews>
  <sheetFormatPr defaultColWidth="12.5703125" defaultRowHeight="15.75" customHeight="1" x14ac:dyDescent="0.2"/>
  <cols>
    <col min="2" max="2" width="6" customWidth="1"/>
    <col min="3" max="3" width="6.5703125" customWidth="1"/>
    <col min="4" max="4" width="15.42578125" customWidth="1"/>
  </cols>
  <sheetData>
    <row r="2" spans="2:12" ht="15.75" customHeight="1" x14ac:dyDescent="0.2">
      <c r="L2">
        <f>-LOG(4,2)</f>
        <v>-2</v>
      </c>
    </row>
    <row r="3" spans="2:12" ht="38.25" x14ac:dyDescent="0.2">
      <c r="B3" s="15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"/>
    </row>
    <row r="4" spans="2:12" ht="15.75" customHeight="1" x14ac:dyDescent="0.25">
      <c r="B4" s="16"/>
      <c r="C4" s="17"/>
      <c r="D4" s="18"/>
      <c r="E4" s="18"/>
      <c r="F4" s="15" t="s">
        <v>7</v>
      </c>
      <c r="G4" s="18"/>
      <c r="H4" s="18"/>
    </row>
    <row r="5" spans="2:12" ht="15.75" customHeight="1" x14ac:dyDescent="0.25">
      <c r="B5" s="16">
        <v>4</v>
      </c>
      <c r="C5" s="17">
        <v>-2</v>
      </c>
      <c r="D5" s="17" t="s">
        <v>8</v>
      </c>
      <c r="E5" s="17">
        <v>2.5</v>
      </c>
      <c r="F5" s="19">
        <f t="shared" ref="F5:F11" si="0">(E5/200)*100</f>
        <v>1.25</v>
      </c>
      <c r="G5" s="17">
        <v>1.25</v>
      </c>
      <c r="H5" s="19">
        <f t="shared" ref="H5:H12" si="1">100-G5</f>
        <v>98.75</v>
      </c>
    </row>
    <row r="6" spans="2:12" ht="15.75" customHeight="1" x14ac:dyDescent="0.25">
      <c r="B6" s="16">
        <v>2</v>
      </c>
      <c r="C6" s="17">
        <v>-1</v>
      </c>
      <c r="D6" s="17" t="s">
        <v>9</v>
      </c>
      <c r="E6" s="17">
        <v>3.5</v>
      </c>
      <c r="F6" s="19">
        <f t="shared" si="0"/>
        <v>1.7500000000000002</v>
      </c>
      <c r="G6" s="19">
        <f t="shared" ref="G6:G12" si="2">G5+F6</f>
        <v>3</v>
      </c>
      <c r="H6" s="19">
        <f t="shared" si="1"/>
        <v>97</v>
      </c>
    </row>
    <row r="7" spans="2:12" ht="15.75" customHeight="1" x14ac:dyDescent="0.25">
      <c r="B7" s="16">
        <v>1</v>
      </c>
      <c r="C7" s="17">
        <v>0</v>
      </c>
      <c r="D7" s="17" t="s">
        <v>10</v>
      </c>
      <c r="E7" s="17">
        <v>10.5</v>
      </c>
      <c r="F7" s="19">
        <f t="shared" si="0"/>
        <v>5.25</v>
      </c>
      <c r="G7" s="19">
        <f t="shared" si="2"/>
        <v>8.25</v>
      </c>
      <c r="H7" s="19">
        <f t="shared" si="1"/>
        <v>91.75</v>
      </c>
    </row>
    <row r="8" spans="2:12" ht="15.75" customHeight="1" x14ac:dyDescent="0.25">
      <c r="B8" s="16">
        <v>0.5</v>
      </c>
      <c r="C8" s="17">
        <v>1</v>
      </c>
      <c r="D8" s="17" t="s">
        <v>11</v>
      </c>
      <c r="E8" s="17">
        <v>108.5</v>
      </c>
      <c r="F8" s="19">
        <f t="shared" si="0"/>
        <v>54.25</v>
      </c>
      <c r="G8" s="19">
        <f t="shared" si="2"/>
        <v>62.5</v>
      </c>
      <c r="H8" s="19">
        <f t="shared" si="1"/>
        <v>37.5</v>
      </c>
    </row>
    <row r="9" spans="2:12" ht="15.75" customHeight="1" x14ac:dyDescent="0.25">
      <c r="B9" s="16">
        <v>0.25</v>
      </c>
      <c r="C9" s="17">
        <v>2</v>
      </c>
      <c r="D9" s="17" t="s">
        <v>12</v>
      </c>
      <c r="E9" s="17">
        <v>39</v>
      </c>
      <c r="F9" s="19">
        <f t="shared" si="0"/>
        <v>19.5</v>
      </c>
      <c r="G9" s="19">
        <f t="shared" si="2"/>
        <v>82</v>
      </c>
      <c r="H9" s="19">
        <f t="shared" si="1"/>
        <v>18</v>
      </c>
    </row>
    <row r="10" spans="2:12" ht="15.75" customHeight="1" x14ac:dyDescent="0.25">
      <c r="B10" s="16">
        <v>0.125</v>
      </c>
      <c r="C10" s="17">
        <v>3</v>
      </c>
      <c r="D10" s="17" t="s">
        <v>13</v>
      </c>
      <c r="E10" s="17">
        <v>21.5</v>
      </c>
      <c r="F10" s="19">
        <f t="shared" si="0"/>
        <v>10.75</v>
      </c>
      <c r="G10" s="19">
        <f t="shared" si="2"/>
        <v>92.75</v>
      </c>
      <c r="H10" s="19">
        <f t="shared" si="1"/>
        <v>7.25</v>
      </c>
    </row>
    <row r="11" spans="2:12" ht="15.75" customHeight="1" x14ac:dyDescent="0.25">
      <c r="B11" s="16">
        <v>2.5000000000000001E-2</v>
      </c>
      <c r="C11" s="17">
        <v>4</v>
      </c>
      <c r="D11" s="17" t="s">
        <v>14</v>
      </c>
      <c r="E11" s="17">
        <v>14.5</v>
      </c>
      <c r="F11" s="19">
        <f t="shared" si="0"/>
        <v>7.2499999999999991</v>
      </c>
      <c r="G11" s="19">
        <f t="shared" si="2"/>
        <v>100</v>
      </c>
      <c r="H11" s="19">
        <f t="shared" si="1"/>
        <v>0</v>
      </c>
    </row>
    <row r="12" spans="2:12" ht="12.75" x14ac:dyDescent="0.2">
      <c r="D12" s="2"/>
      <c r="G12" s="3">
        <f t="shared" si="2"/>
        <v>100</v>
      </c>
      <c r="H12" s="3">
        <f t="shared" si="1"/>
        <v>0</v>
      </c>
    </row>
    <row r="14" spans="2:12" ht="12.75" x14ac:dyDescent="0.2">
      <c r="E14" s="3">
        <f>SUM(E5:E13)</f>
        <v>200</v>
      </c>
    </row>
    <row r="15" spans="2:12" ht="15.75" customHeight="1" x14ac:dyDescent="0.2">
      <c r="G15">
        <v>10</v>
      </c>
      <c r="H15">
        <v>10</v>
      </c>
    </row>
    <row r="16" spans="2:12" ht="15.75" customHeight="1" x14ac:dyDescent="0.2">
      <c r="G16">
        <v>0.15</v>
      </c>
      <c r="H16">
        <v>10</v>
      </c>
    </row>
    <row r="18" spans="4:8" ht="15.75" customHeight="1" x14ac:dyDescent="0.2">
      <c r="D18" t="s">
        <v>16</v>
      </c>
      <c r="E18">
        <v>0.15</v>
      </c>
      <c r="G18">
        <v>0.15</v>
      </c>
      <c r="H18">
        <v>0</v>
      </c>
    </row>
    <row r="19" spans="4:8" ht="15.75" customHeight="1" x14ac:dyDescent="0.2">
      <c r="D19" t="s">
        <v>17</v>
      </c>
      <c r="E19">
        <v>0.4</v>
      </c>
      <c r="G19">
        <v>0.15</v>
      </c>
      <c r="H19">
        <v>10</v>
      </c>
    </row>
    <row r="20" spans="4:8" ht="15.75" customHeight="1" x14ac:dyDescent="0.2">
      <c r="D20" t="s">
        <v>18</v>
      </c>
      <c r="E20">
        <v>0.65</v>
      </c>
    </row>
    <row r="21" spans="4:8" ht="15.75" customHeight="1" x14ac:dyDescent="0.2">
      <c r="G21">
        <v>10</v>
      </c>
      <c r="H21">
        <v>30</v>
      </c>
    </row>
    <row r="22" spans="4:8" ht="15.75" customHeight="1" x14ac:dyDescent="0.2">
      <c r="D22" s="5" t="s">
        <v>19</v>
      </c>
      <c r="G22">
        <v>0.4</v>
      </c>
      <c r="H22">
        <v>30</v>
      </c>
    </row>
    <row r="23" spans="4:8" ht="15.75" customHeight="1" x14ac:dyDescent="0.2">
      <c r="D23" s="5" t="s">
        <v>20</v>
      </c>
      <c r="E23">
        <f>E20/E18</f>
        <v>4.3333333333333339</v>
      </c>
    </row>
    <row r="24" spans="4:8" ht="15.75" customHeight="1" x14ac:dyDescent="0.2">
      <c r="D24" s="6"/>
      <c r="G24">
        <v>0.4</v>
      </c>
      <c r="H24">
        <v>0</v>
      </c>
    </row>
    <row r="25" spans="4:8" ht="15.75" customHeight="1" x14ac:dyDescent="0.2">
      <c r="D25" s="5" t="s">
        <v>21</v>
      </c>
      <c r="G25">
        <v>0.4</v>
      </c>
      <c r="H25">
        <v>30</v>
      </c>
    </row>
    <row r="26" spans="4:8" ht="15.75" customHeight="1" x14ac:dyDescent="0.2">
      <c r="D26" s="5" t="s">
        <v>22</v>
      </c>
      <c r="E26">
        <f>(E19^2)/(E20*E18)</f>
        <v>1.6410256410256412</v>
      </c>
    </row>
    <row r="27" spans="4:8" ht="15.75" customHeight="1" x14ac:dyDescent="0.2">
      <c r="D27" s="6"/>
      <c r="G27">
        <v>10</v>
      </c>
      <c r="H27">
        <v>60</v>
      </c>
    </row>
    <row r="28" spans="4:8" ht="15.75" customHeight="1" x14ac:dyDescent="0.2">
      <c r="G28">
        <v>0.65</v>
      </c>
      <c r="H28">
        <v>60</v>
      </c>
    </row>
    <row r="30" spans="4:8" ht="15.75" customHeight="1" x14ac:dyDescent="0.2">
      <c r="G30">
        <v>0.65</v>
      </c>
      <c r="H30">
        <v>0</v>
      </c>
    </row>
    <row r="31" spans="4:8" ht="15.75" customHeight="1" x14ac:dyDescent="0.2">
      <c r="G31">
        <v>0.65</v>
      </c>
      <c r="H31">
        <v>60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K48"/>
  <sheetViews>
    <sheetView topLeftCell="A24" workbookViewId="0">
      <selection activeCell="C31" sqref="C31"/>
    </sheetView>
  </sheetViews>
  <sheetFormatPr defaultColWidth="12.5703125" defaultRowHeight="15.75" customHeight="1" x14ac:dyDescent="0.2"/>
  <sheetData>
    <row r="2" spans="2:11" ht="12.75" x14ac:dyDescent="0.2">
      <c r="B2" s="1"/>
      <c r="C2" s="4"/>
    </row>
    <row r="3" spans="2:11" ht="15.75" customHeight="1" x14ac:dyDescent="0.2">
      <c r="B3" s="15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</row>
    <row r="4" spans="2:11" ht="15.75" customHeight="1" x14ac:dyDescent="0.25">
      <c r="B4" s="16"/>
      <c r="C4" s="17"/>
      <c r="D4" s="18"/>
      <c r="E4" s="18"/>
      <c r="F4" s="15" t="s">
        <v>7</v>
      </c>
      <c r="G4" s="18"/>
      <c r="H4" s="18"/>
    </row>
    <row r="5" spans="2:11" ht="15.75" customHeight="1" x14ac:dyDescent="0.25">
      <c r="B5" s="16">
        <v>4</v>
      </c>
      <c r="C5" s="17">
        <v>-2</v>
      </c>
      <c r="D5" s="17" t="s">
        <v>8</v>
      </c>
      <c r="E5" s="17">
        <v>2.5</v>
      </c>
      <c r="F5" s="19">
        <f t="shared" ref="F5:F11" si="0">(E5/200)*100</f>
        <v>1.25</v>
      </c>
      <c r="G5" s="17">
        <v>1.25</v>
      </c>
      <c r="H5" s="19">
        <f t="shared" ref="H5:H12" si="1">100-G5</f>
        <v>98.75</v>
      </c>
      <c r="K5">
        <f>-LOG(B5,2)</f>
        <v>-2</v>
      </c>
    </row>
    <row r="6" spans="2:11" ht="15.75" customHeight="1" x14ac:dyDescent="0.25">
      <c r="B6" s="16">
        <v>2</v>
      </c>
      <c r="C6" s="17">
        <v>-1</v>
      </c>
      <c r="D6" s="17" t="s">
        <v>9</v>
      </c>
      <c r="E6" s="17">
        <v>3.5</v>
      </c>
      <c r="F6" s="19">
        <f t="shared" si="0"/>
        <v>1.7500000000000002</v>
      </c>
      <c r="G6" s="19">
        <f t="shared" ref="G6:G12" si="2">G5+F6</f>
        <v>3</v>
      </c>
      <c r="H6" s="19">
        <f t="shared" si="1"/>
        <v>97</v>
      </c>
      <c r="K6">
        <f t="shared" ref="K6:K10" si="3">-LOG(B6,2)</f>
        <v>-1</v>
      </c>
    </row>
    <row r="7" spans="2:11" ht="15.75" customHeight="1" x14ac:dyDescent="0.25">
      <c r="B7" s="16">
        <v>1</v>
      </c>
      <c r="C7" s="17">
        <v>0</v>
      </c>
      <c r="D7" s="17" t="s">
        <v>10</v>
      </c>
      <c r="E7" s="17">
        <v>10.5</v>
      </c>
      <c r="F7" s="19">
        <f t="shared" si="0"/>
        <v>5.25</v>
      </c>
      <c r="G7" s="19">
        <f t="shared" si="2"/>
        <v>8.25</v>
      </c>
      <c r="H7" s="19">
        <f t="shared" si="1"/>
        <v>91.75</v>
      </c>
      <c r="K7">
        <f t="shared" si="3"/>
        <v>0</v>
      </c>
    </row>
    <row r="8" spans="2:11" ht="15.75" customHeight="1" x14ac:dyDescent="0.25">
      <c r="B8" s="16">
        <v>0.5</v>
      </c>
      <c r="C8" s="17">
        <v>1</v>
      </c>
      <c r="D8" s="17" t="s">
        <v>11</v>
      </c>
      <c r="E8" s="17">
        <v>108.5</v>
      </c>
      <c r="F8" s="19">
        <f t="shared" si="0"/>
        <v>54.25</v>
      </c>
      <c r="G8" s="19">
        <f t="shared" si="2"/>
        <v>62.5</v>
      </c>
      <c r="H8" s="19">
        <f t="shared" si="1"/>
        <v>37.5</v>
      </c>
      <c r="K8">
        <f t="shared" si="3"/>
        <v>1</v>
      </c>
    </row>
    <row r="9" spans="2:11" ht="15.75" customHeight="1" x14ac:dyDescent="0.25">
      <c r="B9" s="16">
        <v>0.25</v>
      </c>
      <c r="C9" s="17">
        <v>2</v>
      </c>
      <c r="D9" s="17" t="s">
        <v>12</v>
      </c>
      <c r="E9" s="17">
        <v>39</v>
      </c>
      <c r="F9" s="19">
        <f t="shared" si="0"/>
        <v>19.5</v>
      </c>
      <c r="G9" s="19">
        <f t="shared" si="2"/>
        <v>82</v>
      </c>
      <c r="H9" s="19">
        <f t="shared" si="1"/>
        <v>18</v>
      </c>
      <c r="K9">
        <f t="shared" si="3"/>
        <v>2</v>
      </c>
    </row>
    <row r="10" spans="2:11" ht="15.75" customHeight="1" x14ac:dyDescent="0.25">
      <c r="B10" s="16">
        <v>0.125</v>
      </c>
      <c r="C10" s="17">
        <v>3</v>
      </c>
      <c r="D10" s="17" t="s">
        <v>13</v>
      </c>
      <c r="E10" s="17">
        <v>21.5</v>
      </c>
      <c r="F10" s="19">
        <f t="shared" si="0"/>
        <v>10.75</v>
      </c>
      <c r="G10" s="19">
        <f t="shared" si="2"/>
        <v>92.75</v>
      </c>
      <c r="H10" s="19">
        <f t="shared" si="1"/>
        <v>7.25</v>
      </c>
      <c r="K10">
        <f t="shared" si="3"/>
        <v>3</v>
      </c>
    </row>
    <row r="11" spans="2:11" ht="15.75" customHeight="1" x14ac:dyDescent="0.25">
      <c r="B11" s="16">
        <v>2.5000000000000001E-2</v>
      </c>
      <c r="C11" s="17">
        <v>4</v>
      </c>
      <c r="D11" s="17" t="s">
        <v>14</v>
      </c>
      <c r="E11" s="17">
        <v>14.5</v>
      </c>
      <c r="F11" s="19">
        <f t="shared" si="0"/>
        <v>7.2499999999999991</v>
      </c>
      <c r="G11" s="19">
        <f t="shared" si="2"/>
        <v>100</v>
      </c>
      <c r="H11" s="19">
        <f t="shared" si="1"/>
        <v>0</v>
      </c>
    </row>
    <row r="12" spans="2:11" ht="15.75" customHeight="1" x14ac:dyDescent="0.2">
      <c r="B12" s="18"/>
      <c r="C12" s="18"/>
      <c r="D12" s="17" t="s">
        <v>15</v>
      </c>
      <c r="E12" s="18"/>
      <c r="F12" s="18"/>
      <c r="G12" s="19">
        <f t="shared" si="2"/>
        <v>100</v>
      </c>
      <c r="H12" s="19">
        <f t="shared" si="1"/>
        <v>0</v>
      </c>
    </row>
    <row r="13" spans="2:11" ht="15.75" customHeight="1" x14ac:dyDescent="0.2">
      <c r="E13" s="3">
        <f ca="1">SUM(E5:E13)</f>
        <v>200</v>
      </c>
    </row>
    <row r="16" spans="2:11" ht="27" customHeight="1" x14ac:dyDescent="0.2">
      <c r="C16" s="7" t="s">
        <v>1</v>
      </c>
      <c r="D16" s="7" t="s">
        <v>4</v>
      </c>
    </row>
    <row r="17" spans="2:6" ht="27" customHeight="1" x14ac:dyDescent="0.2">
      <c r="C17" s="7"/>
      <c r="D17" s="7" t="s">
        <v>7</v>
      </c>
    </row>
    <row r="18" spans="2:6" ht="15.75" customHeight="1" x14ac:dyDescent="0.2">
      <c r="C18">
        <v>-2</v>
      </c>
      <c r="D18" s="17">
        <v>2.5</v>
      </c>
    </row>
    <row r="19" spans="2:6" ht="15.75" customHeight="1" x14ac:dyDescent="0.2">
      <c r="C19">
        <v>-1</v>
      </c>
      <c r="D19" s="17">
        <v>3.5</v>
      </c>
    </row>
    <row r="20" spans="2:6" ht="15.75" customHeight="1" x14ac:dyDescent="0.2">
      <c r="C20">
        <v>0</v>
      </c>
      <c r="D20" s="17">
        <v>10.5</v>
      </c>
    </row>
    <row r="21" spans="2:6" ht="15.75" customHeight="1" x14ac:dyDescent="0.2">
      <c r="C21">
        <v>1</v>
      </c>
      <c r="D21" s="17">
        <v>108.5</v>
      </c>
    </row>
    <row r="22" spans="2:6" ht="15.75" customHeight="1" x14ac:dyDescent="0.2">
      <c r="C22">
        <v>2</v>
      </c>
      <c r="D22" s="17">
        <v>39</v>
      </c>
    </row>
    <row r="23" spans="2:6" ht="15.75" customHeight="1" x14ac:dyDescent="0.2">
      <c r="C23">
        <v>3</v>
      </c>
      <c r="D23" s="17">
        <v>21.5</v>
      </c>
    </row>
    <row r="24" spans="2:6" ht="15.75" customHeight="1" x14ac:dyDescent="0.2">
      <c r="C24">
        <v>4</v>
      </c>
      <c r="D24" s="17">
        <v>14.5</v>
      </c>
    </row>
    <row r="26" spans="2:6" ht="15.75" customHeight="1" x14ac:dyDescent="0.2">
      <c r="E26">
        <v>-2</v>
      </c>
      <c r="F26">
        <v>5</v>
      </c>
    </row>
    <row r="27" spans="2:6" ht="15.75" customHeight="1" x14ac:dyDescent="0.2">
      <c r="B27" s="8" t="s">
        <v>16</v>
      </c>
      <c r="C27">
        <f>TREND(B9:B10,H9:H10,10)</f>
        <v>0.15697674418604651</v>
      </c>
      <c r="E27">
        <v>-0.1</v>
      </c>
      <c r="F27">
        <v>5</v>
      </c>
    </row>
    <row r="28" spans="2:6" ht="15.75" customHeight="1" x14ac:dyDescent="0.2">
      <c r="B28" s="8" t="s">
        <v>17</v>
      </c>
    </row>
    <row r="29" spans="2:6" ht="15.75" customHeight="1" x14ac:dyDescent="0.2">
      <c r="B29" s="8" t="s">
        <v>18</v>
      </c>
      <c r="C29" s="24" t="s">
        <v>59</v>
      </c>
      <c r="D29" s="24" t="s">
        <v>24</v>
      </c>
      <c r="E29">
        <v>-0.1</v>
      </c>
      <c r="F29">
        <v>0</v>
      </c>
    </row>
    <row r="30" spans="2:6" ht="15.75" customHeight="1" x14ac:dyDescent="0.2">
      <c r="C30" s="23">
        <v>0.05</v>
      </c>
      <c r="D30" s="18">
        <v>-0.1</v>
      </c>
      <c r="E30">
        <v>-0.1</v>
      </c>
      <c r="F30">
        <v>5</v>
      </c>
    </row>
    <row r="31" spans="2:6" ht="15.75" customHeight="1" x14ac:dyDescent="0.2">
      <c r="C31" s="23">
        <v>0.16</v>
      </c>
      <c r="D31" s="18">
        <f>TREND(C7:C8,G7:G8,16)</f>
        <v>0.14285714285714285</v>
      </c>
    </row>
    <row r="32" spans="2:6" ht="15.75" customHeight="1" x14ac:dyDescent="0.2">
      <c r="C32" s="23">
        <v>0.5</v>
      </c>
      <c r="D32" s="18">
        <f>TREND(C7:C8,G7:G8,50)</f>
        <v>0.7695852534562212</v>
      </c>
      <c r="E32">
        <v>-2</v>
      </c>
      <c r="F32">
        <v>16</v>
      </c>
    </row>
    <row r="33" spans="2:6" ht="15.75" customHeight="1" x14ac:dyDescent="0.2">
      <c r="C33" s="23">
        <v>0.84</v>
      </c>
      <c r="D33" s="18">
        <f>TREND(C9:C10,G9:G10,84)</f>
        <v>2.1860465116279064</v>
      </c>
      <c r="E33">
        <v>0.14285714285714285</v>
      </c>
      <c r="F33">
        <v>16</v>
      </c>
    </row>
    <row r="34" spans="2:6" ht="15.75" customHeight="1" x14ac:dyDescent="0.2">
      <c r="C34" s="23">
        <v>0.95</v>
      </c>
      <c r="D34" s="18">
        <f>TREND(C10:C11,G10:G11,95)</f>
        <v>3.3103448275862082</v>
      </c>
    </row>
    <row r="35" spans="2:6" ht="15.75" customHeight="1" x14ac:dyDescent="0.2">
      <c r="C35" s="23">
        <v>0.75</v>
      </c>
      <c r="D35" s="18">
        <f>TREND(C8:C9,G8:G9,75)</f>
        <v>1.641025641025641</v>
      </c>
    </row>
    <row r="36" spans="2:6" ht="15.75" customHeight="1" x14ac:dyDescent="0.2">
      <c r="C36" s="23">
        <v>0.25</v>
      </c>
      <c r="D36" s="18">
        <f>TREND(C7:C8,G7:G8,25)</f>
        <v>0.30875576036866359</v>
      </c>
    </row>
    <row r="37" spans="2:6" ht="15.75" customHeight="1" x14ac:dyDescent="0.2">
      <c r="E37">
        <v>0.14285714285714285</v>
      </c>
      <c r="F37">
        <v>0</v>
      </c>
    </row>
    <row r="38" spans="2:6" ht="15.75" customHeight="1" x14ac:dyDescent="0.2">
      <c r="B38">
        <v>-2</v>
      </c>
      <c r="C38">
        <v>84</v>
      </c>
      <c r="E38">
        <v>0.14285714285714285</v>
      </c>
      <c r="F38">
        <v>16</v>
      </c>
    </row>
    <row r="39" spans="2:6" ht="15.75" customHeight="1" x14ac:dyDescent="0.2">
      <c r="B39">
        <v>2.1860465116279064</v>
      </c>
      <c r="C39">
        <v>84</v>
      </c>
    </row>
    <row r="40" spans="2:6" ht="15.75" customHeight="1" x14ac:dyDescent="0.2">
      <c r="E40">
        <v>-2</v>
      </c>
      <c r="F40">
        <v>50</v>
      </c>
    </row>
    <row r="41" spans="2:6" ht="15.75" customHeight="1" x14ac:dyDescent="0.2">
      <c r="B41">
        <v>2.1860465116279064</v>
      </c>
      <c r="C41">
        <v>0</v>
      </c>
      <c r="E41">
        <v>0.7695852534562212</v>
      </c>
      <c r="F41">
        <v>50</v>
      </c>
    </row>
    <row r="42" spans="2:6" ht="15.75" customHeight="1" x14ac:dyDescent="0.2">
      <c r="B42">
        <v>2.1860465116279064</v>
      </c>
      <c r="C42">
        <v>84</v>
      </c>
    </row>
    <row r="43" spans="2:6" ht="15.75" customHeight="1" x14ac:dyDescent="0.2">
      <c r="E43">
        <v>0.7695852534562212</v>
      </c>
      <c r="F43">
        <v>0</v>
      </c>
    </row>
    <row r="44" spans="2:6" ht="15.75" customHeight="1" x14ac:dyDescent="0.2">
      <c r="B44">
        <v>-2</v>
      </c>
      <c r="C44">
        <v>95</v>
      </c>
      <c r="E44">
        <v>0.7695852534562212</v>
      </c>
      <c r="F44">
        <v>50</v>
      </c>
    </row>
    <row r="45" spans="2:6" ht="15.75" customHeight="1" x14ac:dyDescent="0.2">
      <c r="B45">
        <v>3.3103448275862082</v>
      </c>
      <c r="C45">
        <v>95</v>
      </c>
    </row>
    <row r="47" spans="2:6" ht="15.75" customHeight="1" x14ac:dyDescent="0.2">
      <c r="B47">
        <v>3.3103448275862082</v>
      </c>
      <c r="C47">
        <v>0</v>
      </c>
    </row>
    <row r="48" spans="2:6" ht="15.75" customHeight="1" x14ac:dyDescent="0.2">
      <c r="B48">
        <v>3.3103448275862082</v>
      </c>
      <c r="C48">
        <v>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8"/>
  <sheetViews>
    <sheetView topLeftCell="A10" workbookViewId="0">
      <selection activeCell="D20" sqref="D20"/>
    </sheetView>
  </sheetViews>
  <sheetFormatPr defaultRowHeight="12.75" x14ac:dyDescent="0.2"/>
  <cols>
    <col min="4" max="4" width="32.140625" customWidth="1"/>
    <col min="6" max="6" width="69.7109375" customWidth="1"/>
  </cols>
  <sheetData>
    <row r="2" spans="3:8" ht="47.25" customHeight="1" x14ac:dyDescent="0.3">
      <c r="D2" s="12" t="s">
        <v>31</v>
      </c>
    </row>
    <row r="3" spans="3:8" x14ac:dyDescent="0.2">
      <c r="D3" t="s">
        <v>32</v>
      </c>
      <c r="E3" t="s">
        <v>33</v>
      </c>
    </row>
    <row r="4" spans="3:8" x14ac:dyDescent="0.2">
      <c r="D4" s="9">
        <v>0.05</v>
      </c>
      <c r="E4">
        <v>-0.1</v>
      </c>
    </row>
    <row r="5" spans="3:8" x14ac:dyDescent="0.2">
      <c r="D5" s="9">
        <v>0.16</v>
      </c>
      <c r="E5">
        <v>0.14285714285714285</v>
      </c>
    </row>
    <row r="6" spans="3:8" x14ac:dyDescent="0.2">
      <c r="D6" s="9">
        <v>0.5</v>
      </c>
      <c r="E6">
        <v>0.7695852534562212</v>
      </c>
    </row>
    <row r="7" spans="3:8" x14ac:dyDescent="0.2">
      <c r="D7" s="9">
        <v>0.84</v>
      </c>
      <c r="E7">
        <v>2.1860465116279064</v>
      </c>
    </row>
    <row r="8" spans="3:8" x14ac:dyDescent="0.2">
      <c r="D8" s="9">
        <v>0.95</v>
      </c>
      <c r="E8">
        <v>3.3103448275862082</v>
      </c>
      <c r="H8" t="s">
        <v>34</v>
      </c>
    </row>
    <row r="9" spans="3:8" x14ac:dyDescent="0.2">
      <c r="D9" s="9">
        <v>0.75</v>
      </c>
      <c r="E9">
        <v>1.641025641025641</v>
      </c>
    </row>
    <row r="10" spans="3:8" x14ac:dyDescent="0.2">
      <c r="D10" s="9">
        <v>0.25</v>
      </c>
      <c r="E10">
        <v>0.30875576036866359</v>
      </c>
    </row>
    <row r="11" spans="3:8" ht="19.5" x14ac:dyDescent="0.3">
      <c r="D11" s="10" t="s">
        <v>23</v>
      </c>
    </row>
    <row r="12" spans="3:8" ht="15" x14ac:dyDescent="0.25">
      <c r="D12" s="11" t="s">
        <v>24</v>
      </c>
      <c r="E12">
        <v>1</v>
      </c>
    </row>
    <row r="13" spans="3:8" ht="24" customHeight="1" x14ac:dyDescent="0.25">
      <c r="D13" s="11" t="s">
        <v>25</v>
      </c>
      <c r="E13">
        <v>2</v>
      </c>
      <c r="F13" s="14" t="s">
        <v>35</v>
      </c>
    </row>
    <row r="14" spans="3:8" ht="15" x14ac:dyDescent="0.25">
      <c r="D14" s="11" t="s">
        <v>26</v>
      </c>
      <c r="E14">
        <v>1.1000000000000001</v>
      </c>
      <c r="F14" s="13" t="s">
        <v>36</v>
      </c>
    </row>
    <row r="15" spans="3:8" ht="26.25" x14ac:dyDescent="0.25">
      <c r="C15" s="7" t="s">
        <v>41</v>
      </c>
      <c r="D15" s="11" t="s">
        <v>27</v>
      </c>
      <c r="E15">
        <f>(E5+E6+E7)/3</f>
        <v>1.0328296359804234</v>
      </c>
      <c r="F15" t="s">
        <v>37</v>
      </c>
    </row>
    <row r="16" spans="3:8" ht="42.75" customHeight="1" x14ac:dyDescent="0.25">
      <c r="C16" s="14" t="s">
        <v>42</v>
      </c>
      <c r="D16" s="11" t="s">
        <v>28</v>
      </c>
      <c r="E16">
        <f>((E7-E5)/4)+((E8-E4)/6.6)</f>
        <v>1.0275162554633286</v>
      </c>
      <c r="F16" t="s">
        <v>39</v>
      </c>
    </row>
    <row r="17" spans="3:6" ht="35.25" customHeight="1" x14ac:dyDescent="0.3">
      <c r="C17" s="25" t="s">
        <v>60</v>
      </c>
      <c r="D17" s="11" t="s">
        <v>29</v>
      </c>
      <c r="E17">
        <f>(((E7+E5)-(2*E6))/(2*(E7-E5)))+(((E8+E4)-(2*E6))/(2*(E8-E4)))</f>
        <v>0.43827534674912477</v>
      </c>
      <c r="F17" s="13" t="s">
        <v>38</v>
      </c>
    </row>
    <row r="18" spans="3:6" ht="34.5" customHeight="1" x14ac:dyDescent="0.25">
      <c r="C18" s="14" t="s">
        <v>43</v>
      </c>
      <c r="D18" s="11" t="s">
        <v>30</v>
      </c>
      <c r="E18">
        <f>(E8-E4)/(2.44*(E9-E10))</f>
        <v>1.0490984797303655</v>
      </c>
      <c r="F18" s="13" t="s">
        <v>40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2:F30"/>
  <sheetViews>
    <sheetView topLeftCell="A28" workbookViewId="0">
      <selection activeCell="D23" sqref="D23:F30"/>
    </sheetView>
  </sheetViews>
  <sheetFormatPr defaultRowHeight="12.75" x14ac:dyDescent="0.2"/>
  <cols>
    <col min="4" max="4" width="21.28515625" customWidth="1"/>
    <col min="5" max="5" width="18.5703125" customWidth="1"/>
    <col min="6" max="6" width="21.85546875" customWidth="1"/>
  </cols>
  <sheetData>
    <row r="12" spans="4:5" ht="15.75" x14ac:dyDescent="0.25">
      <c r="D12" s="27" t="s">
        <v>58</v>
      </c>
      <c r="E12" s="28"/>
    </row>
    <row r="13" spans="4:5" ht="15.75" x14ac:dyDescent="0.2">
      <c r="D13" s="21" t="s">
        <v>56</v>
      </c>
      <c r="E13" s="21" t="s">
        <v>57</v>
      </c>
    </row>
    <row r="14" spans="4:5" ht="15.75" x14ac:dyDescent="0.25">
      <c r="D14" s="20" t="s">
        <v>44</v>
      </c>
      <c r="E14" s="22" t="s">
        <v>45</v>
      </c>
    </row>
    <row r="15" spans="4:5" ht="15.75" x14ac:dyDescent="0.25">
      <c r="D15" s="20" t="s">
        <v>46</v>
      </c>
      <c r="E15" s="22" t="s">
        <v>47</v>
      </c>
    </row>
    <row r="16" spans="4:5" ht="15.75" x14ac:dyDescent="0.25">
      <c r="D16" s="20" t="s">
        <v>48</v>
      </c>
      <c r="E16" s="20" t="s">
        <v>49</v>
      </c>
    </row>
    <row r="17" spans="4:6" ht="15.75" x14ac:dyDescent="0.25">
      <c r="D17" s="20" t="s">
        <v>50</v>
      </c>
      <c r="E17" s="20" t="s">
        <v>51</v>
      </c>
    </row>
    <row r="18" spans="4:6" ht="15.75" x14ac:dyDescent="0.25">
      <c r="D18" s="20" t="s">
        <v>52</v>
      </c>
      <c r="E18" s="20" t="s">
        <v>53</v>
      </c>
    </row>
    <row r="19" spans="4:6" ht="15.75" x14ac:dyDescent="0.25">
      <c r="D19" s="20" t="s">
        <v>54</v>
      </c>
      <c r="E19" s="20" t="s">
        <v>55</v>
      </c>
    </row>
    <row r="23" spans="4:6" ht="18.75" x14ac:dyDescent="0.3">
      <c r="D23" s="29" t="s">
        <v>23</v>
      </c>
      <c r="E23" s="30"/>
      <c r="F23" s="31"/>
    </row>
    <row r="24" spans="4:6" ht="18.75" x14ac:dyDescent="0.3">
      <c r="D24" s="26" t="s">
        <v>24</v>
      </c>
      <c r="E24" s="26">
        <v>1</v>
      </c>
      <c r="F24" s="26" t="s">
        <v>61</v>
      </c>
    </row>
    <row r="25" spans="4:6" ht="18.75" x14ac:dyDescent="0.3">
      <c r="D25" s="26" t="s">
        <v>25</v>
      </c>
      <c r="E25" s="26">
        <v>2</v>
      </c>
      <c r="F25" s="26"/>
    </row>
    <row r="26" spans="4:6" ht="18.75" x14ac:dyDescent="0.3">
      <c r="D26" s="26" t="s">
        <v>26</v>
      </c>
      <c r="E26" s="26">
        <v>1.1000000000000001</v>
      </c>
      <c r="F26" s="26"/>
    </row>
    <row r="27" spans="4:6" ht="18.75" x14ac:dyDescent="0.3">
      <c r="D27" s="26" t="s">
        <v>27</v>
      </c>
      <c r="E27" s="26">
        <v>0.97000000000000008</v>
      </c>
      <c r="F27" s="26" t="s">
        <v>41</v>
      </c>
    </row>
    <row r="28" spans="4:6" ht="18.75" x14ac:dyDescent="0.3">
      <c r="D28" s="26" t="s">
        <v>28</v>
      </c>
      <c r="E28" s="26">
        <v>1.0846464646464651</v>
      </c>
      <c r="F28" s="26" t="s">
        <v>42</v>
      </c>
    </row>
    <row r="29" spans="4:6" ht="18.75" x14ac:dyDescent="0.3">
      <c r="D29" s="26" t="s">
        <v>29</v>
      </c>
      <c r="E29" s="26">
        <v>-0.13714454499073564</v>
      </c>
      <c r="F29" s="26" t="s">
        <v>60</v>
      </c>
    </row>
    <row r="30" spans="4:6" ht="18.75" x14ac:dyDescent="0.3">
      <c r="D30" s="26" t="s">
        <v>30</v>
      </c>
      <c r="E30" s="26">
        <v>1.0694159836065573</v>
      </c>
      <c r="F30" s="26" t="s">
        <v>43</v>
      </c>
    </row>
  </sheetData>
  <mergeCells count="2">
    <mergeCell ref="D12:E12"/>
    <mergeCell ref="D23:F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22"/>
  <sheetViews>
    <sheetView workbookViewId="0">
      <selection activeCell="J16" sqref="J16"/>
    </sheetView>
  </sheetViews>
  <sheetFormatPr defaultRowHeight="12.75" x14ac:dyDescent="0.2"/>
  <sheetData>
    <row r="3" spans="3:9" ht="38.25" x14ac:dyDescent="0.2"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</row>
    <row r="4" spans="3:9" ht="64.5" x14ac:dyDescent="0.25">
      <c r="C4" s="16"/>
      <c r="D4" s="17"/>
      <c r="E4" s="18"/>
      <c r="F4" s="18"/>
      <c r="G4" s="15" t="s">
        <v>7</v>
      </c>
      <c r="H4" s="18"/>
      <c r="I4" s="18"/>
    </row>
    <row r="5" spans="3:9" ht="15" x14ac:dyDescent="0.25">
      <c r="C5" s="16">
        <v>4</v>
      </c>
      <c r="D5" s="17">
        <v>-2</v>
      </c>
      <c r="E5" s="17" t="s">
        <v>8</v>
      </c>
      <c r="F5" s="17">
        <v>2.5</v>
      </c>
      <c r="G5" s="19">
        <f t="shared" ref="G5:G11" si="0">(F5/200)*100</f>
        <v>1.25</v>
      </c>
      <c r="H5" s="17">
        <v>1.25</v>
      </c>
      <c r="I5" s="19">
        <f t="shared" ref="I5:I12" si="1">100-H5</f>
        <v>98.75</v>
      </c>
    </row>
    <row r="6" spans="3:9" ht="15" x14ac:dyDescent="0.25">
      <c r="C6" s="16">
        <v>2</v>
      </c>
      <c r="D6" s="17">
        <v>-1</v>
      </c>
      <c r="E6" s="17" t="s">
        <v>9</v>
      </c>
      <c r="F6" s="17">
        <v>3.5</v>
      </c>
      <c r="G6" s="19">
        <f t="shared" si="0"/>
        <v>1.7500000000000002</v>
      </c>
      <c r="H6" s="19">
        <f t="shared" ref="H6:H12" si="2">H5+G6</f>
        <v>3</v>
      </c>
      <c r="I6" s="19">
        <f t="shared" si="1"/>
        <v>97</v>
      </c>
    </row>
    <row r="7" spans="3:9" ht="15" x14ac:dyDescent="0.25">
      <c r="C7" s="16">
        <v>1</v>
      </c>
      <c r="D7" s="17">
        <v>0</v>
      </c>
      <c r="E7" s="17" t="s">
        <v>10</v>
      </c>
      <c r="F7" s="17">
        <v>10.5</v>
      </c>
      <c r="G7" s="19">
        <f t="shared" si="0"/>
        <v>5.25</v>
      </c>
      <c r="H7" s="19">
        <f t="shared" si="2"/>
        <v>8.25</v>
      </c>
      <c r="I7" s="19">
        <f t="shared" si="1"/>
        <v>91.75</v>
      </c>
    </row>
    <row r="8" spans="3:9" ht="15" x14ac:dyDescent="0.25">
      <c r="C8" s="16">
        <v>0.5</v>
      </c>
      <c r="D8" s="17">
        <v>1</v>
      </c>
      <c r="E8" s="17" t="s">
        <v>11</v>
      </c>
      <c r="F8" s="17">
        <v>108.5</v>
      </c>
      <c r="G8" s="19">
        <f t="shared" si="0"/>
        <v>54.25</v>
      </c>
      <c r="H8" s="19">
        <f t="shared" si="2"/>
        <v>62.5</v>
      </c>
      <c r="I8" s="19">
        <f t="shared" si="1"/>
        <v>37.5</v>
      </c>
    </row>
    <row r="9" spans="3:9" ht="15" x14ac:dyDescent="0.25">
      <c r="C9" s="16">
        <v>0.25</v>
      </c>
      <c r="D9" s="17">
        <v>2</v>
      </c>
      <c r="E9" s="17" t="s">
        <v>12</v>
      </c>
      <c r="F9" s="17">
        <v>39</v>
      </c>
      <c r="G9" s="19">
        <f t="shared" si="0"/>
        <v>19.5</v>
      </c>
      <c r="H9" s="19">
        <f t="shared" si="2"/>
        <v>82</v>
      </c>
      <c r="I9" s="19">
        <f t="shared" si="1"/>
        <v>18</v>
      </c>
    </row>
    <row r="10" spans="3:9" ht="15" x14ac:dyDescent="0.25">
      <c r="C10" s="16">
        <v>0.125</v>
      </c>
      <c r="D10" s="17">
        <v>3</v>
      </c>
      <c r="E10" s="17" t="s">
        <v>13</v>
      </c>
      <c r="F10" s="17">
        <v>21.5</v>
      </c>
      <c r="G10" s="19">
        <f t="shared" si="0"/>
        <v>10.75</v>
      </c>
      <c r="H10" s="19">
        <f t="shared" si="2"/>
        <v>92.75</v>
      </c>
      <c r="I10" s="19">
        <f t="shared" si="1"/>
        <v>7.25</v>
      </c>
    </row>
    <row r="11" spans="3:9" ht="15" x14ac:dyDescent="0.25">
      <c r="C11" s="16">
        <v>2.5000000000000001E-2</v>
      </c>
      <c r="D11" s="17">
        <v>4</v>
      </c>
      <c r="E11" s="17" t="s">
        <v>14</v>
      </c>
      <c r="F11" s="17">
        <v>14.5</v>
      </c>
      <c r="G11" s="19">
        <f t="shared" si="0"/>
        <v>7.2499999999999991</v>
      </c>
      <c r="H11" s="19">
        <f t="shared" si="2"/>
        <v>100</v>
      </c>
      <c r="I11" s="19">
        <f t="shared" si="1"/>
        <v>0</v>
      </c>
    </row>
    <row r="12" spans="3:9" x14ac:dyDescent="0.2">
      <c r="C12" s="18"/>
      <c r="D12" s="18"/>
      <c r="E12" s="17" t="s">
        <v>15</v>
      </c>
      <c r="F12" s="18"/>
      <c r="G12" s="18"/>
      <c r="H12" s="19">
        <f t="shared" si="2"/>
        <v>100</v>
      </c>
      <c r="I12" s="19">
        <f t="shared" si="1"/>
        <v>0</v>
      </c>
    </row>
    <row r="15" spans="3:9" x14ac:dyDescent="0.2">
      <c r="C15" s="24" t="s">
        <v>59</v>
      </c>
    </row>
    <row r="16" spans="3:9" x14ac:dyDescent="0.2">
      <c r="C16" s="23">
        <v>0.05</v>
      </c>
    </row>
    <row r="17" spans="3:3" x14ac:dyDescent="0.2">
      <c r="C17" s="23">
        <v>0.16</v>
      </c>
    </row>
    <row r="18" spans="3:3" x14ac:dyDescent="0.2">
      <c r="C18" s="23">
        <v>0.5</v>
      </c>
    </row>
    <row r="19" spans="3:3" x14ac:dyDescent="0.2">
      <c r="C19" s="23">
        <v>0.84</v>
      </c>
    </row>
    <row r="20" spans="3:3" x14ac:dyDescent="0.2">
      <c r="C20" s="23">
        <v>0.95</v>
      </c>
    </row>
    <row r="21" spans="3:3" x14ac:dyDescent="0.2">
      <c r="C21" s="23">
        <v>0.75</v>
      </c>
    </row>
    <row r="22" spans="3:3" x14ac:dyDescent="0.2">
      <c r="C22" s="23">
        <v>0.25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mahapatra</cp:lastModifiedBy>
  <dcterms:created xsi:type="dcterms:W3CDTF">2022-09-10T12:35:11Z</dcterms:created>
  <dcterms:modified xsi:type="dcterms:W3CDTF">2023-01-29T19:20:50Z</dcterms:modified>
</cp:coreProperties>
</file>