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支撑剂运移第一篇SCI\变量敏感性分析数据\"/>
    </mc:Choice>
  </mc:AlternateContent>
  <xr:revisionPtr revIDLastSave="0" documentId="13_ncr:1_{81D2293B-A538-4F39-94A7-FCE1998BC458}" xr6:coauthVersionLast="47" xr6:coauthVersionMax="47" xr10:uidLastSave="{00000000-0000-0000-0000-000000000000}"/>
  <bookViews>
    <workbookView xWindow="-109" yWindow="-109" windowWidth="23452" windowHeight="13287" xr2:uid="{00000000-000D-0000-FFFF-FFFF00000000}"/>
  </bookViews>
  <sheets>
    <sheet name="支撑剂浓度原始表格" sheetId="1" r:id="rId1"/>
    <sheet name="支撑剂浓度美式" sheetId="6" r:id="rId2"/>
    <sheet name="支撑剂浓度国际单位制" sheetId="7" r:id="rId3"/>
    <sheet name="支撑剂浓度流速单独考虑" sheetId="8" r:id="rId4"/>
  </sheets>
  <definedNames>
    <definedName name="_xlnm._FilterDatabase" localSheetId="3" hidden="1">支撑剂浓度流速单独考虑!$A$1:$P$47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2" i="8"/>
  <c r="B2" i="7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I5" i="8"/>
  <c r="J5" i="8" s="1"/>
  <c r="I6" i="8"/>
  <c r="J6" i="8" s="1"/>
  <c r="I7" i="8"/>
  <c r="J7" i="8" s="1"/>
  <c r="I8" i="8"/>
  <c r="J8" i="8" s="1"/>
  <c r="I9" i="8"/>
  <c r="J9" i="8" s="1"/>
  <c r="I10" i="8"/>
  <c r="J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18" i="8"/>
  <c r="J18" i="8" s="1"/>
  <c r="I19" i="8"/>
  <c r="J19" i="8" s="1"/>
  <c r="I20" i="8"/>
  <c r="J20" i="8" s="1"/>
  <c r="I21" i="8"/>
  <c r="J21" i="8" s="1"/>
  <c r="I22" i="8"/>
  <c r="J22" i="8" s="1"/>
  <c r="I23" i="8"/>
  <c r="J23" i="8" s="1"/>
  <c r="I24" i="8"/>
  <c r="J24" i="8" s="1"/>
  <c r="I25" i="8"/>
  <c r="J25" i="8" s="1"/>
  <c r="I26" i="8"/>
  <c r="J26" i="8" s="1"/>
  <c r="I27" i="8"/>
  <c r="J27" i="8" s="1"/>
  <c r="I28" i="8"/>
  <c r="J28" i="8" s="1"/>
  <c r="I29" i="8"/>
  <c r="J29" i="8" s="1"/>
  <c r="I30" i="8"/>
  <c r="J30" i="8" s="1"/>
  <c r="I31" i="8"/>
  <c r="J31" i="8" s="1"/>
  <c r="I32" i="8"/>
  <c r="J32" i="8" s="1"/>
  <c r="I33" i="8"/>
  <c r="J33" i="8" s="1"/>
  <c r="I34" i="8"/>
  <c r="J34" i="8" s="1"/>
  <c r="I35" i="8"/>
  <c r="J35" i="8" s="1"/>
  <c r="I36" i="8"/>
  <c r="J36" i="8" s="1"/>
  <c r="I37" i="8"/>
  <c r="J37" i="8" s="1"/>
  <c r="I38" i="8"/>
  <c r="J38" i="8" s="1"/>
  <c r="I39" i="8"/>
  <c r="J39" i="8" s="1"/>
  <c r="I40" i="8"/>
  <c r="J40" i="8" s="1"/>
  <c r="I41" i="8"/>
  <c r="J41" i="8" s="1"/>
  <c r="I42" i="8"/>
  <c r="J42" i="8" s="1"/>
  <c r="I43" i="8"/>
  <c r="J43" i="8" s="1"/>
  <c r="I44" i="8"/>
  <c r="J44" i="8" s="1"/>
  <c r="I45" i="8"/>
  <c r="J45" i="8" s="1"/>
  <c r="I46" i="8"/>
  <c r="J46" i="8" s="1"/>
  <c r="I47" i="8"/>
  <c r="J47" i="8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K3" i="8"/>
  <c r="K4" i="8"/>
  <c r="K5" i="8"/>
  <c r="I3" i="8"/>
  <c r="J3" i="8" s="1"/>
  <c r="I4" i="8"/>
  <c r="J4" i="8" s="1"/>
  <c r="H3" i="8"/>
  <c r="H4" i="8"/>
  <c r="G3" i="8"/>
  <c r="F3" i="8"/>
  <c r="O2" i="8"/>
  <c r="K2" i="8"/>
  <c r="I2" i="8"/>
  <c r="J2" i="8" s="1"/>
  <c r="H2" i="8"/>
  <c r="G2" i="8"/>
  <c r="F2" i="8"/>
  <c r="E2" i="8"/>
  <c r="D2" i="8"/>
  <c r="C2" i="8"/>
  <c r="B2" i="8"/>
  <c r="K3" i="7"/>
  <c r="I3" i="7"/>
  <c r="J3" i="7" s="1"/>
  <c r="O2" i="7"/>
  <c r="K2" i="7"/>
  <c r="I2" i="7"/>
  <c r="J2" i="7" s="1"/>
  <c r="H2" i="7"/>
  <c r="G2" i="7"/>
  <c r="F2" i="7"/>
  <c r="E2" i="7"/>
  <c r="D2" i="7"/>
  <c r="C2" i="7"/>
  <c r="M41" i="7" l="1"/>
  <c r="N41" i="7" s="1"/>
  <c r="M44" i="7"/>
  <c r="N44" i="7" s="1"/>
  <c r="M36" i="7"/>
  <c r="L36" i="7" s="1"/>
  <c r="M24" i="7"/>
  <c r="M12" i="7"/>
  <c r="N12" i="7" s="1"/>
  <c r="M37" i="8"/>
  <c r="N37" i="8" s="1"/>
  <c r="M25" i="8"/>
  <c r="M13" i="8"/>
  <c r="N13" i="8" s="1"/>
  <c r="M29" i="7"/>
  <c r="N29" i="7" s="1"/>
  <c r="M17" i="7"/>
  <c r="N17" i="7" s="1"/>
  <c r="M5" i="7"/>
  <c r="N5" i="7" s="1"/>
  <c r="M43" i="7"/>
  <c r="L43" i="7" s="1"/>
  <c r="M31" i="7"/>
  <c r="L31" i="7" s="1"/>
  <c r="M19" i="7"/>
  <c r="L19" i="7" s="1"/>
  <c r="M7" i="7"/>
  <c r="L7" i="7" s="1"/>
  <c r="M44" i="8"/>
  <c r="L44" i="8" s="1"/>
  <c r="M32" i="8"/>
  <c r="L32" i="8" s="1"/>
  <c r="M20" i="8"/>
  <c r="N20" i="8" s="1"/>
  <c r="M8" i="8"/>
  <c r="N8" i="8" s="1"/>
  <c r="M42" i="7"/>
  <c r="N42" i="7" s="1"/>
  <c r="M30" i="7"/>
  <c r="N30" i="7" s="1"/>
  <c r="M18" i="7"/>
  <c r="N18" i="7" s="1"/>
  <c r="M6" i="7"/>
  <c r="N6" i="7" s="1"/>
  <c r="M42" i="8"/>
  <c r="L42" i="8" s="1"/>
  <c r="M30" i="8"/>
  <c r="L30" i="8" s="1"/>
  <c r="M18" i="8"/>
  <c r="L18" i="8" s="1"/>
  <c r="M47" i="8"/>
  <c r="L47" i="8" s="1"/>
  <c r="M35" i="8"/>
  <c r="N35" i="8" s="1"/>
  <c r="M23" i="8"/>
  <c r="N23" i="8" s="1"/>
  <c r="M11" i="8"/>
  <c r="N11" i="8" s="1"/>
  <c r="M40" i="7"/>
  <c r="N40" i="7" s="1"/>
  <c r="M28" i="7"/>
  <c r="N28" i="7" s="1"/>
  <c r="M16" i="7"/>
  <c r="N16" i="7" s="1"/>
  <c r="M4" i="7"/>
  <c r="L4" i="7" s="1"/>
  <c r="M41" i="8"/>
  <c r="L41" i="8" s="1"/>
  <c r="M29" i="8"/>
  <c r="L29" i="8" s="1"/>
  <c r="M17" i="8"/>
  <c r="L17" i="8" s="1"/>
  <c r="M39" i="7"/>
  <c r="L39" i="7" s="1"/>
  <c r="M27" i="7"/>
  <c r="L27" i="7" s="1"/>
  <c r="M15" i="7"/>
  <c r="N15" i="7" s="1"/>
  <c r="M40" i="8"/>
  <c r="L40" i="8" s="1"/>
  <c r="M28" i="8"/>
  <c r="L28" i="8" s="1"/>
  <c r="M16" i="8"/>
  <c r="L16" i="8" s="1"/>
  <c r="M32" i="7"/>
  <c r="L32" i="7" s="1"/>
  <c r="M20" i="7"/>
  <c r="N20" i="7" s="1"/>
  <c r="M8" i="7"/>
  <c r="N8" i="7" s="1"/>
  <c r="M38" i="7"/>
  <c r="L38" i="7" s="1"/>
  <c r="M26" i="7"/>
  <c r="N26" i="7" s="1"/>
  <c r="M14" i="7"/>
  <c r="L14" i="7" s="1"/>
  <c r="M39" i="8"/>
  <c r="L39" i="8" s="1"/>
  <c r="M27" i="8"/>
  <c r="N27" i="8" s="1"/>
  <c r="M15" i="8"/>
  <c r="L15" i="8" s="1"/>
  <c r="M37" i="7"/>
  <c r="L37" i="7" s="1"/>
  <c r="M25" i="7"/>
  <c r="L25" i="7" s="1"/>
  <c r="M13" i="7"/>
  <c r="L13" i="7" s="1"/>
  <c r="M47" i="7"/>
  <c r="L47" i="7" s="1"/>
  <c r="M35" i="7"/>
  <c r="L35" i="7" s="1"/>
  <c r="M23" i="7"/>
  <c r="N23" i="7" s="1"/>
  <c r="M11" i="7"/>
  <c r="L11" i="7" s="1"/>
  <c r="M36" i="8"/>
  <c r="L36" i="8" s="1"/>
  <c r="M24" i="8"/>
  <c r="N24" i="8" s="1"/>
  <c r="M12" i="8"/>
  <c r="N12" i="8" s="1"/>
  <c r="M46" i="7"/>
  <c r="L46" i="7" s="1"/>
  <c r="M34" i="7"/>
  <c r="L34" i="7" s="1"/>
  <c r="M22" i="7"/>
  <c r="N22" i="7" s="1"/>
  <c r="M10" i="7"/>
  <c r="L10" i="7" s="1"/>
  <c r="M45" i="7"/>
  <c r="N45" i="7" s="1"/>
  <c r="M33" i="7"/>
  <c r="L33" i="7" s="1"/>
  <c r="M21" i="7"/>
  <c r="L21" i="7" s="1"/>
  <c r="M9" i="7"/>
  <c r="N9" i="7" s="1"/>
  <c r="M46" i="8"/>
  <c r="L46" i="8" s="1"/>
  <c r="M34" i="8"/>
  <c r="N34" i="8" s="1"/>
  <c r="M22" i="8"/>
  <c r="L22" i="8" s="1"/>
  <c r="M10" i="8"/>
  <c r="L10" i="8" s="1"/>
  <c r="M43" i="8"/>
  <c r="N43" i="8" s="1"/>
  <c r="M31" i="8"/>
  <c r="L31" i="8" s="1"/>
  <c r="M19" i="8"/>
  <c r="N19" i="8" s="1"/>
  <c r="M7" i="8"/>
  <c r="L7" i="8" s="1"/>
  <c r="M45" i="8"/>
  <c r="N45" i="8" s="1"/>
  <c r="M33" i="8"/>
  <c r="N33" i="8" s="1"/>
  <c r="M21" i="8"/>
  <c r="L21" i="8" s="1"/>
  <c r="M9" i="8"/>
  <c r="N9" i="8" s="1"/>
  <c r="M38" i="8"/>
  <c r="N38" i="8" s="1"/>
  <c r="M26" i="8"/>
  <c r="N26" i="8" s="1"/>
  <c r="M14" i="8"/>
  <c r="L14" i="8" s="1"/>
  <c r="N7" i="7"/>
  <c r="L8" i="8"/>
  <c r="N24" i="7"/>
  <c r="L24" i="7"/>
  <c r="L12" i="7"/>
  <c r="N25" i="8"/>
  <c r="L25" i="8"/>
  <c r="L13" i="8"/>
  <c r="M5" i="8"/>
  <c r="L5" i="8" s="1"/>
  <c r="M3" i="8"/>
  <c r="N3" i="8" s="1"/>
  <c r="M6" i="8"/>
  <c r="L6" i="8" s="1"/>
  <c r="M4" i="8"/>
  <c r="N4" i="8" s="1"/>
  <c r="M3" i="7"/>
  <c r="N3" i="7" s="1"/>
  <c r="M2" i="8"/>
  <c r="N2" i="8" s="1"/>
  <c r="M2" i="7"/>
  <c r="L2" i="7" s="1"/>
  <c r="L20" i="8" l="1"/>
  <c r="N19" i="7"/>
  <c r="L44" i="7"/>
  <c r="N18" i="8"/>
  <c r="L35" i="8"/>
  <c r="L41" i="7"/>
  <c r="N44" i="8"/>
  <c r="L37" i="8"/>
  <c r="L12" i="8"/>
  <c r="N39" i="7"/>
  <c r="N32" i="8"/>
  <c r="N40" i="8"/>
  <c r="L29" i="7"/>
  <c r="N34" i="7"/>
  <c r="N46" i="7"/>
  <c r="N36" i="7"/>
  <c r="N47" i="8"/>
  <c r="N10" i="8"/>
  <c r="N15" i="8"/>
  <c r="L42" i="7"/>
  <c r="L27" i="8"/>
  <c r="L15" i="7"/>
  <c r="L43" i="8"/>
  <c r="N27" i="7"/>
  <c r="L11" i="8"/>
  <c r="N32" i="7"/>
  <c r="L40" i="7"/>
  <c r="N13" i="7"/>
  <c r="N31" i="8"/>
  <c r="L45" i="7"/>
  <c r="L22" i="7"/>
  <c r="N25" i="7"/>
  <c r="N10" i="7"/>
  <c r="N16" i="8"/>
  <c r="N28" i="8"/>
  <c r="L16" i="7"/>
  <c r="L33" i="8"/>
  <c r="L45" i="8"/>
  <c r="L19" i="8"/>
  <c r="N7" i="8"/>
  <c r="L17" i="7"/>
  <c r="N11" i="7"/>
  <c r="N21" i="7"/>
  <c r="N47" i="7"/>
  <c r="N21" i="8"/>
  <c r="L5" i="7"/>
  <c r="L23" i="8"/>
  <c r="L26" i="7"/>
  <c r="N29" i="8"/>
  <c r="N41" i="8"/>
  <c r="L26" i="8"/>
  <c r="L38" i="8"/>
  <c r="N37" i="7"/>
  <c r="L30" i="7"/>
  <c r="N42" i="8"/>
  <c r="L34" i="8"/>
  <c r="N36" i="8"/>
  <c r="N43" i="7"/>
  <c r="N14" i="8"/>
  <c r="N39" i="8"/>
  <c r="N22" i="8"/>
  <c r="L24" i="8"/>
  <c r="N14" i="7"/>
  <c r="N31" i="7"/>
  <c r="N17" i="8"/>
  <c r="N30" i="8"/>
  <c r="L8" i="7"/>
  <c r="L18" i="7"/>
  <c r="L9" i="7"/>
  <c r="L9" i="8"/>
  <c r="L23" i="7"/>
  <c r="N33" i="7"/>
  <c r="L20" i="7"/>
  <c r="N35" i="7"/>
  <c r="N38" i="7"/>
  <c r="L28" i="7"/>
  <c r="L6" i="7"/>
  <c r="N46" i="8"/>
  <c r="N5" i="8"/>
  <c r="L3" i="8"/>
  <c r="N4" i="7"/>
  <c r="L3" i="7"/>
  <c r="L2" i="8"/>
  <c r="N6" i="8"/>
  <c r="L4" i="8"/>
  <c r="N2" i="7"/>
</calcChain>
</file>

<file path=xl/sharedStrings.xml><?xml version="1.0" encoding="utf-8"?>
<sst xmlns="http://schemas.openxmlformats.org/spreadsheetml/2006/main" count="45" uniqueCount="24">
  <si>
    <t>casing diameter (inch)</t>
    <phoneticPr fontId="1" type="noConversion"/>
  </si>
  <si>
    <t>wellbore flow rate (bbl/min)</t>
    <phoneticPr fontId="1" type="noConversion"/>
  </si>
  <si>
    <t>orientation</t>
    <phoneticPr fontId="1" type="noConversion"/>
  </si>
  <si>
    <t>proppant density (g/cm3)</t>
    <phoneticPr fontId="1" type="noConversion"/>
  </si>
  <si>
    <t>proppant concentration (ppa)</t>
    <phoneticPr fontId="1" type="noConversion"/>
  </si>
  <si>
    <t>fluid velocity (cp)</t>
    <phoneticPr fontId="1" type="noConversion"/>
  </si>
  <si>
    <t>perfoation diameter (inch)</t>
    <phoneticPr fontId="1" type="noConversion"/>
  </si>
  <si>
    <t>proppant diameter (um)</t>
    <phoneticPr fontId="1" type="noConversion"/>
  </si>
  <si>
    <t>PFR</t>
    <phoneticPr fontId="1" type="noConversion"/>
  </si>
  <si>
    <t>PTE</t>
    <phoneticPr fontId="1" type="noConversion"/>
  </si>
  <si>
    <t>number</t>
    <phoneticPr fontId="1" type="noConversion"/>
  </si>
  <si>
    <t>casing diameter (m)</t>
    <phoneticPr fontId="1" type="noConversion"/>
  </si>
  <si>
    <t>wellbore flow rate (m3/s)</t>
    <phoneticPr fontId="1" type="noConversion"/>
  </si>
  <si>
    <t>proppant density (kg/m3)</t>
    <phoneticPr fontId="1" type="noConversion"/>
  </si>
  <si>
    <t>proppant diameter (m)</t>
    <phoneticPr fontId="1" type="noConversion"/>
  </si>
  <si>
    <t>fluid velocity (m.pa.s)</t>
    <phoneticPr fontId="1" type="noConversion"/>
  </si>
  <si>
    <t>perfoation diameter (m)</t>
    <phoneticPr fontId="1" type="noConversion"/>
  </si>
  <si>
    <t>c^{-0.356}</t>
    <phoneticPr fontId="1" type="noConversion"/>
  </si>
  <si>
    <t>K_i^(-0.05)</t>
    <phoneticPr fontId="1" type="noConversion"/>
  </si>
  <si>
    <t xml:space="preserve"> K_i</t>
    <phoneticPr fontId="1" type="noConversion"/>
  </si>
  <si>
    <t>log( K_i)</t>
    <phoneticPr fontId="1" type="noConversion"/>
  </si>
  <si>
    <t>log(Qf)</t>
    <phoneticPr fontId="1" type="noConversion"/>
  </si>
  <si>
    <t>Qf</t>
    <phoneticPr fontId="1" type="noConversion"/>
  </si>
  <si>
    <t>C_M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</si>
</sst>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00_);[Red]\(0.0000\)"/>
    <numFmt numFmtId="178" formatCode="0.0000_ "/>
    <numFmt numFmtId="179" formatCode="0.00000_ "/>
    <numFmt numFmtId="180" formatCode="0_ "/>
    <numFmt numFmtId="181" formatCode="0.0_ "/>
    <numFmt numFmtId="182" formatCode="0.00000000_ "/>
    <numFmt numFmtId="183" formatCode="0.000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color theme="9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1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2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2" fontId="6" fillId="2" borderId="0" xfId="0" applyNumberFormat="1" applyFont="1" applyFill="1" applyAlignment="1">
      <alignment horizontal="center"/>
    </xf>
    <xf numFmtId="0" fontId="6" fillId="0" borderId="0" xfId="0" applyFont="1"/>
    <xf numFmtId="0" fontId="6" fillId="2" borderId="0" xfId="0" applyFont="1" applyFill="1"/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支撑剂浓度原始表格!$A$20:$A$23</c:f>
              <c:numCache>
                <c:formatCode>General</c:formatCode>
                <c:ptCount val="4"/>
                <c:pt idx="0">
                  <c:v>0.13670099999999999</c:v>
                </c:pt>
                <c:pt idx="1">
                  <c:v>0.21784500000000001</c:v>
                </c:pt>
                <c:pt idx="2">
                  <c:v>0.339395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4-4631-A2F5-CDD09BD45D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支撑剂浓度原始表格!$A$25:$A$28</c:f>
              <c:numCache>
                <c:formatCode>General</c:formatCode>
                <c:ptCount val="4"/>
                <c:pt idx="0">
                  <c:v>0.13770099999999999</c:v>
                </c:pt>
                <c:pt idx="1">
                  <c:v>0.220529</c:v>
                </c:pt>
                <c:pt idx="2">
                  <c:v>0.34034500000000001</c:v>
                </c:pt>
                <c:pt idx="3">
                  <c:v>0.49492900000000001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4-4631-A2F5-CDD09BD45D5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支撑剂浓度原始表格!$A$30:$A$33</c:f>
              <c:numCache>
                <c:formatCode>General</c:formatCode>
                <c:ptCount val="4"/>
                <c:pt idx="0">
                  <c:v>0.136183</c:v>
                </c:pt>
                <c:pt idx="1">
                  <c:v>0.209428</c:v>
                </c:pt>
                <c:pt idx="2">
                  <c:v>0.344443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4-4631-A2F5-CDD09BD45D5F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支撑剂浓度原始表格!$A$35:$A$38</c:f>
              <c:numCache>
                <c:formatCode>General</c:formatCode>
                <c:ptCount val="4"/>
                <c:pt idx="0">
                  <c:v>0.117225</c:v>
                </c:pt>
                <c:pt idx="1">
                  <c:v>0.18181800000000001</c:v>
                </c:pt>
                <c:pt idx="2">
                  <c:v>0.29186600000000001</c:v>
                </c:pt>
                <c:pt idx="3">
                  <c:v>0.43201400000000001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4-4CC3-B1E7-6C71775739D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支撑剂浓度原始表格!$A$40:$A$43</c:f>
              <c:numCache>
                <c:formatCode>General</c:formatCode>
                <c:ptCount val="4"/>
                <c:pt idx="0">
                  <c:v>0.118225</c:v>
                </c:pt>
                <c:pt idx="1">
                  <c:v>0.188995</c:v>
                </c:pt>
                <c:pt idx="2">
                  <c:v>0.29286600000000002</c:v>
                </c:pt>
                <c:pt idx="3">
                  <c:v>0.43301400000000001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4-4CC3-B1E7-6C71775739D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支撑剂浓度原始表格!$A$45:$A$48</c:f>
              <c:numCache>
                <c:formatCode>General</c:formatCode>
                <c:ptCount val="4"/>
                <c:pt idx="0">
                  <c:v>0.11522499999999999</c:v>
                </c:pt>
                <c:pt idx="1">
                  <c:v>0.18081800000000001</c:v>
                </c:pt>
                <c:pt idx="2">
                  <c:v>0.29086600000000001</c:v>
                </c:pt>
                <c:pt idx="3">
                  <c:v>0.43101400000000001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4-4CC3-B1E7-6C717757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支撑剂浓度原始表格!$A$50:$A$53</c:f>
              <c:numCache>
                <c:formatCode>General</c:formatCode>
                <c:ptCount val="4"/>
                <c:pt idx="0">
                  <c:v>0.16229499999999999</c:v>
                </c:pt>
                <c:pt idx="1">
                  <c:v>0.28852499999999998</c:v>
                </c:pt>
                <c:pt idx="2">
                  <c:v>0.44262299999999999</c:v>
                </c:pt>
                <c:pt idx="3">
                  <c:v>0.56229499999999999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6-42E6-8006-D05F1E7C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支撑剂浓度原始表格!$A$55:$A$58</c:f>
              <c:numCache>
                <c:formatCode>General</c:formatCode>
                <c:ptCount val="4"/>
                <c:pt idx="0">
                  <c:v>0.46393400000000001</c:v>
                </c:pt>
                <c:pt idx="1">
                  <c:v>0.60655700000000001</c:v>
                </c:pt>
                <c:pt idx="2">
                  <c:v>0.79180300000000003</c:v>
                </c:pt>
                <c:pt idx="3">
                  <c:v>0.91639300000000001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6-42E6-8006-D05F1E7C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支撑剂浓度原始表格!$A$60:$A$63</c:f>
              <c:numCache>
                <c:formatCode>General</c:formatCode>
                <c:ptCount val="4"/>
                <c:pt idx="0">
                  <c:v>2.5468000000000001E-2</c:v>
                </c:pt>
                <c:pt idx="1">
                  <c:v>7.7452999999999994E-2</c:v>
                </c:pt>
                <c:pt idx="2">
                  <c:v>0.24262300000000001</c:v>
                </c:pt>
                <c:pt idx="3">
                  <c:v>0.32131100000000001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F6-42E6-8006-D05F1E7C51CB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支撑剂浓度原始表格!$A$65:$A$68</c:f>
              <c:numCache>
                <c:formatCode>General</c:formatCode>
                <c:ptCount val="4"/>
                <c:pt idx="0">
                  <c:v>0.13761499999999999</c:v>
                </c:pt>
                <c:pt idx="1">
                  <c:v>0.25382300000000002</c:v>
                </c:pt>
                <c:pt idx="2">
                  <c:v>0.36085600000000001</c:v>
                </c:pt>
                <c:pt idx="3">
                  <c:v>0.47400599999999998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F6-42E6-8006-D05F1E7C51C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 cmpd="sng">
                <a:solidFill>
                  <a:srgbClr val="0000FF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支撑剂浓度原始表格!$A$70:$A$73</c:f>
              <c:numCache>
                <c:formatCode>General</c:formatCode>
                <c:ptCount val="4"/>
                <c:pt idx="0">
                  <c:v>0.28134599999999998</c:v>
                </c:pt>
                <c:pt idx="1">
                  <c:v>0.46177400000000002</c:v>
                </c:pt>
                <c:pt idx="2">
                  <c:v>0.64831799999999995</c:v>
                </c:pt>
                <c:pt idx="3">
                  <c:v>0.78891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F6-42E6-8006-D05F1E7C51C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支撑剂浓度原始表格!$B$20:$B$23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支撑剂浓度原始表格!$A$75:$A$78</c:f>
              <c:numCache>
                <c:formatCode>General</c:formatCode>
                <c:ptCount val="4"/>
                <c:pt idx="0">
                  <c:v>2.4468E-2</c:v>
                </c:pt>
                <c:pt idx="1">
                  <c:v>7.6452599999999996E-2</c:v>
                </c:pt>
                <c:pt idx="2">
                  <c:v>0.14984700000000001</c:v>
                </c:pt>
                <c:pt idx="3">
                  <c:v>0.23853199999999999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F6-42E6-8006-D05F1E7C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216266</xdr:colOff>
      <xdr:row>37</xdr:row>
      <xdr:rowOff>35685</xdr:rowOff>
    </xdr:from>
    <xdr:to>
      <xdr:col>10</xdr:col>
      <xdr:colOff>556130</xdr:colOff>
      <xdr:row>52</xdr:row>
      <xdr:rowOff>127892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782685-AF2F-00B3-4075-C612E051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148877</xdr:colOff>
      <xdr:row>53</xdr:row>
      <xdr:rowOff>153680</xdr:rowOff>
    </xdr:from>
    <xdr:to>
      <xdr:col>10</xdr:col>
      <xdr:colOff>488741</xdr:colOff>
      <xdr:row>69</xdr:row>
      <xdr:rowOff>69155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DF2706-B201-461C-8DCD-4E1DC618D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topLeftCell="A33" zoomScaleNormal="100" workbookViewId="0">
      <selection activeCell="K51" sqref="K51"/>
    </sheetView>
  </sheetViews>
  <sheetFormatPr defaultRowHeight="13.95" x14ac:dyDescent="0.25"/>
  <sheetData>
    <row r="1" spans="1:12" x14ac:dyDescent="0.25">
      <c r="A1" s="24">
        <v>0.13670099999999999</v>
      </c>
      <c r="B1" s="24">
        <v>0.21784500000000001</v>
      </c>
      <c r="C1" s="24">
        <v>0.339395</v>
      </c>
      <c r="D1" s="24">
        <v>0.49292900000000001</v>
      </c>
      <c r="E1" s="24">
        <v>3</v>
      </c>
      <c r="F1" s="24">
        <v>60</v>
      </c>
      <c r="G1" s="24">
        <v>0</v>
      </c>
      <c r="H1" s="24">
        <v>2.65</v>
      </c>
      <c r="I1" s="24">
        <v>1</v>
      </c>
      <c r="J1" s="24">
        <v>1</v>
      </c>
      <c r="K1" s="25">
        <v>0.375</v>
      </c>
      <c r="L1" s="24">
        <v>600</v>
      </c>
    </row>
    <row r="2" spans="1:12" x14ac:dyDescent="0.25">
      <c r="A2" s="24">
        <v>0.13770099999999999</v>
      </c>
      <c r="B2" s="24">
        <v>0.220529</v>
      </c>
      <c r="C2" s="24">
        <v>0.34034500000000001</v>
      </c>
      <c r="D2" s="24">
        <v>0.49492900000000001</v>
      </c>
      <c r="E2" s="24">
        <v>3</v>
      </c>
      <c r="F2" s="24">
        <v>60</v>
      </c>
      <c r="G2" s="24">
        <v>-1</v>
      </c>
      <c r="H2" s="24">
        <v>2.65</v>
      </c>
      <c r="I2" s="24">
        <v>1</v>
      </c>
      <c r="J2" s="24">
        <v>1</v>
      </c>
      <c r="K2" s="25">
        <v>0.375</v>
      </c>
      <c r="L2" s="24">
        <v>600</v>
      </c>
    </row>
    <row r="3" spans="1:12" x14ac:dyDescent="0.25">
      <c r="A3" s="24">
        <v>0.136183</v>
      </c>
      <c r="B3" s="24">
        <v>0.209428</v>
      </c>
      <c r="C3" s="24">
        <v>0.344443</v>
      </c>
      <c r="D3" s="24">
        <v>0.49292900000000001</v>
      </c>
      <c r="E3" s="24">
        <v>3</v>
      </c>
      <c r="F3" s="24">
        <v>60</v>
      </c>
      <c r="G3" s="24">
        <v>1</v>
      </c>
      <c r="H3" s="24">
        <v>2.65</v>
      </c>
      <c r="I3" s="24">
        <v>1</v>
      </c>
      <c r="J3" s="24">
        <v>1</v>
      </c>
      <c r="K3" s="25">
        <v>0.375</v>
      </c>
      <c r="L3" s="24">
        <v>600</v>
      </c>
    </row>
    <row r="4" spans="1:12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x14ac:dyDescent="0.25">
      <c r="A5" s="24">
        <v>0.117225</v>
      </c>
      <c r="B5" s="24">
        <v>0.18181800000000001</v>
      </c>
      <c r="C5" s="24">
        <v>0.29186600000000001</v>
      </c>
      <c r="D5" s="24">
        <v>0.43201400000000001</v>
      </c>
      <c r="E5" s="24">
        <v>3</v>
      </c>
      <c r="F5" s="24">
        <v>60</v>
      </c>
      <c r="G5" s="24">
        <v>0</v>
      </c>
      <c r="H5" s="24">
        <v>2.65</v>
      </c>
      <c r="I5" s="24">
        <v>3</v>
      </c>
      <c r="J5" s="24">
        <v>1</v>
      </c>
      <c r="K5" s="25">
        <v>0.375</v>
      </c>
      <c r="L5" s="24">
        <v>600</v>
      </c>
    </row>
    <row r="6" spans="1:12" x14ac:dyDescent="0.25">
      <c r="A6" s="24">
        <v>0.118225</v>
      </c>
      <c r="B6" s="24">
        <v>0.188995</v>
      </c>
      <c r="C6" s="24">
        <v>0.29286600000000002</v>
      </c>
      <c r="D6" s="24">
        <v>0.43301400000000001</v>
      </c>
      <c r="E6" s="24">
        <v>3</v>
      </c>
      <c r="F6" s="24">
        <v>60</v>
      </c>
      <c r="G6" s="24">
        <v>-1</v>
      </c>
      <c r="H6" s="24">
        <v>2.65</v>
      </c>
      <c r="I6" s="24">
        <v>3</v>
      </c>
      <c r="J6" s="24">
        <v>1</v>
      </c>
      <c r="K6" s="25">
        <v>0.375</v>
      </c>
      <c r="L6" s="24">
        <v>600</v>
      </c>
    </row>
    <row r="7" spans="1:12" x14ac:dyDescent="0.25">
      <c r="A7" s="24">
        <v>0.11522499999999999</v>
      </c>
      <c r="B7" s="24">
        <v>0.18081800000000001</v>
      </c>
      <c r="C7" s="24">
        <v>0.29086600000000001</v>
      </c>
      <c r="D7" s="24">
        <v>0.43101400000000001</v>
      </c>
      <c r="E7" s="24">
        <v>3</v>
      </c>
      <c r="F7" s="24">
        <v>60</v>
      </c>
      <c r="G7" s="24">
        <v>1</v>
      </c>
      <c r="H7" s="24">
        <v>2.65</v>
      </c>
      <c r="I7" s="24">
        <v>3</v>
      </c>
      <c r="J7" s="24">
        <v>1</v>
      </c>
      <c r="K7" s="25">
        <v>0.375</v>
      </c>
      <c r="L7" s="24">
        <v>600</v>
      </c>
    </row>
    <row r="8" spans="1:12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x14ac:dyDescent="0.25">
      <c r="A9" s="24">
        <v>0.16229499999999999</v>
      </c>
      <c r="B9" s="24">
        <v>0.28852499999999998</v>
      </c>
      <c r="C9" s="24">
        <v>0.44262299999999999</v>
      </c>
      <c r="D9" s="24">
        <v>0.56229499999999999</v>
      </c>
      <c r="E9" s="24">
        <v>3</v>
      </c>
      <c r="F9" s="24">
        <v>0.6</v>
      </c>
      <c r="G9" s="24">
        <v>0</v>
      </c>
      <c r="H9" s="24">
        <v>2.65</v>
      </c>
      <c r="I9" s="24">
        <v>1</v>
      </c>
      <c r="J9" s="24">
        <v>1</v>
      </c>
      <c r="K9" s="25">
        <v>0.375</v>
      </c>
      <c r="L9" s="24">
        <v>600</v>
      </c>
    </row>
    <row r="10" spans="1:12" x14ac:dyDescent="0.25">
      <c r="A10" s="27">
        <v>0.46393400000000001</v>
      </c>
      <c r="B10" s="24">
        <v>0.60655700000000001</v>
      </c>
      <c r="C10" s="28">
        <v>0.79180300000000003</v>
      </c>
      <c r="D10" s="24">
        <v>0.91639300000000001</v>
      </c>
      <c r="E10" s="24">
        <v>3</v>
      </c>
      <c r="F10" s="24">
        <v>0.6</v>
      </c>
      <c r="G10" s="24">
        <v>-1</v>
      </c>
      <c r="H10" s="24">
        <v>2.65</v>
      </c>
      <c r="I10" s="24">
        <v>1</v>
      </c>
      <c r="J10" s="24">
        <v>1</v>
      </c>
      <c r="K10" s="25">
        <v>0.375</v>
      </c>
      <c r="L10" s="24">
        <v>600</v>
      </c>
    </row>
    <row r="11" spans="1:12" x14ac:dyDescent="0.25">
      <c r="A11" s="24">
        <v>2.5468000000000001E-2</v>
      </c>
      <c r="B11" s="24">
        <v>7.7452999999999994E-2</v>
      </c>
      <c r="C11" s="24">
        <v>0.24262300000000001</v>
      </c>
      <c r="D11" s="24">
        <v>0.32131100000000001</v>
      </c>
      <c r="E11" s="24">
        <v>3</v>
      </c>
      <c r="F11" s="24">
        <v>0.6</v>
      </c>
      <c r="G11" s="24">
        <v>1</v>
      </c>
      <c r="H11" s="24">
        <v>2.65</v>
      </c>
      <c r="I11" s="24">
        <v>1</v>
      </c>
      <c r="J11" s="24">
        <v>1</v>
      </c>
      <c r="K11" s="25">
        <v>0.375</v>
      </c>
      <c r="L11" s="24">
        <v>600</v>
      </c>
    </row>
    <row r="12" spans="1:12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25">
      <c r="A13" s="24">
        <v>0.13761499999999999</v>
      </c>
      <c r="B13" s="24">
        <v>0.25382300000000002</v>
      </c>
      <c r="C13" s="24">
        <v>0.36085600000000001</v>
      </c>
      <c r="D13" s="24">
        <v>0.47400599999999998</v>
      </c>
      <c r="E13" s="24">
        <v>3</v>
      </c>
      <c r="F13" s="24">
        <v>0.6</v>
      </c>
      <c r="G13" s="24">
        <v>0</v>
      </c>
      <c r="H13" s="24">
        <v>2.65</v>
      </c>
      <c r="I13" s="24">
        <v>3</v>
      </c>
      <c r="J13" s="24">
        <v>1</v>
      </c>
      <c r="K13" s="25">
        <v>0.375</v>
      </c>
      <c r="L13" s="24">
        <v>600</v>
      </c>
    </row>
    <row r="14" spans="1:12" x14ac:dyDescent="0.25">
      <c r="A14" s="24">
        <v>0.28134599999999998</v>
      </c>
      <c r="B14" s="24">
        <v>0.46177400000000002</v>
      </c>
      <c r="C14" s="28">
        <v>0.64831799999999995</v>
      </c>
      <c r="D14" s="24">
        <v>0.78891</v>
      </c>
      <c r="E14" s="24">
        <v>3</v>
      </c>
      <c r="F14" s="24">
        <v>0.6</v>
      </c>
      <c r="G14" s="24">
        <v>-1</v>
      </c>
      <c r="H14" s="24">
        <v>2.65</v>
      </c>
      <c r="I14" s="24">
        <v>3</v>
      </c>
      <c r="J14" s="24">
        <v>1</v>
      </c>
      <c r="K14" s="25">
        <v>0.375</v>
      </c>
      <c r="L14" s="24">
        <v>600</v>
      </c>
    </row>
    <row r="15" spans="1:12" x14ac:dyDescent="0.25">
      <c r="A15" s="24">
        <v>2.4468E-2</v>
      </c>
      <c r="B15" s="24">
        <v>7.6452599999999996E-2</v>
      </c>
      <c r="C15" s="24">
        <v>0.14984700000000001</v>
      </c>
      <c r="D15" s="24">
        <v>0.23853199999999999</v>
      </c>
      <c r="E15" s="24">
        <v>3</v>
      </c>
      <c r="F15" s="24">
        <v>0.6</v>
      </c>
      <c r="G15" s="24">
        <v>1</v>
      </c>
      <c r="H15" s="24">
        <v>2.65</v>
      </c>
      <c r="I15" s="24">
        <v>3</v>
      </c>
      <c r="J15" s="24">
        <v>1</v>
      </c>
      <c r="K15" s="25">
        <v>0.375</v>
      </c>
      <c r="L15" s="24">
        <v>600</v>
      </c>
    </row>
    <row r="17" spans="1:12" x14ac:dyDescent="0.25">
      <c r="C17">
        <f>AVERAGE(C1:C15)</f>
        <v>0.37798758333333332</v>
      </c>
    </row>
    <row r="19" spans="1:12" x14ac:dyDescent="0.25">
      <c r="A19" t="s">
        <v>9</v>
      </c>
      <c r="B19" t="s">
        <v>8</v>
      </c>
      <c r="C19" t="s">
        <v>22</v>
      </c>
      <c r="D19" t="s">
        <v>23</v>
      </c>
    </row>
    <row r="20" spans="1:12" x14ac:dyDescent="0.25">
      <c r="A20" s="24">
        <v>0.13670099999999999</v>
      </c>
      <c r="B20">
        <v>0.2</v>
      </c>
      <c r="C20">
        <v>60</v>
      </c>
      <c r="D20">
        <v>1</v>
      </c>
    </row>
    <row r="21" spans="1:12" x14ac:dyDescent="0.25">
      <c r="A21" s="24">
        <v>0.21784500000000001</v>
      </c>
      <c r="B21">
        <v>0.4</v>
      </c>
      <c r="C21">
        <v>60</v>
      </c>
      <c r="D21">
        <v>1</v>
      </c>
    </row>
    <row r="22" spans="1:12" x14ac:dyDescent="0.25">
      <c r="A22" s="24">
        <v>0.339395</v>
      </c>
      <c r="B22">
        <v>0.6</v>
      </c>
      <c r="C22">
        <v>60</v>
      </c>
      <c r="D22">
        <v>1</v>
      </c>
    </row>
    <row r="23" spans="1:12" x14ac:dyDescent="0.25">
      <c r="A23" s="24">
        <v>0.49292900000000001</v>
      </c>
      <c r="B23">
        <v>0.8</v>
      </c>
      <c r="C23">
        <v>60</v>
      </c>
      <c r="D23">
        <v>1</v>
      </c>
    </row>
    <row r="25" spans="1:12" x14ac:dyDescent="0.25">
      <c r="A25" s="24">
        <v>0.13770099999999999</v>
      </c>
      <c r="B25">
        <v>0.2</v>
      </c>
      <c r="C25">
        <v>60</v>
      </c>
      <c r="D25">
        <v>1</v>
      </c>
      <c r="I25" s="26"/>
      <c r="J25" s="26"/>
      <c r="K25" s="26"/>
      <c r="L25" s="26"/>
    </row>
    <row r="26" spans="1:12" x14ac:dyDescent="0.25">
      <c r="A26" s="24">
        <v>0.220529</v>
      </c>
      <c r="B26">
        <v>0.4</v>
      </c>
      <c r="C26">
        <v>60</v>
      </c>
      <c r="D26">
        <v>1</v>
      </c>
    </row>
    <row r="27" spans="1:12" x14ac:dyDescent="0.25">
      <c r="A27" s="24">
        <v>0.34034500000000001</v>
      </c>
      <c r="B27">
        <v>0.6</v>
      </c>
      <c r="C27">
        <v>60</v>
      </c>
      <c r="D27">
        <v>1</v>
      </c>
    </row>
    <row r="28" spans="1:12" x14ac:dyDescent="0.25">
      <c r="A28" s="24">
        <v>0.49492900000000001</v>
      </c>
      <c r="B28">
        <v>0.8</v>
      </c>
      <c r="C28">
        <v>60</v>
      </c>
      <c r="D28">
        <v>1</v>
      </c>
    </row>
    <row r="29" spans="1:12" x14ac:dyDescent="0.25">
      <c r="I29" s="26"/>
      <c r="J29" s="26"/>
      <c r="L29" s="26"/>
    </row>
    <row r="30" spans="1:12" x14ac:dyDescent="0.25">
      <c r="A30" s="24">
        <v>0.136183</v>
      </c>
      <c r="B30">
        <v>0.2</v>
      </c>
      <c r="C30">
        <v>60</v>
      </c>
      <c r="D30">
        <v>1</v>
      </c>
    </row>
    <row r="31" spans="1:12" x14ac:dyDescent="0.25">
      <c r="A31" s="24">
        <v>0.209428</v>
      </c>
      <c r="B31">
        <v>0.4</v>
      </c>
      <c r="C31">
        <v>60</v>
      </c>
      <c r="D31">
        <v>1</v>
      </c>
    </row>
    <row r="32" spans="1:12" x14ac:dyDescent="0.25">
      <c r="A32" s="24">
        <v>0.344443</v>
      </c>
      <c r="B32">
        <v>0.6</v>
      </c>
      <c r="C32">
        <v>60</v>
      </c>
      <c r="D32">
        <v>1</v>
      </c>
    </row>
    <row r="33" spans="1:12" x14ac:dyDescent="0.25">
      <c r="A33" s="24">
        <v>0.49292900000000001</v>
      </c>
      <c r="B33">
        <v>0.8</v>
      </c>
      <c r="C33">
        <v>60</v>
      </c>
      <c r="D33">
        <v>1</v>
      </c>
      <c r="I33" s="26"/>
      <c r="J33" s="26"/>
      <c r="K33" s="26"/>
      <c r="L33" s="26"/>
    </row>
    <row r="35" spans="1:12" x14ac:dyDescent="0.25">
      <c r="A35" s="24">
        <v>0.117225</v>
      </c>
      <c r="B35">
        <v>0.2</v>
      </c>
      <c r="C35">
        <v>60</v>
      </c>
      <c r="D35">
        <v>3</v>
      </c>
    </row>
    <row r="36" spans="1:12" x14ac:dyDescent="0.25">
      <c r="A36" s="24">
        <v>0.18181800000000001</v>
      </c>
      <c r="B36">
        <v>0.4</v>
      </c>
      <c r="C36">
        <v>60</v>
      </c>
      <c r="D36">
        <v>3</v>
      </c>
    </row>
    <row r="37" spans="1:12" x14ac:dyDescent="0.25">
      <c r="A37" s="24">
        <v>0.29186600000000001</v>
      </c>
      <c r="B37">
        <v>0.6</v>
      </c>
      <c r="C37">
        <v>60</v>
      </c>
      <c r="D37">
        <v>3</v>
      </c>
    </row>
    <row r="38" spans="1:12" x14ac:dyDescent="0.25">
      <c r="A38" s="24">
        <v>0.43201400000000001</v>
      </c>
      <c r="B38">
        <v>0.8</v>
      </c>
      <c r="C38">
        <v>60</v>
      </c>
      <c r="D38">
        <v>3</v>
      </c>
    </row>
    <row r="40" spans="1:12" x14ac:dyDescent="0.25">
      <c r="A40" s="24">
        <v>0.118225</v>
      </c>
      <c r="B40">
        <v>0.2</v>
      </c>
      <c r="C40">
        <v>60</v>
      </c>
      <c r="D40">
        <v>3</v>
      </c>
    </row>
    <row r="41" spans="1:12" x14ac:dyDescent="0.25">
      <c r="A41" s="24">
        <v>0.188995</v>
      </c>
      <c r="B41">
        <v>0.4</v>
      </c>
      <c r="C41">
        <v>60</v>
      </c>
      <c r="D41">
        <v>3</v>
      </c>
    </row>
    <row r="42" spans="1:12" x14ac:dyDescent="0.25">
      <c r="A42" s="24">
        <v>0.29286600000000002</v>
      </c>
      <c r="B42">
        <v>0.6</v>
      </c>
      <c r="C42">
        <v>60</v>
      </c>
      <c r="D42">
        <v>3</v>
      </c>
    </row>
    <row r="43" spans="1:12" x14ac:dyDescent="0.25">
      <c r="A43" s="24">
        <v>0.43301400000000001</v>
      </c>
      <c r="B43">
        <v>0.8</v>
      </c>
      <c r="C43">
        <v>60</v>
      </c>
      <c r="D43">
        <v>3</v>
      </c>
    </row>
    <row r="45" spans="1:12" x14ac:dyDescent="0.25">
      <c r="A45" s="24">
        <v>0.11522499999999999</v>
      </c>
      <c r="B45">
        <v>0.2</v>
      </c>
      <c r="C45">
        <v>60</v>
      </c>
      <c r="D45">
        <v>3</v>
      </c>
    </row>
    <row r="46" spans="1:12" x14ac:dyDescent="0.25">
      <c r="A46" s="24">
        <v>0.18081800000000001</v>
      </c>
      <c r="B46">
        <v>0.4</v>
      </c>
      <c r="C46">
        <v>60</v>
      </c>
      <c r="D46">
        <v>3</v>
      </c>
    </row>
    <row r="47" spans="1:12" x14ac:dyDescent="0.25">
      <c r="A47" s="24">
        <v>0.29086600000000001</v>
      </c>
      <c r="B47">
        <v>0.6</v>
      </c>
      <c r="C47">
        <v>60</v>
      </c>
      <c r="D47">
        <v>3</v>
      </c>
    </row>
    <row r="48" spans="1:12" x14ac:dyDescent="0.25">
      <c r="A48" s="24">
        <v>0.43101400000000001</v>
      </c>
      <c r="B48">
        <v>0.8</v>
      </c>
      <c r="C48">
        <v>60</v>
      </c>
      <c r="D48">
        <v>3</v>
      </c>
    </row>
    <row r="50" spans="1:4" x14ac:dyDescent="0.25">
      <c r="A50" s="24">
        <v>0.16229499999999999</v>
      </c>
      <c r="B50">
        <v>0.2</v>
      </c>
      <c r="C50">
        <v>60</v>
      </c>
      <c r="D50">
        <v>1</v>
      </c>
    </row>
    <row r="51" spans="1:4" x14ac:dyDescent="0.25">
      <c r="A51" s="24">
        <v>0.28852499999999998</v>
      </c>
      <c r="B51">
        <v>0.4</v>
      </c>
      <c r="C51">
        <v>60</v>
      </c>
      <c r="D51">
        <v>1</v>
      </c>
    </row>
    <row r="52" spans="1:4" x14ac:dyDescent="0.25">
      <c r="A52" s="24">
        <v>0.44262299999999999</v>
      </c>
      <c r="B52">
        <v>0.6</v>
      </c>
      <c r="C52">
        <v>60</v>
      </c>
      <c r="D52">
        <v>1</v>
      </c>
    </row>
    <row r="53" spans="1:4" x14ac:dyDescent="0.25">
      <c r="A53" s="24">
        <v>0.56229499999999999</v>
      </c>
      <c r="B53">
        <v>0.8</v>
      </c>
      <c r="C53">
        <v>60</v>
      </c>
      <c r="D53">
        <v>1</v>
      </c>
    </row>
    <row r="55" spans="1:4" x14ac:dyDescent="0.25">
      <c r="A55" s="27">
        <v>0.46393400000000001</v>
      </c>
      <c r="B55">
        <v>0.2</v>
      </c>
      <c r="C55">
        <v>0.6</v>
      </c>
      <c r="D55">
        <v>1</v>
      </c>
    </row>
    <row r="56" spans="1:4" x14ac:dyDescent="0.25">
      <c r="A56" s="24">
        <v>0.60655700000000001</v>
      </c>
      <c r="B56">
        <v>0.4</v>
      </c>
      <c r="C56">
        <v>0.6</v>
      </c>
      <c r="D56">
        <v>1</v>
      </c>
    </row>
    <row r="57" spans="1:4" x14ac:dyDescent="0.25">
      <c r="A57" s="28">
        <v>0.79180300000000003</v>
      </c>
      <c r="B57">
        <v>0.6</v>
      </c>
      <c r="C57">
        <v>0.6</v>
      </c>
      <c r="D57">
        <v>1</v>
      </c>
    </row>
    <row r="58" spans="1:4" x14ac:dyDescent="0.25">
      <c r="A58" s="24">
        <v>0.91639300000000001</v>
      </c>
      <c r="B58">
        <v>0.8</v>
      </c>
      <c r="C58">
        <v>0.6</v>
      </c>
      <c r="D58">
        <v>1</v>
      </c>
    </row>
    <row r="60" spans="1:4" x14ac:dyDescent="0.25">
      <c r="A60" s="24">
        <v>2.5468000000000001E-2</v>
      </c>
      <c r="B60">
        <v>0.2</v>
      </c>
      <c r="C60">
        <v>0.6</v>
      </c>
      <c r="D60">
        <v>1</v>
      </c>
    </row>
    <row r="61" spans="1:4" x14ac:dyDescent="0.25">
      <c r="A61" s="24">
        <v>7.7452999999999994E-2</v>
      </c>
      <c r="B61">
        <v>0.4</v>
      </c>
      <c r="C61">
        <v>0.6</v>
      </c>
      <c r="D61">
        <v>1</v>
      </c>
    </row>
    <row r="62" spans="1:4" x14ac:dyDescent="0.25">
      <c r="A62" s="24">
        <v>0.24262300000000001</v>
      </c>
      <c r="B62">
        <v>0.6</v>
      </c>
      <c r="C62">
        <v>0.6</v>
      </c>
      <c r="D62">
        <v>1</v>
      </c>
    </row>
    <row r="63" spans="1:4" x14ac:dyDescent="0.25">
      <c r="A63" s="24">
        <v>0.32131100000000001</v>
      </c>
      <c r="B63">
        <v>0.8</v>
      </c>
      <c r="C63">
        <v>0.6</v>
      </c>
      <c r="D63">
        <v>1</v>
      </c>
    </row>
    <row r="65" spans="1:4" x14ac:dyDescent="0.25">
      <c r="A65" s="24">
        <v>0.13761499999999999</v>
      </c>
      <c r="B65">
        <v>0.2</v>
      </c>
      <c r="C65">
        <v>0.6</v>
      </c>
      <c r="D65">
        <v>3</v>
      </c>
    </row>
    <row r="66" spans="1:4" x14ac:dyDescent="0.25">
      <c r="A66" s="24">
        <v>0.25382300000000002</v>
      </c>
      <c r="B66">
        <v>0.4</v>
      </c>
      <c r="C66">
        <v>0.6</v>
      </c>
      <c r="D66">
        <v>3</v>
      </c>
    </row>
    <row r="67" spans="1:4" x14ac:dyDescent="0.25">
      <c r="A67" s="24">
        <v>0.36085600000000001</v>
      </c>
      <c r="B67">
        <v>0.6</v>
      </c>
      <c r="C67">
        <v>0.6</v>
      </c>
      <c r="D67">
        <v>3</v>
      </c>
    </row>
    <row r="68" spans="1:4" x14ac:dyDescent="0.25">
      <c r="A68" s="24">
        <v>0.47400599999999998</v>
      </c>
      <c r="B68">
        <v>0.8</v>
      </c>
      <c r="C68">
        <v>0.6</v>
      </c>
      <c r="D68">
        <v>3</v>
      </c>
    </row>
    <row r="70" spans="1:4" x14ac:dyDescent="0.25">
      <c r="A70" s="24">
        <v>0.28134599999999998</v>
      </c>
      <c r="B70">
        <v>0.2</v>
      </c>
      <c r="C70">
        <v>0.6</v>
      </c>
      <c r="D70">
        <v>3</v>
      </c>
    </row>
    <row r="71" spans="1:4" x14ac:dyDescent="0.25">
      <c r="A71" s="24">
        <v>0.46177400000000002</v>
      </c>
      <c r="B71">
        <v>0.4</v>
      </c>
      <c r="C71">
        <v>0.6</v>
      </c>
      <c r="D71">
        <v>3</v>
      </c>
    </row>
    <row r="72" spans="1:4" x14ac:dyDescent="0.25">
      <c r="A72" s="28">
        <v>0.64831799999999995</v>
      </c>
      <c r="B72">
        <v>0.6</v>
      </c>
      <c r="C72">
        <v>0.6</v>
      </c>
      <c r="D72">
        <v>3</v>
      </c>
    </row>
    <row r="73" spans="1:4" x14ac:dyDescent="0.25">
      <c r="A73" s="24">
        <v>0.78891</v>
      </c>
      <c r="B73">
        <v>0.8</v>
      </c>
      <c r="C73">
        <v>0.6</v>
      </c>
      <c r="D73">
        <v>3</v>
      </c>
    </row>
    <row r="75" spans="1:4" x14ac:dyDescent="0.25">
      <c r="A75" s="24">
        <v>2.4468E-2</v>
      </c>
      <c r="B75">
        <v>0.2</v>
      </c>
      <c r="C75">
        <v>0.6</v>
      </c>
      <c r="D75">
        <v>3</v>
      </c>
    </row>
    <row r="76" spans="1:4" x14ac:dyDescent="0.25">
      <c r="A76" s="24">
        <v>7.6452599999999996E-2</v>
      </c>
      <c r="B76">
        <v>0.4</v>
      </c>
      <c r="C76">
        <v>0.6</v>
      </c>
      <c r="D76">
        <v>3</v>
      </c>
    </row>
    <row r="77" spans="1:4" x14ac:dyDescent="0.25">
      <c r="A77" s="24">
        <v>0.14984700000000001</v>
      </c>
      <c r="B77">
        <v>0.6</v>
      </c>
      <c r="C77">
        <v>0.6</v>
      </c>
      <c r="D77">
        <v>3</v>
      </c>
    </row>
    <row r="78" spans="1:4" x14ac:dyDescent="0.25">
      <c r="A78" s="24">
        <v>0.23853199999999999</v>
      </c>
      <c r="B78">
        <v>0.8</v>
      </c>
      <c r="C78">
        <v>0.6</v>
      </c>
      <c r="D78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716C-8445-4C68-8536-08C59D2CC6F2}">
  <dimension ref="A1:N47"/>
  <sheetViews>
    <sheetView workbookViewId="0">
      <selection activeCell="M14" sqref="M14"/>
    </sheetView>
  </sheetViews>
  <sheetFormatPr defaultRowHeight="13.95" x14ac:dyDescent="0.25"/>
  <cols>
    <col min="1" max="1" width="8.88671875" style="16"/>
    <col min="2" max="2" width="23.5546875" style="16" customWidth="1"/>
    <col min="3" max="5" width="8.88671875" style="16"/>
    <col min="6" max="6" width="16.5546875" style="16" customWidth="1"/>
    <col min="7" max="7" width="23.5546875" style="16" customWidth="1"/>
    <col min="8" max="8" width="28.88671875" style="16" customWidth="1"/>
    <col min="9" max="9" width="25.6640625" style="16" customWidth="1"/>
    <col min="10" max="16384" width="8.88671875" style="16"/>
  </cols>
  <sheetData>
    <row r="1" spans="1:14" x14ac:dyDescent="0.25"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</row>
    <row r="2" spans="1:14" x14ac:dyDescent="0.25">
      <c r="A2" s="16">
        <v>1</v>
      </c>
      <c r="B2" s="17">
        <v>3</v>
      </c>
      <c r="C2" s="17">
        <v>60</v>
      </c>
      <c r="D2" s="17">
        <v>0</v>
      </c>
      <c r="E2" s="17">
        <v>2.65</v>
      </c>
      <c r="F2" s="17">
        <v>1</v>
      </c>
      <c r="G2" s="17">
        <v>1</v>
      </c>
      <c r="H2" s="18">
        <v>0.375</v>
      </c>
      <c r="I2" s="17">
        <v>600</v>
      </c>
      <c r="J2" s="17">
        <v>0.2</v>
      </c>
      <c r="K2" s="21">
        <v>0.13670099999999999</v>
      </c>
    </row>
    <row r="3" spans="1:14" x14ac:dyDescent="0.25">
      <c r="A3" s="16">
        <v>2</v>
      </c>
      <c r="B3" s="17">
        <v>3</v>
      </c>
      <c r="C3" s="17">
        <v>60</v>
      </c>
      <c r="D3" s="17">
        <v>0</v>
      </c>
      <c r="E3" s="17">
        <v>2.65</v>
      </c>
      <c r="F3" s="17">
        <v>1</v>
      </c>
      <c r="G3" s="17">
        <v>1</v>
      </c>
      <c r="H3" s="18">
        <v>0.375</v>
      </c>
      <c r="I3" s="17">
        <v>600</v>
      </c>
      <c r="J3" s="17">
        <v>0.4</v>
      </c>
      <c r="K3" s="21">
        <v>0.21784500000000001</v>
      </c>
    </row>
    <row r="4" spans="1:14" x14ac:dyDescent="0.25">
      <c r="A4" s="16">
        <v>3</v>
      </c>
      <c r="B4" s="17">
        <v>3</v>
      </c>
      <c r="C4" s="17">
        <v>60</v>
      </c>
      <c r="D4" s="17">
        <v>0</v>
      </c>
      <c r="E4" s="17">
        <v>2.65</v>
      </c>
      <c r="F4" s="17">
        <v>1</v>
      </c>
      <c r="G4" s="17">
        <v>1</v>
      </c>
      <c r="H4" s="18">
        <v>0.375</v>
      </c>
      <c r="I4" s="17">
        <v>600</v>
      </c>
      <c r="J4" s="17">
        <v>0.6</v>
      </c>
      <c r="K4" s="21">
        <v>0.339395</v>
      </c>
    </row>
    <row r="5" spans="1:14" x14ac:dyDescent="0.25">
      <c r="A5" s="16">
        <v>4</v>
      </c>
      <c r="B5" s="17">
        <v>3</v>
      </c>
      <c r="C5" s="17">
        <v>60</v>
      </c>
      <c r="D5" s="17">
        <v>0</v>
      </c>
      <c r="E5" s="17">
        <v>2.65</v>
      </c>
      <c r="F5" s="17">
        <v>1</v>
      </c>
      <c r="G5" s="17">
        <v>1</v>
      </c>
      <c r="H5" s="18">
        <v>0.375</v>
      </c>
      <c r="I5" s="17">
        <v>600</v>
      </c>
      <c r="J5" s="17">
        <v>0.8</v>
      </c>
      <c r="K5" s="21">
        <v>0.49292900000000001</v>
      </c>
      <c r="L5"/>
      <c r="M5"/>
      <c r="N5"/>
    </row>
    <row r="6" spans="1:14" x14ac:dyDescent="0.25">
      <c r="A6" s="16">
        <v>5</v>
      </c>
      <c r="B6" s="17">
        <v>3</v>
      </c>
      <c r="C6" s="17">
        <v>60</v>
      </c>
      <c r="D6" s="17">
        <v>-1</v>
      </c>
      <c r="E6" s="17">
        <v>2.65</v>
      </c>
      <c r="F6" s="17">
        <v>1</v>
      </c>
      <c r="G6" s="17">
        <v>1</v>
      </c>
      <c r="H6" s="18">
        <v>0.375</v>
      </c>
      <c r="I6" s="17">
        <v>600</v>
      </c>
      <c r="J6" s="17">
        <v>0.2</v>
      </c>
      <c r="K6" s="21">
        <v>0.13770099999999999</v>
      </c>
    </row>
    <row r="7" spans="1:14" x14ac:dyDescent="0.25">
      <c r="A7" s="16">
        <v>6</v>
      </c>
      <c r="B7" s="17">
        <v>3</v>
      </c>
      <c r="C7" s="17">
        <v>60</v>
      </c>
      <c r="D7" s="17">
        <v>-1</v>
      </c>
      <c r="E7" s="17">
        <v>2.65</v>
      </c>
      <c r="F7" s="17">
        <v>1</v>
      </c>
      <c r="G7" s="17">
        <v>1</v>
      </c>
      <c r="H7" s="18">
        <v>0.375</v>
      </c>
      <c r="I7" s="17">
        <v>600</v>
      </c>
      <c r="J7" s="17">
        <v>0.4</v>
      </c>
      <c r="K7" s="21">
        <v>0.220529</v>
      </c>
    </row>
    <row r="8" spans="1:14" x14ac:dyDescent="0.25">
      <c r="A8" s="16">
        <v>7</v>
      </c>
      <c r="B8" s="17">
        <v>3</v>
      </c>
      <c r="C8" s="17">
        <v>60</v>
      </c>
      <c r="D8" s="17">
        <v>-1</v>
      </c>
      <c r="E8" s="17">
        <v>2.65</v>
      </c>
      <c r="F8" s="17">
        <v>1</v>
      </c>
      <c r="G8" s="17">
        <v>1</v>
      </c>
      <c r="H8" s="18">
        <v>0.375</v>
      </c>
      <c r="I8" s="17">
        <v>600</v>
      </c>
      <c r="J8" s="17">
        <v>0.6</v>
      </c>
      <c r="K8" s="21">
        <v>0.34034500000000001</v>
      </c>
    </row>
    <row r="9" spans="1:14" x14ac:dyDescent="0.25">
      <c r="A9" s="16">
        <v>8</v>
      </c>
      <c r="B9" s="17">
        <v>3</v>
      </c>
      <c r="C9" s="17">
        <v>60</v>
      </c>
      <c r="D9" s="17">
        <v>-1</v>
      </c>
      <c r="E9" s="17">
        <v>2.65</v>
      </c>
      <c r="F9" s="17">
        <v>1</v>
      </c>
      <c r="G9" s="17">
        <v>1</v>
      </c>
      <c r="H9" s="18">
        <v>0.375</v>
      </c>
      <c r="I9" s="17">
        <v>600</v>
      </c>
      <c r="J9" s="17">
        <v>0.8</v>
      </c>
      <c r="K9" s="21">
        <v>0.49492900000000001</v>
      </c>
    </row>
    <row r="10" spans="1:14" x14ac:dyDescent="0.25">
      <c r="A10" s="16">
        <v>9</v>
      </c>
      <c r="B10" s="17">
        <v>3</v>
      </c>
      <c r="C10" s="17">
        <v>60</v>
      </c>
      <c r="D10" s="17">
        <v>1</v>
      </c>
      <c r="E10" s="17">
        <v>2.65</v>
      </c>
      <c r="F10" s="17">
        <v>1</v>
      </c>
      <c r="G10" s="17">
        <v>1</v>
      </c>
      <c r="H10" s="18">
        <v>0.375</v>
      </c>
      <c r="I10" s="17">
        <v>600</v>
      </c>
      <c r="J10" s="17">
        <v>0.2</v>
      </c>
      <c r="K10" s="21">
        <v>0.136183</v>
      </c>
    </row>
    <row r="11" spans="1:14" x14ac:dyDescent="0.25">
      <c r="A11" s="16">
        <v>10</v>
      </c>
      <c r="B11" s="17">
        <v>3</v>
      </c>
      <c r="C11" s="17">
        <v>60</v>
      </c>
      <c r="D11" s="17">
        <v>1</v>
      </c>
      <c r="E11" s="17">
        <v>2.65</v>
      </c>
      <c r="F11" s="17">
        <v>1</v>
      </c>
      <c r="G11" s="17">
        <v>1</v>
      </c>
      <c r="H11" s="18">
        <v>0.375</v>
      </c>
      <c r="I11" s="17">
        <v>600</v>
      </c>
      <c r="J11" s="17">
        <v>0.4</v>
      </c>
      <c r="K11" s="21">
        <v>0.209428</v>
      </c>
    </row>
    <row r="12" spans="1:14" x14ac:dyDescent="0.25">
      <c r="A12" s="16">
        <v>11</v>
      </c>
      <c r="B12" s="17">
        <v>3</v>
      </c>
      <c r="C12" s="17">
        <v>60</v>
      </c>
      <c r="D12" s="17">
        <v>1</v>
      </c>
      <c r="E12" s="17">
        <v>2.65</v>
      </c>
      <c r="F12" s="17">
        <v>1</v>
      </c>
      <c r="G12" s="17">
        <v>1</v>
      </c>
      <c r="H12" s="18">
        <v>0.375</v>
      </c>
      <c r="I12" s="17">
        <v>600</v>
      </c>
      <c r="J12" s="17">
        <v>0.6</v>
      </c>
      <c r="K12" s="21">
        <v>0.344443</v>
      </c>
    </row>
    <row r="13" spans="1:14" x14ac:dyDescent="0.25">
      <c r="A13" s="16">
        <v>12</v>
      </c>
      <c r="B13" s="17">
        <v>3</v>
      </c>
      <c r="C13" s="17">
        <v>60</v>
      </c>
      <c r="D13" s="17">
        <v>1</v>
      </c>
      <c r="E13" s="17">
        <v>2.65</v>
      </c>
      <c r="F13" s="17">
        <v>1</v>
      </c>
      <c r="G13" s="17">
        <v>1</v>
      </c>
      <c r="H13" s="18">
        <v>0.375</v>
      </c>
      <c r="I13" s="17">
        <v>600</v>
      </c>
      <c r="J13" s="17">
        <v>0.8</v>
      </c>
      <c r="K13" s="21">
        <v>0.49292900000000001</v>
      </c>
    </row>
    <row r="14" spans="1:14" x14ac:dyDescent="0.25">
      <c r="A14" s="16">
        <v>13</v>
      </c>
      <c r="B14" s="19">
        <v>3</v>
      </c>
      <c r="C14" s="19">
        <v>60</v>
      </c>
      <c r="D14" s="17">
        <v>0</v>
      </c>
      <c r="E14" s="19">
        <v>2.65</v>
      </c>
      <c r="F14" s="19">
        <v>3</v>
      </c>
      <c r="G14" s="19">
        <v>1</v>
      </c>
      <c r="H14" s="20">
        <v>0.375</v>
      </c>
      <c r="I14" s="19">
        <v>600</v>
      </c>
      <c r="J14" s="17">
        <v>0.2</v>
      </c>
      <c r="K14" s="21">
        <v>0.117225</v>
      </c>
    </row>
    <row r="15" spans="1:14" x14ac:dyDescent="0.25">
      <c r="A15" s="16">
        <v>14</v>
      </c>
      <c r="B15" s="19">
        <v>3</v>
      </c>
      <c r="C15" s="19">
        <v>60</v>
      </c>
      <c r="D15" s="17">
        <v>0</v>
      </c>
      <c r="E15" s="19">
        <v>2.65</v>
      </c>
      <c r="F15" s="19">
        <v>3</v>
      </c>
      <c r="G15" s="19">
        <v>1</v>
      </c>
      <c r="H15" s="20">
        <v>0.375</v>
      </c>
      <c r="I15" s="19">
        <v>600</v>
      </c>
      <c r="J15" s="17">
        <v>0.4</v>
      </c>
      <c r="K15" s="21">
        <v>0.18181800000000001</v>
      </c>
    </row>
    <row r="16" spans="1:14" x14ac:dyDescent="0.25">
      <c r="A16" s="16">
        <v>15</v>
      </c>
      <c r="B16" s="19">
        <v>3</v>
      </c>
      <c r="C16" s="19">
        <v>60</v>
      </c>
      <c r="D16" s="17">
        <v>0</v>
      </c>
      <c r="E16" s="19">
        <v>2.65</v>
      </c>
      <c r="F16" s="19">
        <v>3</v>
      </c>
      <c r="G16" s="19">
        <v>1</v>
      </c>
      <c r="H16" s="20">
        <v>0.375</v>
      </c>
      <c r="I16" s="19">
        <v>600</v>
      </c>
      <c r="J16" s="17">
        <v>0.6</v>
      </c>
      <c r="K16" s="21">
        <v>0.29186600000000001</v>
      </c>
    </row>
    <row r="17" spans="1:14" x14ac:dyDescent="0.25">
      <c r="A17" s="16">
        <v>16</v>
      </c>
      <c r="B17" s="19">
        <v>3</v>
      </c>
      <c r="C17" s="19">
        <v>60</v>
      </c>
      <c r="D17" s="17">
        <v>0</v>
      </c>
      <c r="E17" s="19">
        <v>2.65</v>
      </c>
      <c r="F17" s="19">
        <v>3</v>
      </c>
      <c r="G17" s="19">
        <v>1</v>
      </c>
      <c r="H17" s="20">
        <v>0.375</v>
      </c>
      <c r="I17" s="19">
        <v>600</v>
      </c>
      <c r="J17" s="17">
        <v>0.8</v>
      </c>
      <c r="K17" s="21">
        <v>0.43201400000000001</v>
      </c>
    </row>
    <row r="18" spans="1:14" x14ac:dyDescent="0.25">
      <c r="A18" s="16">
        <v>17</v>
      </c>
      <c r="B18" s="19">
        <v>3</v>
      </c>
      <c r="C18" s="19">
        <v>60</v>
      </c>
      <c r="D18" s="17">
        <v>-1</v>
      </c>
      <c r="E18" s="19">
        <v>2.65</v>
      </c>
      <c r="F18" s="19">
        <v>3</v>
      </c>
      <c r="G18" s="19">
        <v>1</v>
      </c>
      <c r="H18" s="20">
        <v>0.375</v>
      </c>
      <c r="I18" s="19">
        <v>600</v>
      </c>
      <c r="J18" s="17">
        <v>0.2</v>
      </c>
      <c r="K18" s="21">
        <v>0.118225</v>
      </c>
    </row>
    <row r="19" spans="1:14" x14ac:dyDescent="0.25">
      <c r="A19" s="16">
        <v>18</v>
      </c>
      <c r="B19" s="19">
        <v>3</v>
      </c>
      <c r="C19" s="19">
        <v>60</v>
      </c>
      <c r="D19" s="17">
        <v>-1</v>
      </c>
      <c r="E19" s="19">
        <v>2.65</v>
      </c>
      <c r="F19" s="19">
        <v>3</v>
      </c>
      <c r="G19" s="19">
        <v>1</v>
      </c>
      <c r="H19" s="20">
        <v>0.375</v>
      </c>
      <c r="I19" s="19">
        <v>600</v>
      </c>
      <c r="J19" s="17">
        <v>0.4</v>
      </c>
      <c r="K19" s="21">
        <v>0.188995</v>
      </c>
    </row>
    <row r="20" spans="1:14" x14ac:dyDescent="0.25">
      <c r="A20" s="16">
        <v>19</v>
      </c>
      <c r="B20" s="19">
        <v>3</v>
      </c>
      <c r="C20" s="19">
        <v>60</v>
      </c>
      <c r="D20" s="17">
        <v>-1</v>
      </c>
      <c r="E20" s="19">
        <v>2.65</v>
      </c>
      <c r="F20" s="19">
        <v>3</v>
      </c>
      <c r="G20" s="19">
        <v>1</v>
      </c>
      <c r="H20" s="20">
        <v>0.375</v>
      </c>
      <c r="I20" s="19">
        <v>600</v>
      </c>
      <c r="J20" s="17">
        <v>0.6</v>
      </c>
      <c r="K20" s="21">
        <v>0.29286600000000002</v>
      </c>
    </row>
    <row r="21" spans="1:14" x14ac:dyDescent="0.25">
      <c r="A21" s="16">
        <v>20</v>
      </c>
      <c r="B21" s="19">
        <v>3</v>
      </c>
      <c r="C21" s="19">
        <v>60</v>
      </c>
      <c r="D21" s="17">
        <v>-1</v>
      </c>
      <c r="E21" s="19">
        <v>2.65</v>
      </c>
      <c r="F21" s="19">
        <v>3</v>
      </c>
      <c r="G21" s="19">
        <v>1</v>
      </c>
      <c r="H21" s="20">
        <v>0.375</v>
      </c>
      <c r="I21" s="19">
        <v>600</v>
      </c>
      <c r="J21" s="17">
        <v>0.8</v>
      </c>
      <c r="K21" s="21">
        <v>0.43301400000000001</v>
      </c>
    </row>
    <row r="22" spans="1:14" x14ac:dyDescent="0.25">
      <c r="A22" s="16">
        <v>21</v>
      </c>
      <c r="B22" s="19">
        <v>3</v>
      </c>
      <c r="C22" s="19">
        <v>60</v>
      </c>
      <c r="D22" s="17">
        <v>1</v>
      </c>
      <c r="E22" s="19">
        <v>2.65</v>
      </c>
      <c r="F22" s="19">
        <v>3</v>
      </c>
      <c r="G22" s="19">
        <v>1</v>
      </c>
      <c r="H22" s="20">
        <v>0.375</v>
      </c>
      <c r="I22" s="19">
        <v>600</v>
      </c>
      <c r="J22" s="17">
        <v>0.2</v>
      </c>
      <c r="K22" s="21">
        <v>0.11522499999999999</v>
      </c>
    </row>
    <row r="23" spans="1:14" x14ac:dyDescent="0.25">
      <c r="A23" s="16">
        <v>22</v>
      </c>
      <c r="B23" s="19">
        <v>3</v>
      </c>
      <c r="C23" s="19">
        <v>60</v>
      </c>
      <c r="D23" s="17">
        <v>1</v>
      </c>
      <c r="E23" s="19">
        <v>2.65</v>
      </c>
      <c r="F23" s="19">
        <v>3</v>
      </c>
      <c r="G23" s="19">
        <v>1</v>
      </c>
      <c r="H23" s="20">
        <v>0.375</v>
      </c>
      <c r="I23" s="19">
        <v>600</v>
      </c>
      <c r="J23" s="17">
        <v>0.4</v>
      </c>
      <c r="K23" s="21">
        <v>0.18081800000000001</v>
      </c>
    </row>
    <row r="24" spans="1:14" x14ac:dyDescent="0.25">
      <c r="A24" s="16">
        <v>23</v>
      </c>
      <c r="B24" s="19">
        <v>3</v>
      </c>
      <c r="C24" s="19">
        <v>60</v>
      </c>
      <c r="D24" s="17">
        <v>1</v>
      </c>
      <c r="E24" s="19">
        <v>2.65</v>
      </c>
      <c r="F24" s="19">
        <v>3</v>
      </c>
      <c r="G24" s="19">
        <v>1</v>
      </c>
      <c r="H24" s="20">
        <v>0.375</v>
      </c>
      <c r="I24" s="19">
        <v>600</v>
      </c>
      <c r="J24" s="17">
        <v>0.6</v>
      </c>
      <c r="K24" s="21">
        <v>0.29086600000000001</v>
      </c>
      <c r="L24"/>
      <c r="M24"/>
      <c r="N24"/>
    </row>
    <row r="25" spans="1:14" x14ac:dyDescent="0.25">
      <c r="A25" s="16">
        <v>24</v>
      </c>
      <c r="B25" s="19">
        <v>3</v>
      </c>
      <c r="C25" s="19">
        <v>60</v>
      </c>
      <c r="D25" s="17">
        <v>1</v>
      </c>
      <c r="E25" s="19">
        <v>2.65</v>
      </c>
      <c r="F25" s="19">
        <v>3</v>
      </c>
      <c r="G25" s="19">
        <v>1</v>
      </c>
      <c r="H25" s="20">
        <v>0.375</v>
      </c>
      <c r="I25" s="19">
        <v>600</v>
      </c>
      <c r="J25" s="17">
        <v>0.8</v>
      </c>
      <c r="K25" s="21">
        <v>0.43101400000000001</v>
      </c>
    </row>
    <row r="26" spans="1:14" x14ac:dyDescent="0.25">
      <c r="A26" s="16">
        <v>25</v>
      </c>
      <c r="B26" s="17">
        <v>3</v>
      </c>
      <c r="C26" s="17">
        <v>0.6</v>
      </c>
      <c r="D26" s="17">
        <v>0</v>
      </c>
      <c r="E26" s="17">
        <v>2.65</v>
      </c>
      <c r="F26" s="17">
        <v>1</v>
      </c>
      <c r="G26" s="17">
        <v>1</v>
      </c>
      <c r="H26" s="18">
        <v>0.375</v>
      </c>
      <c r="I26" s="17">
        <v>600</v>
      </c>
      <c r="J26" s="17">
        <v>0.2</v>
      </c>
      <c r="K26" s="21">
        <v>0.16229499999999999</v>
      </c>
    </row>
    <row r="27" spans="1:14" x14ac:dyDescent="0.25">
      <c r="A27" s="16">
        <v>26</v>
      </c>
      <c r="B27" s="17">
        <v>3</v>
      </c>
      <c r="C27" s="17">
        <v>0.6</v>
      </c>
      <c r="D27" s="17">
        <v>0</v>
      </c>
      <c r="E27" s="17">
        <v>2.65</v>
      </c>
      <c r="F27" s="17">
        <v>1</v>
      </c>
      <c r="G27" s="17">
        <v>1</v>
      </c>
      <c r="H27" s="18">
        <v>0.375</v>
      </c>
      <c r="I27" s="17">
        <v>600</v>
      </c>
      <c r="J27" s="17">
        <v>0.4</v>
      </c>
      <c r="K27" s="21">
        <v>0.28852499999999998</v>
      </c>
    </row>
    <row r="28" spans="1:14" x14ac:dyDescent="0.25">
      <c r="A28" s="16">
        <v>27</v>
      </c>
      <c r="B28" s="17">
        <v>3</v>
      </c>
      <c r="C28" s="17">
        <v>0.6</v>
      </c>
      <c r="D28" s="17">
        <v>0</v>
      </c>
      <c r="E28" s="17">
        <v>2.65</v>
      </c>
      <c r="F28" s="17">
        <v>1</v>
      </c>
      <c r="G28" s="17">
        <v>1</v>
      </c>
      <c r="H28" s="18">
        <v>0.375</v>
      </c>
      <c r="I28" s="17">
        <v>600</v>
      </c>
      <c r="J28" s="17">
        <v>0.6</v>
      </c>
      <c r="K28" s="21">
        <v>0.44262299999999999</v>
      </c>
    </row>
    <row r="29" spans="1:14" x14ac:dyDescent="0.25">
      <c r="A29" s="16">
        <v>28</v>
      </c>
      <c r="B29" s="17">
        <v>3</v>
      </c>
      <c r="C29" s="17">
        <v>0.6</v>
      </c>
      <c r="D29" s="17">
        <v>0</v>
      </c>
      <c r="E29" s="17">
        <v>2.65</v>
      </c>
      <c r="F29" s="17">
        <v>1</v>
      </c>
      <c r="G29" s="17">
        <v>1</v>
      </c>
      <c r="H29" s="18">
        <v>0.375</v>
      </c>
      <c r="I29" s="17">
        <v>600</v>
      </c>
      <c r="J29" s="17">
        <v>0.8</v>
      </c>
      <c r="K29" s="21">
        <v>0.56229499999999999</v>
      </c>
    </row>
    <row r="30" spans="1:14" x14ac:dyDescent="0.25">
      <c r="A30" s="16">
        <v>29</v>
      </c>
      <c r="B30" s="17">
        <v>3</v>
      </c>
      <c r="C30" s="17">
        <v>0.6</v>
      </c>
      <c r="D30" s="17">
        <v>-1</v>
      </c>
      <c r="E30" s="17">
        <v>2.65</v>
      </c>
      <c r="F30" s="17">
        <v>1</v>
      </c>
      <c r="G30" s="17">
        <v>1</v>
      </c>
      <c r="H30" s="18">
        <v>0.375</v>
      </c>
      <c r="I30" s="17">
        <v>600</v>
      </c>
      <c r="J30" s="17">
        <v>0.2</v>
      </c>
      <c r="K30" s="22">
        <v>0.46393400000000001</v>
      </c>
    </row>
    <row r="31" spans="1:14" x14ac:dyDescent="0.25">
      <c r="A31" s="16">
        <v>30</v>
      </c>
      <c r="B31" s="17">
        <v>3</v>
      </c>
      <c r="C31" s="17">
        <v>0.6</v>
      </c>
      <c r="D31" s="17">
        <v>-1</v>
      </c>
      <c r="E31" s="17">
        <v>2.65</v>
      </c>
      <c r="F31" s="17">
        <v>1</v>
      </c>
      <c r="G31" s="17">
        <v>1</v>
      </c>
      <c r="H31" s="18">
        <v>0.375</v>
      </c>
      <c r="I31" s="17">
        <v>600</v>
      </c>
      <c r="J31" s="17">
        <v>0.4</v>
      </c>
      <c r="K31" s="21">
        <v>0.60655700000000001</v>
      </c>
    </row>
    <row r="32" spans="1:14" x14ac:dyDescent="0.25">
      <c r="A32" s="16">
        <v>31</v>
      </c>
      <c r="B32" s="17">
        <v>3</v>
      </c>
      <c r="C32" s="17">
        <v>0.6</v>
      </c>
      <c r="D32" s="17">
        <v>-1</v>
      </c>
      <c r="E32" s="17">
        <v>2.65</v>
      </c>
      <c r="F32" s="17">
        <v>1</v>
      </c>
      <c r="G32" s="17">
        <v>1</v>
      </c>
      <c r="H32" s="18">
        <v>0.375</v>
      </c>
      <c r="I32" s="17">
        <v>600</v>
      </c>
      <c r="J32" s="17">
        <v>0.8</v>
      </c>
      <c r="K32" s="21">
        <v>0.91639300000000001</v>
      </c>
      <c r="M32" s="17"/>
      <c r="N32" s="23"/>
    </row>
    <row r="33" spans="1:14" x14ac:dyDescent="0.25">
      <c r="A33" s="16">
        <v>32</v>
      </c>
      <c r="B33" s="17">
        <v>3</v>
      </c>
      <c r="C33" s="17">
        <v>0.6</v>
      </c>
      <c r="D33" s="17">
        <v>1</v>
      </c>
      <c r="E33" s="17">
        <v>2.65</v>
      </c>
      <c r="F33" s="17">
        <v>1</v>
      </c>
      <c r="G33" s="17">
        <v>1</v>
      </c>
      <c r="H33" s="18">
        <v>0.375</v>
      </c>
      <c r="I33" s="17">
        <v>600</v>
      </c>
      <c r="J33" s="17">
        <v>0.2</v>
      </c>
      <c r="K33" s="21">
        <v>2.5468000000000001E-2</v>
      </c>
    </row>
    <row r="34" spans="1:14" x14ac:dyDescent="0.25">
      <c r="A34" s="16">
        <v>33</v>
      </c>
      <c r="B34" s="17">
        <v>3</v>
      </c>
      <c r="C34" s="17">
        <v>0.6</v>
      </c>
      <c r="D34" s="17">
        <v>1</v>
      </c>
      <c r="E34" s="17">
        <v>2.65</v>
      </c>
      <c r="F34" s="17">
        <v>1</v>
      </c>
      <c r="G34" s="17">
        <v>1</v>
      </c>
      <c r="H34" s="18">
        <v>0.375</v>
      </c>
      <c r="I34" s="17">
        <v>600</v>
      </c>
      <c r="J34" s="17">
        <v>0.4</v>
      </c>
      <c r="K34" s="21">
        <v>7.7452999999999994E-2</v>
      </c>
    </row>
    <row r="35" spans="1:14" x14ac:dyDescent="0.25">
      <c r="A35" s="16">
        <v>34</v>
      </c>
      <c r="B35" s="17">
        <v>3</v>
      </c>
      <c r="C35" s="17">
        <v>0.6</v>
      </c>
      <c r="D35" s="17">
        <v>1</v>
      </c>
      <c r="E35" s="17">
        <v>2.65</v>
      </c>
      <c r="F35" s="17">
        <v>1</v>
      </c>
      <c r="G35" s="17">
        <v>1</v>
      </c>
      <c r="H35" s="18">
        <v>0.375</v>
      </c>
      <c r="I35" s="17">
        <v>600</v>
      </c>
      <c r="J35" s="17">
        <v>0.6</v>
      </c>
      <c r="K35" s="21">
        <v>0.24262300000000001</v>
      </c>
    </row>
    <row r="36" spans="1:14" x14ac:dyDescent="0.25">
      <c r="A36" s="16">
        <v>35</v>
      </c>
      <c r="B36" s="17">
        <v>3</v>
      </c>
      <c r="C36" s="17">
        <v>0.6</v>
      </c>
      <c r="D36" s="17">
        <v>1</v>
      </c>
      <c r="E36" s="17">
        <v>2.65</v>
      </c>
      <c r="F36" s="17">
        <v>1</v>
      </c>
      <c r="G36" s="17">
        <v>1</v>
      </c>
      <c r="H36" s="18">
        <v>0.375</v>
      </c>
      <c r="I36" s="17">
        <v>600</v>
      </c>
      <c r="J36" s="17">
        <v>0.8</v>
      </c>
      <c r="K36" s="21">
        <v>0.32131100000000001</v>
      </c>
    </row>
    <row r="37" spans="1:14" x14ac:dyDescent="0.25">
      <c r="A37" s="16">
        <v>36</v>
      </c>
      <c r="B37" s="19">
        <v>3</v>
      </c>
      <c r="C37" s="17">
        <v>0.6</v>
      </c>
      <c r="D37" s="17">
        <v>0</v>
      </c>
      <c r="E37" s="19">
        <v>2.65</v>
      </c>
      <c r="F37" s="19">
        <v>3</v>
      </c>
      <c r="G37" s="19">
        <v>1</v>
      </c>
      <c r="H37" s="20">
        <v>0.375</v>
      </c>
      <c r="I37" s="19">
        <v>600</v>
      </c>
      <c r="J37" s="17">
        <v>0.2</v>
      </c>
      <c r="K37" s="21">
        <v>0.13761499999999999</v>
      </c>
    </row>
    <row r="38" spans="1:14" x14ac:dyDescent="0.25">
      <c r="A38" s="16">
        <v>37</v>
      </c>
      <c r="B38" s="19">
        <v>3</v>
      </c>
      <c r="C38" s="17">
        <v>0.6</v>
      </c>
      <c r="D38" s="17">
        <v>0</v>
      </c>
      <c r="E38" s="19">
        <v>2.65</v>
      </c>
      <c r="F38" s="19">
        <v>3</v>
      </c>
      <c r="G38" s="19">
        <v>1</v>
      </c>
      <c r="H38" s="20">
        <v>0.375</v>
      </c>
      <c r="I38" s="19">
        <v>600</v>
      </c>
      <c r="J38" s="17">
        <v>0.4</v>
      </c>
      <c r="K38" s="21">
        <v>0.25382300000000002</v>
      </c>
    </row>
    <row r="39" spans="1:14" x14ac:dyDescent="0.25">
      <c r="A39" s="16">
        <v>38</v>
      </c>
      <c r="B39" s="19">
        <v>3</v>
      </c>
      <c r="C39" s="17">
        <v>0.6</v>
      </c>
      <c r="D39" s="17">
        <v>0</v>
      </c>
      <c r="E39" s="19">
        <v>2.65</v>
      </c>
      <c r="F39" s="19">
        <v>3</v>
      </c>
      <c r="G39" s="19">
        <v>1</v>
      </c>
      <c r="H39" s="20">
        <v>0.375</v>
      </c>
      <c r="I39" s="19">
        <v>600</v>
      </c>
      <c r="J39" s="17">
        <v>0.6</v>
      </c>
      <c r="K39" s="21">
        <v>0.36085600000000001</v>
      </c>
    </row>
    <row r="40" spans="1:14" x14ac:dyDescent="0.25">
      <c r="A40" s="16">
        <v>39</v>
      </c>
      <c r="B40" s="19">
        <v>3</v>
      </c>
      <c r="C40" s="17">
        <v>0.6</v>
      </c>
      <c r="D40" s="17">
        <v>0</v>
      </c>
      <c r="E40" s="19">
        <v>2.65</v>
      </c>
      <c r="F40" s="19">
        <v>3</v>
      </c>
      <c r="G40" s="19">
        <v>1</v>
      </c>
      <c r="H40" s="20">
        <v>0.375</v>
      </c>
      <c r="I40" s="19">
        <v>600</v>
      </c>
      <c r="J40" s="17">
        <v>0.8</v>
      </c>
      <c r="K40" s="21">
        <v>0.47400599999999998</v>
      </c>
    </row>
    <row r="41" spans="1:14" x14ac:dyDescent="0.25">
      <c r="A41" s="16">
        <v>40</v>
      </c>
      <c r="B41" s="19">
        <v>3</v>
      </c>
      <c r="C41" s="17">
        <v>0.6</v>
      </c>
      <c r="D41" s="17">
        <v>-1</v>
      </c>
      <c r="E41" s="19">
        <v>2.65</v>
      </c>
      <c r="F41" s="19">
        <v>3</v>
      </c>
      <c r="G41" s="19">
        <v>1</v>
      </c>
      <c r="H41" s="20">
        <v>0.375</v>
      </c>
      <c r="I41" s="19">
        <v>600</v>
      </c>
      <c r="J41" s="17">
        <v>0.2</v>
      </c>
      <c r="K41" s="21">
        <v>0.28134599999999998</v>
      </c>
    </row>
    <row r="42" spans="1:14" x14ac:dyDescent="0.25">
      <c r="A42" s="16">
        <v>41</v>
      </c>
      <c r="B42" s="19">
        <v>3</v>
      </c>
      <c r="C42" s="17">
        <v>0.6</v>
      </c>
      <c r="D42" s="17">
        <v>-1</v>
      </c>
      <c r="E42" s="19">
        <v>2.65</v>
      </c>
      <c r="F42" s="19">
        <v>3</v>
      </c>
      <c r="G42" s="19">
        <v>1</v>
      </c>
      <c r="H42" s="20">
        <v>0.375</v>
      </c>
      <c r="I42" s="19">
        <v>600</v>
      </c>
      <c r="J42" s="17">
        <v>0.4</v>
      </c>
      <c r="K42" s="21">
        <v>0.46177400000000002</v>
      </c>
    </row>
    <row r="43" spans="1:14" x14ac:dyDescent="0.25">
      <c r="A43" s="16">
        <v>42</v>
      </c>
      <c r="B43" s="19">
        <v>3</v>
      </c>
      <c r="C43" s="17">
        <v>0.6</v>
      </c>
      <c r="D43" s="17">
        <v>-1</v>
      </c>
      <c r="E43" s="19">
        <v>2.65</v>
      </c>
      <c r="F43" s="19">
        <v>3</v>
      </c>
      <c r="G43" s="19">
        <v>1</v>
      </c>
      <c r="H43" s="20">
        <v>0.375</v>
      </c>
      <c r="I43" s="19">
        <v>600</v>
      </c>
      <c r="J43" s="17">
        <v>0.8</v>
      </c>
      <c r="K43" s="21">
        <v>0.78891</v>
      </c>
    </row>
    <row r="44" spans="1:14" x14ac:dyDescent="0.25">
      <c r="A44" s="16">
        <v>43</v>
      </c>
      <c r="B44" s="19">
        <v>3</v>
      </c>
      <c r="C44" s="17">
        <v>0.6</v>
      </c>
      <c r="D44" s="17">
        <v>1</v>
      </c>
      <c r="E44" s="19">
        <v>2.65</v>
      </c>
      <c r="F44" s="19">
        <v>3</v>
      </c>
      <c r="G44" s="19">
        <v>1</v>
      </c>
      <c r="H44" s="20">
        <v>0.375</v>
      </c>
      <c r="I44" s="19">
        <v>600</v>
      </c>
      <c r="J44" s="17">
        <v>0.2</v>
      </c>
      <c r="K44" s="21">
        <v>2.4468E-2</v>
      </c>
      <c r="M44" s="17"/>
      <c r="N44" s="19"/>
    </row>
    <row r="45" spans="1:14" x14ac:dyDescent="0.25">
      <c r="A45" s="16">
        <v>44</v>
      </c>
      <c r="B45" s="19">
        <v>3</v>
      </c>
      <c r="C45" s="17">
        <v>0.6</v>
      </c>
      <c r="D45" s="17">
        <v>1</v>
      </c>
      <c r="E45" s="19">
        <v>2.65</v>
      </c>
      <c r="F45" s="19">
        <v>3</v>
      </c>
      <c r="G45" s="19">
        <v>1</v>
      </c>
      <c r="H45" s="20">
        <v>0.375</v>
      </c>
      <c r="I45" s="19">
        <v>600</v>
      </c>
      <c r="J45" s="17">
        <v>0.4</v>
      </c>
      <c r="K45" s="21">
        <v>7.6452599999999996E-2</v>
      </c>
    </row>
    <row r="46" spans="1:14" x14ac:dyDescent="0.25">
      <c r="A46" s="16">
        <v>45</v>
      </c>
      <c r="B46" s="19">
        <v>3</v>
      </c>
      <c r="C46" s="17">
        <v>0.6</v>
      </c>
      <c r="D46" s="17">
        <v>1</v>
      </c>
      <c r="E46" s="19">
        <v>2.65</v>
      </c>
      <c r="F46" s="19">
        <v>3</v>
      </c>
      <c r="G46" s="19">
        <v>1</v>
      </c>
      <c r="H46" s="20">
        <v>0.375</v>
      </c>
      <c r="I46" s="19">
        <v>600</v>
      </c>
      <c r="J46" s="17">
        <v>0.6</v>
      </c>
      <c r="K46" s="21">
        <v>0.14984700000000001</v>
      </c>
    </row>
    <row r="47" spans="1:14" x14ac:dyDescent="0.25">
      <c r="A47" s="16">
        <v>46</v>
      </c>
      <c r="B47" s="19">
        <v>3</v>
      </c>
      <c r="C47" s="17">
        <v>0.6</v>
      </c>
      <c r="D47" s="17">
        <v>1</v>
      </c>
      <c r="E47" s="19">
        <v>2.65</v>
      </c>
      <c r="F47" s="19">
        <v>3</v>
      </c>
      <c r="G47" s="19">
        <v>1</v>
      </c>
      <c r="H47" s="20">
        <v>0.375</v>
      </c>
      <c r="I47" s="19">
        <v>600</v>
      </c>
      <c r="J47" s="17">
        <v>0.8</v>
      </c>
      <c r="K47" s="21">
        <v>0.23853199999999999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5D24-3144-435E-B31F-0740274F021E}">
  <dimension ref="A1:O51"/>
  <sheetViews>
    <sheetView workbookViewId="0">
      <selection activeCell="L1" sqref="L1"/>
    </sheetView>
  </sheetViews>
  <sheetFormatPr defaultRowHeight="13.95" x14ac:dyDescent="0.25"/>
  <cols>
    <col min="1" max="1" width="8.88671875" style="15"/>
    <col min="12" max="12" width="16.33203125" customWidth="1"/>
    <col min="13" max="13" width="17.44140625" customWidth="1"/>
  </cols>
  <sheetData>
    <row r="1" spans="1:15" x14ac:dyDescent="0.25">
      <c r="A1" s="15" t="s">
        <v>10</v>
      </c>
      <c r="B1" s="1" t="s">
        <v>11</v>
      </c>
      <c r="C1" s="1" t="s">
        <v>12</v>
      </c>
      <c r="D1" s="2" t="s">
        <v>2</v>
      </c>
      <c r="E1" s="1" t="s">
        <v>13</v>
      </c>
      <c r="F1" s="1" t="s">
        <v>14</v>
      </c>
      <c r="G1" s="3" t="s">
        <v>15</v>
      </c>
      <c r="H1" s="4" t="s">
        <v>16</v>
      </c>
      <c r="I1" s="1" t="s">
        <v>4</v>
      </c>
      <c r="J1" s="5" t="s">
        <v>17</v>
      </c>
      <c r="K1" s="2" t="s">
        <v>8</v>
      </c>
      <c r="L1" s="2" t="s">
        <v>18</v>
      </c>
      <c r="M1" s="6" t="s">
        <v>19</v>
      </c>
      <c r="N1" s="7" t="s">
        <v>20</v>
      </c>
      <c r="O1" s="8" t="s">
        <v>9</v>
      </c>
    </row>
    <row r="2" spans="1:15" x14ac:dyDescent="0.25">
      <c r="A2" s="15">
        <v>1</v>
      </c>
      <c r="B2" s="9">
        <f>支撑剂浓度美式!B2*0.0254</f>
        <v>7.619999999999999E-2</v>
      </c>
      <c r="C2" s="10">
        <f>支撑剂浓度美式!C2*0.159/60</f>
        <v>0.159</v>
      </c>
      <c r="D2" s="11">
        <f>支撑剂浓度美式!D2</f>
        <v>0</v>
      </c>
      <c r="E2" s="11">
        <f>支撑剂浓度美式!E2*1000</f>
        <v>2650</v>
      </c>
      <c r="F2" s="9">
        <f>支撑剂浓度美式!I2/1000000</f>
        <v>5.9999999999999995E-4</v>
      </c>
      <c r="G2" s="3">
        <f>支撑剂浓度美式!G2</f>
        <v>1</v>
      </c>
      <c r="H2" s="4">
        <f>支撑剂浓度美式!H2*0.0254</f>
        <v>9.5249999999999987E-3</v>
      </c>
      <c r="I2" s="11">
        <f>支撑剂浓度美式!F2</f>
        <v>1</v>
      </c>
      <c r="J2" s="3">
        <f>POWER(I2,-0.356)</f>
        <v>1</v>
      </c>
      <c r="K2" s="12">
        <f>支撑剂浓度美式!J2</f>
        <v>0.2</v>
      </c>
      <c r="L2" s="13">
        <f>POWER(M2,-0.05)</f>
        <v>1.0854494185921282</v>
      </c>
      <c r="M2" s="14">
        <f>(4*E2*F2*F2*C2)/(18*3.1415926*G2*H2*B2*B2)</f>
        <v>0.19400288705612054</v>
      </c>
      <c r="N2">
        <f>LOG(M2,10)</f>
        <v>-0.71219180706352347</v>
      </c>
      <c r="O2" s="10">
        <f>支撑剂浓度美式!K2</f>
        <v>0.13670099999999999</v>
      </c>
    </row>
    <row r="3" spans="1:15" x14ac:dyDescent="0.25">
      <c r="A3" s="15">
        <v>2</v>
      </c>
      <c r="B3" s="9">
        <f>支撑剂浓度美式!B3*0.0254</f>
        <v>7.619999999999999E-2</v>
      </c>
      <c r="C3" s="10">
        <f>支撑剂浓度美式!C3*0.159/60</f>
        <v>0.159</v>
      </c>
      <c r="D3" s="11">
        <f>支撑剂浓度美式!D3</f>
        <v>0</v>
      </c>
      <c r="E3" s="11">
        <f>支撑剂浓度美式!E3*1000</f>
        <v>2650</v>
      </c>
      <c r="F3" s="9">
        <f>支撑剂浓度美式!I3/1000000</f>
        <v>5.9999999999999995E-4</v>
      </c>
      <c r="G3" s="3">
        <f>支撑剂浓度美式!G3</f>
        <v>1</v>
      </c>
      <c r="H3" s="4">
        <f>支撑剂浓度美式!H3*0.0254</f>
        <v>9.5249999999999987E-3</v>
      </c>
      <c r="I3" s="11">
        <f>支撑剂浓度美式!F3</f>
        <v>1</v>
      </c>
      <c r="J3" s="3">
        <f t="shared" ref="J3:J47" si="0">POWER(I3,-0.356)</f>
        <v>1</v>
      </c>
      <c r="K3" s="12">
        <f>支撑剂浓度美式!J3</f>
        <v>0.4</v>
      </c>
      <c r="L3" s="13">
        <f t="shared" ref="L3:L47" si="1">POWER(M3,-0.05)</f>
        <v>1.0854494185921282</v>
      </c>
      <c r="M3" s="14">
        <f t="shared" ref="M3:M47" si="2">(4*E3*F3*F3*C3)/(18*3.1415926*G3*H3*B3*B3)</f>
        <v>0.19400288705612054</v>
      </c>
      <c r="N3">
        <f t="shared" ref="N3:N47" si="3">LOG(M3,10)</f>
        <v>-0.71219180706352347</v>
      </c>
      <c r="O3" s="10">
        <f>支撑剂浓度美式!K3</f>
        <v>0.21784500000000001</v>
      </c>
    </row>
    <row r="4" spans="1:15" x14ac:dyDescent="0.25">
      <c r="A4" s="15">
        <v>3</v>
      </c>
      <c r="B4" s="9">
        <f>支撑剂浓度美式!B4*0.0254</f>
        <v>7.619999999999999E-2</v>
      </c>
      <c r="C4" s="10">
        <f>支撑剂浓度美式!C4*0.159/60</f>
        <v>0.159</v>
      </c>
      <c r="D4" s="11">
        <f>支撑剂浓度美式!D4</f>
        <v>0</v>
      </c>
      <c r="E4" s="11">
        <f>支撑剂浓度美式!E4*1000</f>
        <v>2650</v>
      </c>
      <c r="F4" s="9">
        <f>支撑剂浓度美式!I4/1000000</f>
        <v>5.9999999999999995E-4</v>
      </c>
      <c r="G4" s="3">
        <f>支撑剂浓度美式!G4</f>
        <v>1</v>
      </c>
      <c r="H4" s="4">
        <f>支撑剂浓度美式!H4*0.0254</f>
        <v>9.5249999999999987E-3</v>
      </c>
      <c r="I4" s="11">
        <f>支撑剂浓度美式!F4</f>
        <v>1</v>
      </c>
      <c r="J4" s="3">
        <f t="shared" si="0"/>
        <v>1</v>
      </c>
      <c r="K4" s="12">
        <f>支撑剂浓度美式!J4</f>
        <v>0.6</v>
      </c>
      <c r="L4" s="13">
        <f t="shared" si="1"/>
        <v>1.0854494185921282</v>
      </c>
      <c r="M4" s="14">
        <f t="shared" si="2"/>
        <v>0.19400288705612054</v>
      </c>
      <c r="N4">
        <f t="shared" si="3"/>
        <v>-0.71219180706352347</v>
      </c>
      <c r="O4" s="10">
        <f>支撑剂浓度美式!K4</f>
        <v>0.339395</v>
      </c>
    </row>
    <row r="5" spans="1:15" x14ac:dyDescent="0.25">
      <c r="A5" s="15">
        <v>4</v>
      </c>
      <c r="B5" s="9">
        <f>支撑剂浓度美式!B5*0.0254</f>
        <v>7.619999999999999E-2</v>
      </c>
      <c r="C5" s="10">
        <f>支撑剂浓度美式!C5*0.159/60</f>
        <v>0.159</v>
      </c>
      <c r="D5" s="11">
        <f>支撑剂浓度美式!D5</f>
        <v>0</v>
      </c>
      <c r="E5" s="11">
        <f>支撑剂浓度美式!E5*1000</f>
        <v>2650</v>
      </c>
      <c r="F5" s="9">
        <f>支撑剂浓度美式!I5/1000000</f>
        <v>5.9999999999999995E-4</v>
      </c>
      <c r="G5" s="3">
        <f>支撑剂浓度美式!G5</f>
        <v>1</v>
      </c>
      <c r="H5" s="4">
        <f>支撑剂浓度美式!H5*0.0254</f>
        <v>9.5249999999999987E-3</v>
      </c>
      <c r="I5" s="11">
        <f>支撑剂浓度美式!F5</f>
        <v>1</v>
      </c>
      <c r="J5" s="3">
        <f t="shared" si="0"/>
        <v>1</v>
      </c>
      <c r="K5" s="12">
        <f>支撑剂浓度美式!J5</f>
        <v>0.8</v>
      </c>
      <c r="L5" s="13">
        <f t="shared" si="1"/>
        <v>1.0854494185921282</v>
      </c>
      <c r="M5" s="14">
        <f t="shared" si="2"/>
        <v>0.19400288705612054</v>
      </c>
      <c r="N5">
        <f t="shared" si="3"/>
        <v>-0.71219180706352347</v>
      </c>
      <c r="O5" s="10">
        <f>支撑剂浓度美式!K5</f>
        <v>0.49292900000000001</v>
      </c>
    </row>
    <row r="6" spans="1:15" x14ac:dyDescent="0.25">
      <c r="A6" s="15">
        <v>5</v>
      </c>
      <c r="B6" s="9">
        <f>支撑剂浓度美式!B6*0.0254</f>
        <v>7.619999999999999E-2</v>
      </c>
      <c r="C6" s="10">
        <f>支撑剂浓度美式!C6*0.159/60</f>
        <v>0.159</v>
      </c>
      <c r="D6" s="11">
        <f>支撑剂浓度美式!D6</f>
        <v>-1</v>
      </c>
      <c r="E6" s="11">
        <f>支撑剂浓度美式!E6*1000</f>
        <v>2650</v>
      </c>
      <c r="F6" s="9">
        <f>支撑剂浓度美式!I6/1000000</f>
        <v>5.9999999999999995E-4</v>
      </c>
      <c r="G6" s="3">
        <f>支撑剂浓度美式!G6</f>
        <v>1</v>
      </c>
      <c r="H6" s="4">
        <f>支撑剂浓度美式!H6*0.0254</f>
        <v>9.5249999999999987E-3</v>
      </c>
      <c r="I6" s="11">
        <f>支撑剂浓度美式!F6</f>
        <v>1</v>
      </c>
      <c r="J6" s="3">
        <f t="shared" si="0"/>
        <v>1</v>
      </c>
      <c r="K6" s="12">
        <f>支撑剂浓度美式!J6</f>
        <v>0.2</v>
      </c>
      <c r="L6" s="13">
        <f t="shared" si="1"/>
        <v>1.0854494185921282</v>
      </c>
      <c r="M6" s="14">
        <f t="shared" si="2"/>
        <v>0.19400288705612054</v>
      </c>
      <c r="N6">
        <f t="shared" si="3"/>
        <v>-0.71219180706352347</v>
      </c>
      <c r="O6" s="10">
        <f>支撑剂浓度美式!K6</f>
        <v>0.13770099999999999</v>
      </c>
    </row>
    <row r="7" spans="1:15" x14ac:dyDescent="0.25">
      <c r="A7" s="15">
        <v>6</v>
      </c>
      <c r="B7" s="9">
        <f>支撑剂浓度美式!B7*0.0254</f>
        <v>7.619999999999999E-2</v>
      </c>
      <c r="C7" s="10">
        <f>支撑剂浓度美式!C7*0.159/60</f>
        <v>0.159</v>
      </c>
      <c r="D7" s="11">
        <f>支撑剂浓度美式!D7</f>
        <v>-1</v>
      </c>
      <c r="E7" s="11">
        <f>支撑剂浓度美式!E7*1000</f>
        <v>2650</v>
      </c>
      <c r="F7" s="9">
        <f>支撑剂浓度美式!I7/1000000</f>
        <v>5.9999999999999995E-4</v>
      </c>
      <c r="G7" s="3">
        <f>支撑剂浓度美式!G7</f>
        <v>1</v>
      </c>
      <c r="H7" s="4">
        <f>支撑剂浓度美式!H7*0.0254</f>
        <v>9.5249999999999987E-3</v>
      </c>
      <c r="I7" s="11">
        <f>支撑剂浓度美式!F7</f>
        <v>1</v>
      </c>
      <c r="J7" s="3">
        <f t="shared" si="0"/>
        <v>1</v>
      </c>
      <c r="K7" s="12">
        <f>支撑剂浓度美式!J7</f>
        <v>0.4</v>
      </c>
      <c r="L7" s="13">
        <f t="shared" si="1"/>
        <v>1.0854494185921282</v>
      </c>
      <c r="M7" s="14">
        <f t="shared" si="2"/>
        <v>0.19400288705612054</v>
      </c>
      <c r="N7">
        <f t="shared" si="3"/>
        <v>-0.71219180706352347</v>
      </c>
      <c r="O7" s="10">
        <f>支撑剂浓度美式!K7</f>
        <v>0.220529</v>
      </c>
    </row>
    <row r="8" spans="1:15" x14ac:dyDescent="0.25">
      <c r="A8" s="15">
        <v>7</v>
      </c>
      <c r="B8" s="9">
        <f>支撑剂浓度美式!B8*0.0254</f>
        <v>7.619999999999999E-2</v>
      </c>
      <c r="C8" s="10">
        <f>支撑剂浓度美式!C8*0.159/60</f>
        <v>0.159</v>
      </c>
      <c r="D8" s="11">
        <f>支撑剂浓度美式!D8</f>
        <v>-1</v>
      </c>
      <c r="E8" s="11">
        <f>支撑剂浓度美式!E8*1000</f>
        <v>2650</v>
      </c>
      <c r="F8" s="9">
        <f>支撑剂浓度美式!I8/1000000</f>
        <v>5.9999999999999995E-4</v>
      </c>
      <c r="G8" s="3">
        <f>支撑剂浓度美式!G8</f>
        <v>1</v>
      </c>
      <c r="H8" s="4">
        <f>支撑剂浓度美式!H8*0.0254</f>
        <v>9.5249999999999987E-3</v>
      </c>
      <c r="I8" s="11">
        <f>支撑剂浓度美式!F8</f>
        <v>1</v>
      </c>
      <c r="J8" s="3">
        <f t="shared" si="0"/>
        <v>1</v>
      </c>
      <c r="K8" s="12">
        <f>支撑剂浓度美式!J8</f>
        <v>0.6</v>
      </c>
      <c r="L8" s="13">
        <f t="shared" si="1"/>
        <v>1.0854494185921282</v>
      </c>
      <c r="M8" s="14">
        <f t="shared" si="2"/>
        <v>0.19400288705612054</v>
      </c>
      <c r="N8">
        <f t="shared" si="3"/>
        <v>-0.71219180706352347</v>
      </c>
      <c r="O8" s="10">
        <f>支撑剂浓度美式!K8</f>
        <v>0.34034500000000001</v>
      </c>
    </row>
    <row r="9" spans="1:15" x14ac:dyDescent="0.25">
      <c r="A9" s="15">
        <v>8</v>
      </c>
      <c r="B9" s="9">
        <f>支撑剂浓度美式!B9*0.0254</f>
        <v>7.619999999999999E-2</v>
      </c>
      <c r="C9" s="10">
        <f>支撑剂浓度美式!C9*0.159/60</f>
        <v>0.159</v>
      </c>
      <c r="D9" s="11">
        <f>支撑剂浓度美式!D9</f>
        <v>-1</v>
      </c>
      <c r="E9" s="11">
        <f>支撑剂浓度美式!E9*1000</f>
        <v>2650</v>
      </c>
      <c r="F9" s="9">
        <f>支撑剂浓度美式!I9/1000000</f>
        <v>5.9999999999999995E-4</v>
      </c>
      <c r="G9" s="3">
        <f>支撑剂浓度美式!G9</f>
        <v>1</v>
      </c>
      <c r="H9" s="4">
        <f>支撑剂浓度美式!H9*0.0254</f>
        <v>9.5249999999999987E-3</v>
      </c>
      <c r="I9" s="11">
        <f>支撑剂浓度美式!F9</f>
        <v>1</v>
      </c>
      <c r="J9" s="3">
        <f t="shared" si="0"/>
        <v>1</v>
      </c>
      <c r="K9" s="12">
        <f>支撑剂浓度美式!J9</f>
        <v>0.8</v>
      </c>
      <c r="L9" s="13">
        <f t="shared" si="1"/>
        <v>1.0854494185921282</v>
      </c>
      <c r="M9" s="14">
        <f t="shared" si="2"/>
        <v>0.19400288705612054</v>
      </c>
      <c r="N9">
        <f t="shared" si="3"/>
        <v>-0.71219180706352347</v>
      </c>
      <c r="O9" s="10">
        <f>支撑剂浓度美式!K9</f>
        <v>0.49492900000000001</v>
      </c>
    </row>
    <row r="10" spans="1:15" x14ac:dyDescent="0.25">
      <c r="A10" s="15">
        <v>9</v>
      </c>
      <c r="B10" s="9">
        <f>支撑剂浓度美式!B10*0.0254</f>
        <v>7.619999999999999E-2</v>
      </c>
      <c r="C10" s="10">
        <f>支撑剂浓度美式!C10*0.159/60</f>
        <v>0.159</v>
      </c>
      <c r="D10" s="11">
        <f>支撑剂浓度美式!D10</f>
        <v>1</v>
      </c>
      <c r="E10" s="11">
        <f>支撑剂浓度美式!E10*1000</f>
        <v>2650</v>
      </c>
      <c r="F10" s="9">
        <f>支撑剂浓度美式!I10/1000000</f>
        <v>5.9999999999999995E-4</v>
      </c>
      <c r="G10" s="3">
        <f>支撑剂浓度美式!G10</f>
        <v>1</v>
      </c>
      <c r="H10" s="4">
        <f>支撑剂浓度美式!H10*0.0254</f>
        <v>9.5249999999999987E-3</v>
      </c>
      <c r="I10" s="11">
        <f>支撑剂浓度美式!F10</f>
        <v>1</v>
      </c>
      <c r="J10" s="3">
        <f t="shared" si="0"/>
        <v>1</v>
      </c>
      <c r="K10" s="12">
        <f>支撑剂浓度美式!J10</f>
        <v>0.2</v>
      </c>
      <c r="L10" s="13">
        <f t="shared" si="1"/>
        <v>1.0854494185921282</v>
      </c>
      <c r="M10" s="14">
        <f t="shared" si="2"/>
        <v>0.19400288705612054</v>
      </c>
      <c r="N10">
        <f t="shared" si="3"/>
        <v>-0.71219180706352347</v>
      </c>
      <c r="O10" s="10">
        <f>支撑剂浓度美式!K10</f>
        <v>0.136183</v>
      </c>
    </row>
    <row r="11" spans="1:15" x14ac:dyDescent="0.25">
      <c r="A11" s="15">
        <v>10</v>
      </c>
      <c r="B11" s="9">
        <f>支撑剂浓度美式!B11*0.0254</f>
        <v>7.619999999999999E-2</v>
      </c>
      <c r="C11" s="10">
        <f>支撑剂浓度美式!C11*0.159/60</f>
        <v>0.159</v>
      </c>
      <c r="D11" s="11">
        <f>支撑剂浓度美式!D11</f>
        <v>1</v>
      </c>
      <c r="E11" s="11">
        <f>支撑剂浓度美式!E11*1000</f>
        <v>2650</v>
      </c>
      <c r="F11" s="9">
        <f>支撑剂浓度美式!I11/1000000</f>
        <v>5.9999999999999995E-4</v>
      </c>
      <c r="G11" s="3">
        <f>支撑剂浓度美式!G11</f>
        <v>1</v>
      </c>
      <c r="H11" s="4">
        <f>支撑剂浓度美式!H11*0.0254</f>
        <v>9.5249999999999987E-3</v>
      </c>
      <c r="I11" s="11">
        <f>支撑剂浓度美式!F11</f>
        <v>1</v>
      </c>
      <c r="J11" s="3">
        <f t="shared" si="0"/>
        <v>1</v>
      </c>
      <c r="K11" s="12">
        <f>支撑剂浓度美式!J11</f>
        <v>0.4</v>
      </c>
      <c r="L11" s="13">
        <f t="shared" si="1"/>
        <v>1.0854494185921282</v>
      </c>
      <c r="M11" s="14">
        <f t="shared" si="2"/>
        <v>0.19400288705612054</v>
      </c>
      <c r="N11">
        <f t="shared" si="3"/>
        <v>-0.71219180706352347</v>
      </c>
      <c r="O11" s="10">
        <f>支撑剂浓度美式!K11</f>
        <v>0.209428</v>
      </c>
    </row>
    <row r="12" spans="1:15" x14ac:dyDescent="0.25">
      <c r="A12" s="15">
        <v>11</v>
      </c>
      <c r="B12" s="9">
        <f>支撑剂浓度美式!B12*0.0254</f>
        <v>7.619999999999999E-2</v>
      </c>
      <c r="C12" s="10">
        <f>支撑剂浓度美式!C12*0.159/60</f>
        <v>0.159</v>
      </c>
      <c r="D12" s="11">
        <f>支撑剂浓度美式!D12</f>
        <v>1</v>
      </c>
      <c r="E12" s="11">
        <f>支撑剂浓度美式!E12*1000</f>
        <v>2650</v>
      </c>
      <c r="F12" s="9">
        <f>支撑剂浓度美式!I12/1000000</f>
        <v>5.9999999999999995E-4</v>
      </c>
      <c r="G12" s="3">
        <f>支撑剂浓度美式!G12</f>
        <v>1</v>
      </c>
      <c r="H12" s="4">
        <f>支撑剂浓度美式!H12*0.0254</f>
        <v>9.5249999999999987E-3</v>
      </c>
      <c r="I12" s="11">
        <f>支撑剂浓度美式!F12</f>
        <v>1</v>
      </c>
      <c r="J12" s="3">
        <f t="shared" si="0"/>
        <v>1</v>
      </c>
      <c r="K12" s="12">
        <f>支撑剂浓度美式!J12</f>
        <v>0.6</v>
      </c>
      <c r="L12" s="13">
        <f t="shared" si="1"/>
        <v>1.0854494185921282</v>
      </c>
      <c r="M12" s="14">
        <f t="shared" si="2"/>
        <v>0.19400288705612054</v>
      </c>
      <c r="N12">
        <f t="shared" si="3"/>
        <v>-0.71219180706352347</v>
      </c>
      <c r="O12" s="10">
        <f>支撑剂浓度美式!K12</f>
        <v>0.344443</v>
      </c>
    </row>
    <row r="13" spans="1:15" x14ac:dyDescent="0.25">
      <c r="A13" s="15">
        <v>12</v>
      </c>
      <c r="B13" s="9">
        <f>支撑剂浓度美式!B13*0.0254</f>
        <v>7.619999999999999E-2</v>
      </c>
      <c r="C13" s="10">
        <f>支撑剂浓度美式!C13*0.159/60</f>
        <v>0.159</v>
      </c>
      <c r="D13" s="11">
        <f>支撑剂浓度美式!D13</f>
        <v>1</v>
      </c>
      <c r="E13" s="11">
        <f>支撑剂浓度美式!E13*1000</f>
        <v>2650</v>
      </c>
      <c r="F13" s="9">
        <f>支撑剂浓度美式!I13/1000000</f>
        <v>5.9999999999999995E-4</v>
      </c>
      <c r="G13" s="3">
        <f>支撑剂浓度美式!G13</f>
        <v>1</v>
      </c>
      <c r="H13" s="4">
        <f>支撑剂浓度美式!H13*0.0254</f>
        <v>9.5249999999999987E-3</v>
      </c>
      <c r="I13" s="11">
        <f>支撑剂浓度美式!F13</f>
        <v>1</v>
      </c>
      <c r="J13" s="3">
        <f t="shared" si="0"/>
        <v>1</v>
      </c>
      <c r="K13" s="12">
        <f>支撑剂浓度美式!J13</f>
        <v>0.8</v>
      </c>
      <c r="L13" s="13">
        <f t="shared" si="1"/>
        <v>1.0854494185921282</v>
      </c>
      <c r="M13" s="14">
        <f t="shared" si="2"/>
        <v>0.19400288705612054</v>
      </c>
      <c r="N13">
        <f t="shared" si="3"/>
        <v>-0.71219180706352347</v>
      </c>
      <c r="O13" s="10">
        <f>支撑剂浓度美式!K13</f>
        <v>0.49292900000000001</v>
      </c>
    </row>
    <row r="14" spans="1:15" x14ac:dyDescent="0.25">
      <c r="A14" s="15">
        <v>13</v>
      </c>
      <c r="B14" s="9">
        <f>支撑剂浓度美式!B14*0.0254</f>
        <v>7.619999999999999E-2</v>
      </c>
      <c r="C14" s="10">
        <f>支撑剂浓度美式!C14*0.159/60</f>
        <v>0.159</v>
      </c>
      <c r="D14" s="11">
        <f>支撑剂浓度美式!D14</f>
        <v>0</v>
      </c>
      <c r="E14" s="11">
        <f>支撑剂浓度美式!E14*1000</f>
        <v>2650</v>
      </c>
      <c r="F14" s="9">
        <f>支撑剂浓度美式!I14/1000000</f>
        <v>5.9999999999999995E-4</v>
      </c>
      <c r="G14" s="3">
        <f>支撑剂浓度美式!G14</f>
        <v>1</v>
      </c>
      <c r="H14" s="4">
        <f>支撑剂浓度美式!H14*0.0254</f>
        <v>9.5249999999999987E-3</v>
      </c>
      <c r="I14" s="11">
        <f>支撑剂浓度美式!F14</f>
        <v>3</v>
      </c>
      <c r="J14" s="3">
        <f t="shared" si="0"/>
        <v>0.67630848060858983</v>
      </c>
      <c r="K14" s="12">
        <f>支撑剂浓度美式!J14</f>
        <v>0.2</v>
      </c>
      <c r="L14" s="13">
        <f t="shared" si="1"/>
        <v>1.0854494185921282</v>
      </c>
      <c r="M14" s="14">
        <f t="shared" si="2"/>
        <v>0.19400288705612054</v>
      </c>
      <c r="N14">
        <f t="shared" si="3"/>
        <v>-0.71219180706352347</v>
      </c>
      <c r="O14" s="10">
        <f>支撑剂浓度美式!K14</f>
        <v>0.117225</v>
      </c>
    </row>
    <row r="15" spans="1:15" x14ac:dyDescent="0.25">
      <c r="A15" s="15">
        <v>14</v>
      </c>
      <c r="B15" s="9">
        <f>支撑剂浓度美式!B15*0.0254</f>
        <v>7.619999999999999E-2</v>
      </c>
      <c r="C15" s="10">
        <f>支撑剂浓度美式!C15*0.159/60</f>
        <v>0.159</v>
      </c>
      <c r="D15" s="11">
        <f>支撑剂浓度美式!D15</f>
        <v>0</v>
      </c>
      <c r="E15" s="11">
        <f>支撑剂浓度美式!E15*1000</f>
        <v>2650</v>
      </c>
      <c r="F15" s="9">
        <f>支撑剂浓度美式!I15/1000000</f>
        <v>5.9999999999999995E-4</v>
      </c>
      <c r="G15" s="3">
        <f>支撑剂浓度美式!G15</f>
        <v>1</v>
      </c>
      <c r="H15" s="4">
        <f>支撑剂浓度美式!H15*0.0254</f>
        <v>9.5249999999999987E-3</v>
      </c>
      <c r="I15" s="11">
        <f>支撑剂浓度美式!F15</f>
        <v>3</v>
      </c>
      <c r="J15" s="3">
        <f t="shared" si="0"/>
        <v>0.67630848060858983</v>
      </c>
      <c r="K15" s="12">
        <f>支撑剂浓度美式!J15</f>
        <v>0.4</v>
      </c>
      <c r="L15" s="13">
        <f t="shared" si="1"/>
        <v>1.0854494185921282</v>
      </c>
      <c r="M15" s="14">
        <f t="shared" si="2"/>
        <v>0.19400288705612054</v>
      </c>
      <c r="N15">
        <f t="shared" si="3"/>
        <v>-0.71219180706352347</v>
      </c>
      <c r="O15" s="10">
        <f>支撑剂浓度美式!K15</f>
        <v>0.18181800000000001</v>
      </c>
    </row>
    <row r="16" spans="1:15" x14ac:dyDescent="0.25">
      <c r="A16" s="15">
        <v>15</v>
      </c>
      <c r="B16" s="9">
        <f>支撑剂浓度美式!B16*0.0254</f>
        <v>7.619999999999999E-2</v>
      </c>
      <c r="C16" s="10">
        <f>支撑剂浓度美式!C16*0.159/60</f>
        <v>0.159</v>
      </c>
      <c r="D16" s="11">
        <f>支撑剂浓度美式!D16</f>
        <v>0</v>
      </c>
      <c r="E16" s="11">
        <f>支撑剂浓度美式!E16*1000</f>
        <v>2650</v>
      </c>
      <c r="F16" s="9">
        <f>支撑剂浓度美式!I16/1000000</f>
        <v>5.9999999999999995E-4</v>
      </c>
      <c r="G16" s="3">
        <f>支撑剂浓度美式!G16</f>
        <v>1</v>
      </c>
      <c r="H16" s="4">
        <f>支撑剂浓度美式!H16*0.0254</f>
        <v>9.5249999999999987E-3</v>
      </c>
      <c r="I16" s="11">
        <f>支撑剂浓度美式!F16</f>
        <v>3</v>
      </c>
      <c r="J16" s="3">
        <f t="shared" si="0"/>
        <v>0.67630848060858983</v>
      </c>
      <c r="K16" s="12">
        <f>支撑剂浓度美式!J16</f>
        <v>0.6</v>
      </c>
      <c r="L16" s="13">
        <f t="shared" si="1"/>
        <v>1.0854494185921282</v>
      </c>
      <c r="M16" s="14">
        <f t="shared" si="2"/>
        <v>0.19400288705612054</v>
      </c>
      <c r="N16">
        <f t="shared" si="3"/>
        <v>-0.71219180706352347</v>
      </c>
      <c r="O16" s="10">
        <f>支撑剂浓度美式!K16</f>
        <v>0.29186600000000001</v>
      </c>
    </row>
    <row r="17" spans="1:15" x14ac:dyDescent="0.25">
      <c r="A17" s="15">
        <v>16</v>
      </c>
      <c r="B17" s="9">
        <f>支撑剂浓度美式!B17*0.0254</f>
        <v>7.619999999999999E-2</v>
      </c>
      <c r="C17" s="10">
        <f>支撑剂浓度美式!C17*0.159/60</f>
        <v>0.159</v>
      </c>
      <c r="D17" s="11">
        <f>支撑剂浓度美式!D17</f>
        <v>0</v>
      </c>
      <c r="E17" s="11">
        <f>支撑剂浓度美式!E17*1000</f>
        <v>2650</v>
      </c>
      <c r="F17" s="9">
        <f>支撑剂浓度美式!I17/1000000</f>
        <v>5.9999999999999995E-4</v>
      </c>
      <c r="G17" s="3">
        <f>支撑剂浓度美式!G17</f>
        <v>1</v>
      </c>
      <c r="H17" s="4">
        <f>支撑剂浓度美式!H17*0.0254</f>
        <v>9.5249999999999987E-3</v>
      </c>
      <c r="I17" s="11">
        <f>支撑剂浓度美式!F17</f>
        <v>3</v>
      </c>
      <c r="J17" s="3">
        <f t="shared" si="0"/>
        <v>0.67630848060858983</v>
      </c>
      <c r="K17" s="12">
        <f>支撑剂浓度美式!J17</f>
        <v>0.8</v>
      </c>
      <c r="L17" s="13">
        <f t="shared" si="1"/>
        <v>1.0854494185921282</v>
      </c>
      <c r="M17" s="14">
        <f t="shared" si="2"/>
        <v>0.19400288705612054</v>
      </c>
      <c r="N17">
        <f t="shared" si="3"/>
        <v>-0.71219180706352347</v>
      </c>
      <c r="O17" s="10">
        <f>支撑剂浓度美式!K17</f>
        <v>0.43201400000000001</v>
      </c>
    </row>
    <row r="18" spans="1:15" x14ac:dyDescent="0.25">
      <c r="A18" s="15">
        <v>17</v>
      </c>
      <c r="B18" s="9">
        <f>支撑剂浓度美式!B18*0.0254</f>
        <v>7.619999999999999E-2</v>
      </c>
      <c r="C18" s="10">
        <f>支撑剂浓度美式!C18*0.159/60</f>
        <v>0.159</v>
      </c>
      <c r="D18" s="11">
        <f>支撑剂浓度美式!D18</f>
        <v>-1</v>
      </c>
      <c r="E18" s="11">
        <f>支撑剂浓度美式!E18*1000</f>
        <v>2650</v>
      </c>
      <c r="F18" s="9">
        <f>支撑剂浓度美式!I18/1000000</f>
        <v>5.9999999999999995E-4</v>
      </c>
      <c r="G18" s="3">
        <f>支撑剂浓度美式!G18</f>
        <v>1</v>
      </c>
      <c r="H18" s="4">
        <f>支撑剂浓度美式!H18*0.0254</f>
        <v>9.5249999999999987E-3</v>
      </c>
      <c r="I18" s="11">
        <f>支撑剂浓度美式!F18</f>
        <v>3</v>
      </c>
      <c r="J18" s="3">
        <f t="shared" si="0"/>
        <v>0.67630848060858983</v>
      </c>
      <c r="K18" s="12">
        <f>支撑剂浓度美式!J18</f>
        <v>0.2</v>
      </c>
      <c r="L18" s="13">
        <f t="shared" si="1"/>
        <v>1.0854494185921282</v>
      </c>
      <c r="M18" s="14">
        <f t="shared" si="2"/>
        <v>0.19400288705612054</v>
      </c>
      <c r="N18">
        <f t="shared" si="3"/>
        <v>-0.71219180706352347</v>
      </c>
      <c r="O18" s="10">
        <f>支撑剂浓度美式!K18</f>
        <v>0.118225</v>
      </c>
    </row>
    <row r="19" spans="1:15" x14ac:dyDescent="0.25">
      <c r="A19" s="15">
        <v>18</v>
      </c>
      <c r="B19" s="9">
        <f>支撑剂浓度美式!B19*0.0254</f>
        <v>7.619999999999999E-2</v>
      </c>
      <c r="C19" s="10">
        <f>支撑剂浓度美式!C19*0.159/60</f>
        <v>0.159</v>
      </c>
      <c r="D19" s="11">
        <f>支撑剂浓度美式!D19</f>
        <v>-1</v>
      </c>
      <c r="E19" s="11">
        <f>支撑剂浓度美式!E19*1000</f>
        <v>2650</v>
      </c>
      <c r="F19" s="9">
        <f>支撑剂浓度美式!I19/1000000</f>
        <v>5.9999999999999995E-4</v>
      </c>
      <c r="G19" s="3">
        <f>支撑剂浓度美式!G19</f>
        <v>1</v>
      </c>
      <c r="H19" s="4">
        <f>支撑剂浓度美式!H19*0.0254</f>
        <v>9.5249999999999987E-3</v>
      </c>
      <c r="I19" s="11">
        <f>支撑剂浓度美式!F19</f>
        <v>3</v>
      </c>
      <c r="J19" s="3">
        <f t="shared" si="0"/>
        <v>0.67630848060858983</v>
      </c>
      <c r="K19" s="12">
        <f>支撑剂浓度美式!J19</f>
        <v>0.4</v>
      </c>
      <c r="L19" s="13">
        <f t="shared" si="1"/>
        <v>1.0854494185921282</v>
      </c>
      <c r="M19" s="14">
        <f t="shared" si="2"/>
        <v>0.19400288705612054</v>
      </c>
      <c r="N19">
        <f t="shared" si="3"/>
        <v>-0.71219180706352347</v>
      </c>
      <c r="O19" s="10">
        <f>支撑剂浓度美式!K19</f>
        <v>0.188995</v>
      </c>
    </row>
    <row r="20" spans="1:15" x14ac:dyDescent="0.25">
      <c r="A20" s="15">
        <v>19</v>
      </c>
      <c r="B20" s="9">
        <f>支撑剂浓度美式!B20*0.0254</f>
        <v>7.619999999999999E-2</v>
      </c>
      <c r="C20" s="10">
        <f>支撑剂浓度美式!C20*0.159/60</f>
        <v>0.159</v>
      </c>
      <c r="D20" s="11">
        <f>支撑剂浓度美式!D20</f>
        <v>-1</v>
      </c>
      <c r="E20" s="11">
        <f>支撑剂浓度美式!E20*1000</f>
        <v>2650</v>
      </c>
      <c r="F20" s="9">
        <f>支撑剂浓度美式!I20/1000000</f>
        <v>5.9999999999999995E-4</v>
      </c>
      <c r="G20" s="3">
        <f>支撑剂浓度美式!G20</f>
        <v>1</v>
      </c>
      <c r="H20" s="4">
        <f>支撑剂浓度美式!H20*0.0254</f>
        <v>9.5249999999999987E-3</v>
      </c>
      <c r="I20" s="11">
        <f>支撑剂浓度美式!F20</f>
        <v>3</v>
      </c>
      <c r="J20" s="3">
        <f t="shared" si="0"/>
        <v>0.67630848060858983</v>
      </c>
      <c r="K20" s="12">
        <f>支撑剂浓度美式!J20</f>
        <v>0.6</v>
      </c>
      <c r="L20" s="13">
        <f t="shared" si="1"/>
        <v>1.0854494185921282</v>
      </c>
      <c r="M20" s="14">
        <f t="shared" si="2"/>
        <v>0.19400288705612054</v>
      </c>
      <c r="N20">
        <f t="shared" si="3"/>
        <v>-0.71219180706352347</v>
      </c>
      <c r="O20" s="10">
        <f>支撑剂浓度美式!K20</f>
        <v>0.29286600000000002</v>
      </c>
    </row>
    <row r="21" spans="1:15" x14ac:dyDescent="0.25">
      <c r="A21" s="15">
        <v>20</v>
      </c>
      <c r="B21" s="9">
        <f>支撑剂浓度美式!B21*0.0254</f>
        <v>7.619999999999999E-2</v>
      </c>
      <c r="C21" s="10">
        <f>支撑剂浓度美式!C21*0.159/60</f>
        <v>0.159</v>
      </c>
      <c r="D21" s="11">
        <f>支撑剂浓度美式!D21</f>
        <v>-1</v>
      </c>
      <c r="E21" s="11">
        <f>支撑剂浓度美式!E21*1000</f>
        <v>2650</v>
      </c>
      <c r="F21" s="9">
        <f>支撑剂浓度美式!I21/1000000</f>
        <v>5.9999999999999995E-4</v>
      </c>
      <c r="G21" s="3">
        <f>支撑剂浓度美式!G21</f>
        <v>1</v>
      </c>
      <c r="H21" s="4">
        <f>支撑剂浓度美式!H21*0.0254</f>
        <v>9.5249999999999987E-3</v>
      </c>
      <c r="I21" s="11">
        <f>支撑剂浓度美式!F21</f>
        <v>3</v>
      </c>
      <c r="J21" s="3">
        <f t="shared" si="0"/>
        <v>0.67630848060858983</v>
      </c>
      <c r="K21" s="12">
        <f>支撑剂浓度美式!J21</f>
        <v>0.8</v>
      </c>
      <c r="L21" s="13">
        <f t="shared" si="1"/>
        <v>1.0854494185921282</v>
      </c>
      <c r="M21" s="14">
        <f t="shared" si="2"/>
        <v>0.19400288705612054</v>
      </c>
      <c r="N21">
        <f t="shared" si="3"/>
        <v>-0.71219180706352347</v>
      </c>
      <c r="O21" s="10">
        <f>支撑剂浓度美式!K21</f>
        <v>0.43301400000000001</v>
      </c>
    </row>
    <row r="22" spans="1:15" x14ac:dyDescent="0.25">
      <c r="A22" s="15">
        <v>21</v>
      </c>
      <c r="B22" s="9">
        <f>支撑剂浓度美式!B22*0.0254</f>
        <v>7.619999999999999E-2</v>
      </c>
      <c r="C22" s="10">
        <f>支撑剂浓度美式!C22*0.159/60</f>
        <v>0.159</v>
      </c>
      <c r="D22" s="11">
        <f>支撑剂浓度美式!D22</f>
        <v>1</v>
      </c>
      <c r="E22" s="11">
        <f>支撑剂浓度美式!E22*1000</f>
        <v>2650</v>
      </c>
      <c r="F22" s="9">
        <f>支撑剂浓度美式!I22/1000000</f>
        <v>5.9999999999999995E-4</v>
      </c>
      <c r="G22" s="3">
        <f>支撑剂浓度美式!G22</f>
        <v>1</v>
      </c>
      <c r="H22" s="4">
        <f>支撑剂浓度美式!H22*0.0254</f>
        <v>9.5249999999999987E-3</v>
      </c>
      <c r="I22" s="11">
        <f>支撑剂浓度美式!F22</f>
        <v>3</v>
      </c>
      <c r="J22" s="3">
        <f t="shared" si="0"/>
        <v>0.67630848060858983</v>
      </c>
      <c r="K22" s="12">
        <f>支撑剂浓度美式!J22</f>
        <v>0.2</v>
      </c>
      <c r="L22" s="13">
        <f t="shared" si="1"/>
        <v>1.0854494185921282</v>
      </c>
      <c r="M22" s="14">
        <f t="shared" si="2"/>
        <v>0.19400288705612054</v>
      </c>
      <c r="N22">
        <f t="shared" si="3"/>
        <v>-0.71219180706352347</v>
      </c>
      <c r="O22" s="10">
        <f>支撑剂浓度美式!K22</f>
        <v>0.11522499999999999</v>
      </c>
    </row>
    <row r="23" spans="1:15" x14ac:dyDescent="0.25">
      <c r="A23" s="15">
        <v>22</v>
      </c>
      <c r="B23" s="9">
        <f>支撑剂浓度美式!B23*0.0254</f>
        <v>7.619999999999999E-2</v>
      </c>
      <c r="C23" s="10">
        <f>支撑剂浓度美式!C23*0.159/60</f>
        <v>0.159</v>
      </c>
      <c r="D23" s="11">
        <f>支撑剂浓度美式!D23</f>
        <v>1</v>
      </c>
      <c r="E23" s="11">
        <f>支撑剂浓度美式!E23*1000</f>
        <v>2650</v>
      </c>
      <c r="F23" s="9">
        <f>支撑剂浓度美式!I23/1000000</f>
        <v>5.9999999999999995E-4</v>
      </c>
      <c r="G23" s="3">
        <f>支撑剂浓度美式!G23</f>
        <v>1</v>
      </c>
      <c r="H23" s="4">
        <f>支撑剂浓度美式!H23*0.0254</f>
        <v>9.5249999999999987E-3</v>
      </c>
      <c r="I23" s="11">
        <f>支撑剂浓度美式!F23</f>
        <v>3</v>
      </c>
      <c r="J23" s="3">
        <f t="shared" si="0"/>
        <v>0.67630848060858983</v>
      </c>
      <c r="K23" s="12">
        <f>支撑剂浓度美式!J23</f>
        <v>0.4</v>
      </c>
      <c r="L23" s="13">
        <f t="shared" si="1"/>
        <v>1.0854494185921282</v>
      </c>
      <c r="M23" s="14">
        <f t="shared" si="2"/>
        <v>0.19400288705612054</v>
      </c>
      <c r="N23">
        <f t="shared" si="3"/>
        <v>-0.71219180706352347</v>
      </c>
      <c r="O23" s="10">
        <f>支撑剂浓度美式!K23</f>
        <v>0.18081800000000001</v>
      </c>
    </row>
    <row r="24" spans="1:15" x14ac:dyDescent="0.25">
      <c r="A24" s="15">
        <v>23</v>
      </c>
      <c r="B24" s="9">
        <f>支撑剂浓度美式!B24*0.0254</f>
        <v>7.619999999999999E-2</v>
      </c>
      <c r="C24" s="10">
        <f>支撑剂浓度美式!C24*0.159/60</f>
        <v>0.159</v>
      </c>
      <c r="D24" s="11">
        <f>支撑剂浓度美式!D24</f>
        <v>1</v>
      </c>
      <c r="E24" s="11">
        <f>支撑剂浓度美式!E24*1000</f>
        <v>2650</v>
      </c>
      <c r="F24" s="9">
        <f>支撑剂浓度美式!I24/1000000</f>
        <v>5.9999999999999995E-4</v>
      </c>
      <c r="G24" s="3">
        <f>支撑剂浓度美式!G24</f>
        <v>1</v>
      </c>
      <c r="H24" s="4">
        <f>支撑剂浓度美式!H24*0.0254</f>
        <v>9.5249999999999987E-3</v>
      </c>
      <c r="I24" s="11">
        <f>支撑剂浓度美式!F24</f>
        <v>3</v>
      </c>
      <c r="J24" s="3">
        <f t="shared" si="0"/>
        <v>0.67630848060858983</v>
      </c>
      <c r="K24" s="12">
        <f>支撑剂浓度美式!J24</f>
        <v>0.6</v>
      </c>
      <c r="L24" s="13">
        <f t="shared" si="1"/>
        <v>1.0854494185921282</v>
      </c>
      <c r="M24" s="14">
        <f t="shared" si="2"/>
        <v>0.19400288705612054</v>
      </c>
      <c r="N24">
        <f t="shared" si="3"/>
        <v>-0.71219180706352347</v>
      </c>
      <c r="O24" s="10">
        <f>支撑剂浓度美式!K24</f>
        <v>0.29086600000000001</v>
      </c>
    </row>
    <row r="25" spans="1:15" x14ac:dyDescent="0.25">
      <c r="A25" s="15">
        <v>24</v>
      </c>
      <c r="B25" s="9">
        <f>支撑剂浓度美式!B25*0.0254</f>
        <v>7.619999999999999E-2</v>
      </c>
      <c r="C25" s="10">
        <f>支撑剂浓度美式!C25*0.159/60</f>
        <v>0.159</v>
      </c>
      <c r="D25" s="11">
        <f>支撑剂浓度美式!D25</f>
        <v>1</v>
      </c>
      <c r="E25" s="11">
        <f>支撑剂浓度美式!E25*1000</f>
        <v>2650</v>
      </c>
      <c r="F25" s="9">
        <f>支撑剂浓度美式!I25/1000000</f>
        <v>5.9999999999999995E-4</v>
      </c>
      <c r="G25" s="3">
        <f>支撑剂浓度美式!G25</f>
        <v>1</v>
      </c>
      <c r="H25" s="4">
        <f>支撑剂浓度美式!H25*0.0254</f>
        <v>9.5249999999999987E-3</v>
      </c>
      <c r="I25" s="11">
        <f>支撑剂浓度美式!F25</f>
        <v>3</v>
      </c>
      <c r="J25" s="3">
        <f t="shared" si="0"/>
        <v>0.67630848060858983</v>
      </c>
      <c r="K25" s="12">
        <f>支撑剂浓度美式!J25</f>
        <v>0.8</v>
      </c>
      <c r="L25" s="13">
        <f t="shared" si="1"/>
        <v>1.0854494185921282</v>
      </c>
      <c r="M25" s="14">
        <f t="shared" si="2"/>
        <v>0.19400288705612054</v>
      </c>
      <c r="N25">
        <f t="shared" si="3"/>
        <v>-0.71219180706352347</v>
      </c>
      <c r="O25" s="10">
        <f>支撑剂浓度美式!K25</f>
        <v>0.43101400000000001</v>
      </c>
    </row>
    <row r="26" spans="1:15" x14ac:dyDescent="0.25">
      <c r="A26" s="15">
        <v>25</v>
      </c>
      <c r="B26" s="9">
        <f>支撑剂浓度美式!B26*0.0254</f>
        <v>7.619999999999999E-2</v>
      </c>
      <c r="C26" s="10">
        <f>支撑剂浓度美式!C26*0.159/60</f>
        <v>1.5900000000000001E-3</v>
      </c>
      <c r="D26" s="11">
        <f>支撑剂浓度美式!D26</f>
        <v>0</v>
      </c>
      <c r="E26" s="11">
        <f>支撑剂浓度美式!E26*1000</f>
        <v>2650</v>
      </c>
      <c r="F26" s="9">
        <f>支撑剂浓度美式!I26/1000000</f>
        <v>5.9999999999999995E-4</v>
      </c>
      <c r="G26" s="3">
        <f>支撑剂浓度美式!G26</f>
        <v>1</v>
      </c>
      <c r="H26" s="4">
        <f>支撑剂浓度美式!H26*0.0254</f>
        <v>9.5249999999999987E-3</v>
      </c>
      <c r="I26" s="11">
        <f>支撑剂浓度美式!F26</f>
        <v>1</v>
      </c>
      <c r="J26" s="3">
        <f t="shared" si="0"/>
        <v>1</v>
      </c>
      <c r="K26" s="12">
        <f>支撑剂浓度美式!J26</f>
        <v>0.2</v>
      </c>
      <c r="L26" s="13">
        <f t="shared" si="1"/>
        <v>1.3664998562828343</v>
      </c>
      <c r="M26" s="14">
        <f t="shared" si="2"/>
        <v>1.9400288705612053E-3</v>
      </c>
      <c r="N26">
        <f t="shared" si="3"/>
        <v>-2.7121918070635229</v>
      </c>
      <c r="O26" s="10">
        <f>支撑剂浓度美式!K26</f>
        <v>0.16229499999999999</v>
      </c>
    </row>
    <row r="27" spans="1:15" x14ac:dyDescent="0.25">
      <c r="A27" s="15">
        <v>26</v>
      </c>
      <c r="B27" s="9">
        <f>支撑剂浓度美式!B27*0.0254</f>
        <v>7.619999999999999E-2</v>
      </c>
      <c r="C27" s="10">
        <f>支撑剂浓度美式!C27*0.159/60</f>
        <v>1.5900000000000001E-3</v>
      </c>
      <c r="D27" s="11">
        <f>支撑剂浓度美式!D27</f>
        <v>0</v>
      </c>
      <c r="E27" s="11">
        <f>支撑剂浓度美式!E27*1000</f>
        <v>2650</v>
      </c>
      <c r="F27" s="9">
        <f>支撑剂浓度美式!I27/1000000</f>
        <v>5.9999999999999995E-4</v>
      </c>
      <c r="G27" s="3">
        <f>支撑剂浓度美式!G27</f>
        <v>1</v>
      </c>
      <c r="H27" s="4">
        <f>支撑剂浓度美式!H27*0.0254</f>
        <v>9.5249999999999987E-3</v>
      </c>
      <c r="I27" s="11">
        <f>支撑剂浓度美式!F27</f>
        <v>1</v>
      </c>
      <c r="J27" s="3">
        <f t="shared" si="0"/>
        <v>1</v>
      </c>
      <c r="K27" s="12">
        <f>支撑剂浓度美式!J27</f>
        <v>0.4</v>
      </c>
      <c r="L27" s="13">
        <f t="shared" si="1"/>
        <v>1.3664998562828343</v>
      </c>
      <c r="M27" s="14">
        <f t="shared" si="2"/>
        <v>1.9400288705612053E-3</v>
      </c>
      <c r="N27">
        <f t="shared" si="3"/>
        <v>-2.7121918070635229</v>
      </c>
      <c r="O27" s="10">
        <f>支撑剂浓度美式!K27</f>
        <v>0.28852499999999998</v>
      </c>
    </row>
    <row r="28" spans="1:15" x14ac:dyDescent="0.25">
      <c r="A28" s="15">
        <v>27</v>
      </c>
      <c r="B28" s="9">
        <f>支撑剂浓度美式!B28*0.0254</f>
        <v>7.619999999999999E-2</v>
      </c>
      <c r="C28" s="10">
        <f>支撑剂浓度美式!C28*0.159/60</f>
        <v>1.5900000000000001E-3</v>
      </c>
      <c r="D28" s="11">
        <f>支撑剂浓度美式!D28</f>
        <v>0</v>
      </c>
      <c r="E28" s="11">
        <f>支撑剂浓度美式!E28*1000</f>
        <v>2650</v>
      </c>
      <c r="F28" s="9">
        <f>支撑剂浓度美式!I28/1000000</f>
        <v>5.9999999999999995E-4</v>
      </c>
      <c r="G28" s="3">
        <f>支撑剂浓度美式!G28</f>
        <v>1</v>
      </c>
      <c r="H28" s="4">
        <f>支撑剂浓度美式!H28*0.0254</f>
        <v>9.5249999999999987E-3</v>
      </c>
      <c r="I28" s="11">
        <f>支撑剂浓度美式!F28</f>
        <v>1</v>
      </c>
      <c r="J28" s="3">
        <f t="shared" si="0"/>
        <v>1</v>
      </c>
      <c r="K28" s="12">
        <f>支撑剂浓度美式!J28</f>
        <v>0.6</v>
      </c>
      <c r="L28" s="13">
        <f t="shared" si="1"/>
        <v>1.3664998562828343</v>
      </c>
      <c r="M28" s="14">
        <f t="shared" si="2"/>
        <v>1.9400288705612053E-3</v>
      </c>
      <c r="N28">
        <f t="shared" si="3"/>
        <v>-2.7121918070635229</v>
      </c>
      <c r="O28" s="10">
        <f>支撑剂浓度美式!K28</f>
        <v>0.44262299999999999</v>
      </c>
    </row>
    <row r="29" spans="1:15" x14ac:dyDescent="0.25">
      <c r="A29" s="15">
        <v>28</v>
      </c>
      <c r="B29" s="9">
        <f>支撑剂浓度美式!B29*0.0254</f>
        <v>7.619999999999999E-2</v>
      </c>
      <c r="C29" s="10">
        <f>支撑剂浓度美式!C29*0.159/60</f>
        <v>1.5900000000000001E-3</v>
      </c>
      <c r="D29" s="11">
        <f>支撑剂浓度美式!D29</f>
        <v>0</v>
      </c>
      <c r="E29" s="11">
        <f>支撑剂浓度美式!E29*1000</f>
        <v>2650</v>
      </c>
      <c r="F29" s="9">
        <f>支撑剂浓度美式!I29/1000000</f>
        <v>5.9999999999999995E-4</v>
      </c>
      <c r="G29" s="3">
        <f>支撑剂浓度美式!G29</f>
        <v>1</v>
      </c>
      <c r="H29" s="4">
        <f>支撑剂浓度美式!H29*0.0254</f>
        <v>9.5249999999999987E-3</v>
      </c>
      <c r="I29" s="11">
        <f>支撑剂浓度美式!F29</f>
        <v>1</v>
      </c>
      <c r="J29" s="3">
        <f t="shared" si="0"/>
        <v>1</v>
      </c>
      <c r="K29" s="12">
        <f>支撑剂浓度美式!J29</f>
        <v>0.8</v>
      </c>
      <c r="L29" s="13">
        <f t="shared" si="1"/>
        <v>1.3664998562828343</v>
      </c>
      <c r="M29" s="14">
        <f t="shared" si="2"/>
        <v>1.9400288705612053E-3</v>
      </c>
      <c r="N29">
        <f t="shared" si="3"/>
        <v>-2.7121918070635229</v>
      </c>
      <c r="O29" s="10">
        <f>支撑剂浓度美式!K29</f>
        <v>0.56229499999999999</v>
      </c>
    </row>
    <row r="30" spans="1:15" x14ac:dyDescent="0.25">
      <c r="A30" s="15">
        <v>29</v>
      </c>
      <c r="B30" s="9">
        <f>支撑剂浓度美式!B30*0.0254</f>
        <v>7.619999999999999E-2</v>
      </c>
      <c r="C30" s="10">
        <f>支撑剂浓度美式!C30*0.159/60</f>
        <v>1.5900000000000001E-3</v>
      </c>
      <c r="D30" s="11">
        <f>支撑剂浓度美式!D30</f>
        <v>-1</v>
      </c>
      <c r="E30" s="11">
        <f>支撑剂浓度美式!E30*1000</f>
        <v>2650</v>
      </c>
      <c r="F30" s="9">
        <f>支撑剂浓度美式!I30/1000000</f>
        <v>5.9999999999999995E-4</v>
      </c>
      <c r="G30" s="3">
        <f>支撑剂浓度美式!G30</f>
        <v>1</v>
      </c>
      <c r="H30" s="4">
        <f>支撑剂浓度美式!H30*0.0254</f>
        <v>9.5249999999999987E-3</v>
      </c>
      <c r="I30" s="11">
        <f>支撑剂浓度美式!F30</f>
        <v>1</v>
      </c>
      <c r="J30" s="3">
        <f t="shared" si="0"/>
        <v>1</v>
      </c>
      <c r="K30" s="12">
        <f>支撑剂浓度美式!J30</f>
        <v>0.2</v>
      </c>
      <c r="L30" s="13">
        <f t="shared" si="1"/>
        <v>1.3664998562828343</v>
      </c>
      <c r="M30" s="14">
        <f t="shared" si="2"/>
        <v>1.9400288705612053E-3</v>
      </c>
      <c r="N30">
        <f t="shared" si="3"/>
        <v>-2.7121918070635229</v>
      </c>
      <c r="O30" s="10">
        <f>支撑剂浓度美式!K30</f>
        <v>0.46393400000000001</v>
      </c>
    </row>
    <row r="31" spans="1:15" x14ac:dyDescent="0.25">
      <c r="A31" s="15">
        <v>30</v>
      </c>
      <c r="B31" s="9">
        <f>支撑剂浓度美式!B31*0.0254</f>
        <v>7.619999999999999E-2</v>
      </c>
      <c r="C31" s="10">
        <f>支撑剂浓度美式!C31*0.159/60</f>
        <v>1.5900000000000001E-3</v>
      </c>
      <c r="D31" s="11">
        <f>支撑剂浓度美式!D31</f>
        <v>-1</v>
      </c>
      <c r="E31" s="11">
        <f>支撑剂浓度美式!E31*1000</f>
        <v>2650</v>
      </c>
      <c r="F31" s="9">
        <f>支撑剂浓度美式!I31/1000000</f>
        <v>5.9999999999999995E-4</v>
      </c>
      <c r="G31" s="3">
        <f>支撑剂浓度美式!G31</f>
        <v>1</v>
      </c>
      <c r="H31" s="4">
        <f>支撑剂浓度美式!H31*0.0254</f>
        <v>9.5249999999999987E-3</v>
      </c>
      <c r="I31" s="11">
        <f>支撑剂浓度美式!F31</f>
        <v>1</v>
      </c>
      <c r="J31" s="3">
        <f t="shared" si="0"/>
        <v>1</v>
      </c>
      <c r="K31" s="12">
        <f>支撑剂浓度美式!J31</f>
        <v>0.4</v>
      </c>
      <c r="L31" s="13">
        <f t="shared" si="1"/>
        <v>1.3664998562828343</v>
      </c>
      <c r="M31" s="14">
        <f t="shared" si="2"/>
        <v>1.9400288705612053E-3</v>
      </c>
      <c r="N31">
        <f t="shared" si="3"/>
        <v>-2.7121918070635229</v>
      </c>
      <c r="O31" s="10">
        <f>支撑剂浓度美式!K31</f>
        <v>0.60655700000000001</v>
      </c>
    </row>
    <row r="32" spans="1:15" x14ac:dyDescent="0.25">
      <c r="A32" s="15">
        <v>31</v>
      </c>
      <c r="B32" s="9">
        <f>支撑剂浓度美式!B32*0.0254</f>
        <v>7.619999999999999E-2</v>
      </c>
      <c r="C32" s="10">
        <f>支撑剂浓度美式!C32*0.159/60</f>
        <v>1.5900000000000001E-3</v>
      </c>
      <c r="D32" s="11">
        <f>支撑剂浓度美式!D32</f>
        <v>-1</v>
      </c>
      <c r="E32" s="11">
        <f>支撑剂浓度美式!E32*1000</f>
        <v>2650</v>
      </c>
      <c r="F32" s="9">
        <f>支撑剂浓度美式!I32/1000000</f>
        <v>5.9999999999999995E-4</v>
      </c>
      <c r="G32" s="3">
        <f>支撑剂浓度美式!G32</f>
        <v>1</v>
      </c>
      <c r="H32" s="4">
        <f>支撑剂浓度美式!H32*0.0254</f>
        <v>9.5249999999999987E-3</v>
      </c>
      <c r="I32" s="11">
        <f>支撑剂浓度美式!F32</f>
        <v>1</v>
      </c>
      <c r="J32" s="3">
        <f t="shared" si="0"/>
        <v>1</v>
      </c>
      <c r="K32" s="12">
        <f>支撑剂浓度美式!J32</f>
        <v>0.8</v>
      </c>
      <c r="L32" s="13">
        <f t="shared" si="1"/>
        <v>1.3664998562828343</v>
      </c>
      <c r="M32" s="14">
        <f t="shared" si="2"/>
        <v>1.9400288705612053E-3</v>
      </c>
      <c r="N32">
        <f t="shared" si="3"/>
        <v>-2.7121918070635229</v>
      </c>
      <c r="O32" s="10">
        <f>支撑剂浓度美式!K32</f>
        <v>0.91639300000000001</v>
      </c>
    </row>
    <row r="33" spans="1:15" x14ac:dyDescent="0.25">
      <c r="A33" s="15">
        <v>32</v>
      </c>
      <c r="B33" s="9">
        <f>支撑剂浓度美式!B33*0.0254</f>
        <v>7.619999999999999E-2</v>
      </c>
      <c r="C33" s="10">
        <f>支撑剂浓度美式!C33*0.159/60</f>
        <v>1.5900000000000001E-3</v>
      </c>
      <c r="D33" s="11">
        <f>支撑剂浓度美式!D33</f>
        <v>1</v>
      </c>
      <c r="E33" s="11">
        <f>支撑剂浓度美式!E33*1000</f>
        <v>2650</v>
      </c>
      <c r="F33" s="9">
        <f>支撑剂浓度美式!I33/1000000</f>
        <v>5.9999999999999995E-4</v>
      </c>
      <c r="G33" s="3">
        <f>支撑剂浓度美式!G33</f>
        <v>1</v>
      </c>
      <c r="H33" s="4">
        <f>支撑剂浓度美式!H33*0.0254</f>
        <v>9.5249999999999987E-3</v>
      </c>
      <c r="I33" s="11">
        <f>支撑剂浓度美式!F33</f>
        <v>1</v>
      </c>
      <c r="J33" s="3">
        <f t="shared" si="0"/>
        <v>1</v>
      </c>
      <c r="K33" s="12">
        <f>支撑剂浓度美式!J33</f>
        <v>0.2</v>
      </c>
      <c r="L33" s="13">
        <f t="shared" si="1"/>
        <v>1.3664998562828343</v>
      </c>
      <c r="M33" s="14">
        <f t="shared" si="2"/>
        <v>1.9400288705612053E-3</v>
      </c>
      <c r="N33">
        <f t="shared" si="3"/>
        <v>-2.7121918070635229</v>
      </c>
      <c r="O33" s="10">
        <f>支撑剂浓度美式!K33</f>
        <v>2.5468000000000001E-2</v>
      </c>
    </row>
    <row r="34" spans="1:15" x14ac:dyDescent="0.25">
      <c r="A34" s="15">
        <v>33</v>
      </c>
      <c r="B34" s="9">
        <f>支撑剂浓度美式!B34*0.0254</f>
        <v>7.619999999999999E-2</v>
      </c>
      <c r="C34" s="10">
        <f>支撑剂浓度美式!C34*0.159/60</f>
        <v>1.5900000000000001E-3</v>
      </c>
      <c r="D34" s="11">
        <f>支撑剂浓度美式!D34</f>
        <v>1</v>
      </c>
      <c r="E34" s="11">
        <f>支撑剂浓度美式!E34*1000</f>
        <v>2650</v>
      </c>
      <c r="F34" s="9">
        <f>支撑剂浓度美式!I34/1000000</f>
        <v>5.9999999999999995E-4</v>
      </c>
      <c r="G34" s="3">
        <f>支撑剂浓度美式!G34</f>
        <v>1</v>
      </c>
      <c r="H34" s="4">
        <f>支撑剂浓度美式!H34*0.0254</f>
        <v>9.5249999999999987E-3</v>
      </c>
      <c r="I34" s="11">
        <f>支撑剂浓度美式!F34</f>
        <v>1</v>
      </c>
      <c r="J34" s="3">
        <f t="shared" si="0"/>
        <v>1</v>
      </c>
      <c r="K34" s="12">
        <f>支撑剂浓度美式!J34</f>
        <v>0.4</v>
      </c>
      <c r="L34" s="13">
        <f t="shared" si="1"/>
        <v>1.3664998562828343</v>
      </c>
      <c r="M34" s="14">
        <f t="shared" si="2"/>
        <v>1.9400288705612053E-3</v>
      </c>
      <c r="N34">
        <f t="shared" si="3"/>
        <v>-2.7121918070635229</v>
      </c>
      <c r="O34" s="10">
        <f>支撑剂浓度美式!K34</f>
        <v>7.7452999999999994E-2</v>
      </c>
    </row>
    <row r="35" spans="1:15" x14ac:dyDescent="0.25">
      <c r="A35" s="15">
        <v>34</v>
      </c>
      <c r="B35" s="9">
        <f>支撑剂浓度美式!B35*0.0254</f>
        <v>7.619999999999999E-2</v>
      </c>
      <c r="C35" s="10">
        <f>支撑剂浓度美式!C35*0.159/60</f>
        <v>1.5900000000000001E-3</v>
      </c>
      <c r="D35" s="11">
        <f>支撑剂浓度美式!D35</f>
        <v>1</v>
      </c>
      <c r="E35" s="11">
        <f>支撑剂浓度美式!E35*1000</f>
        <v>2650</v>
      </c>
      <c r="F35" s="9">
        <f>支撑剂浓度美式!I35/1000000</f>
        <v>5.9999999999999995E-4</v>
      </c>
      <c r="G35" s="3">
        <f>支撑剂浓度美式!G35</f>
        <v>1</v>
      </c>
      <c r="H35" s="4">
        <f>支撑剂浓度美式!H35*0.0254</f>
        <v>9.5249999999999987E-3</v>
      </c>
      <c r="I35" s="11">
        <f>支撑剂浓度美式!F35</f>
        <v>1</v>
      </c>
      <c r="J35" s="3">
        <f t="shared" si="0"/>
        <v>1</v>
      </c>
      <c r="K35" s="12">
        <f>支撑剂浓度美式!J35</f>
        <v>0.6</v>
      </c>
      <c r="L35" s="13">
        <f t="shared" si="1"/>
        <v>1.3664998562828343</v>
      </c>
      <c r="M35" s="14">
        <f t="shared" si="2"/>
        <v>1.9400288705612053E-3</v>
      </c>
      <c r="N35">
        <f t="shared" si="3"/>
        <v>-2.7121918070635229</v>
      </c>
      <c r="O35" s="10">
        <f>支撑剂浓度美式!K35</f>
        <v>0.24262300000000001</v>
      </c>
    </row>
    <row r="36" spans="1:15" x14ac:dyDescent="0.25">
      <c r="A36" s="15">
        <v>35</v>
      </c>
      <c r="B36" s="9">
        <f>支撑剂浓度美式!B36*0.0254</f>
        <v>7.619999999999999E-2</v>
      </c>
      <c r="C36" s="10">
        <f>支撑剂浓度美式!C36*0.159/60</f>
        <v>1.5900000000000001E-3</v>
      </c>
      <c r="D36" s="11">
        <f>支撑剂浓度美式!D36</f>
        <v>1</v>
      </c>
      <c r="E36" s="11">
        <f>支撑剂浓度美式!E36*1000</f>
        <v>2650</v>
      </c>
      <c r="F36" s="9">
        <f>支撑剂浓度美式!I36/1000000</f>
        <v>5.9999999999999995E-4</v>
      </c>
      <c r="G36" s="3">
        <f>支撑剂浓度美式!G36</f>
        <v>1</v>
      </c>
      <c r="H36" s="4">
        <f>支撑剂浓度美式!H36*0.0254</f>
        <v>9.5249999999999987E-3</v>
      </c>
      <c r="I36" s="11">
        <f>支撑剂浓度美式!F36</f>
        <v>1</v>
      </c>
      <c r="J36" s="3">
        <f t="shared" si="0"/>
        <v>1</v>
      </c>
      <c r="K36" s="12">
        <f>支撑剂浓度美式!J36</f>
        <v>0.8</v>
      </c>
      <c r="L36" s="13">
        <f t="shared" si="1"/>
        <v>1.3664998562828343</v>
      </c>
      <c r="M36" s="14">
        <f t="shared" si="2"/>
        <v>1.9400288705612053E-3</v>
      </c>
      <c r="N36">
        <f t="shared" si="3"/>
        <v>-2.7121918070635229</v>
      </c>
      <c r="O36" s="10">
        <f>支撑剂浓度美式!K36</f>
        <v>0.32131100000000001</v>
      </c>
    </row>
    <row r="37" spans="1:15" x14ac:dyDescent="0.25">
      <c r="A37" s="15">
        <v>36</v>
      </c>
      <c r="B37" s="9">
        <f>支撑剂浓度美式!B37*0.0254</f>
        <v>7.619999999999999E-2</v>
      </c>
      <c r="C37" s="10">
        <f>支撑剂浓度美式!C37*0.159/60</f>
        <v>1.5900000000000001E-3</v>
      </c>
      <c r="D37" s="11">
        <f>支撑剂浓度美式!D37</f>
        <v>0</v>
      </c>
      <c r="E37" s="11">
        <f>支撑剂浓度美式!E37*1000</f>
        <v>2650</v>
      </c>
      <c r="F37" s="9">
        <f>支撑剂浓度美式!I37/1000000</f>
        <v>5.9999999999999995E-4</v>
      </c>
      <c r="G37" s="3">
        <f>支撑剂浓度美式!G37</f>
        <v>1</v>
      </c>
      <c r="H37" s="4">
        <f>支撑剂浓度美式!H37*0.0254</f>
        <v>9.5249999999999987E-3</v>
      </c>
      <c r="I37" s="11">
        <f>支撑剂浓度美式!F37</f>
        <v>3</v>
      </c>
      <c r="J37" s="3">
        <f t="shared" si="0"/>
        <v>0.67630848060858983</v>
      </c>
      <c r="K37" s="12">
        <f>支撑剂浓度美式!J37</f>
        <v>0.2</v>
      </c>
      <c r="L37" s="13">
        <f t="shared" si="1"/>
        <v>1.3664998562828343</v>
      </c>
      <c r="M37" s="14">
        <f t="shared" si="2"/>
        <v>1.9400288705612053E-3</v>
      </c>
      <c r="N37">
        <f t="shared" si="3"/>
        <v>-2.7121918070635229</v>
      </c>
      <c r="O37" s="10">
        <f>支撑剂浓度美式!K37</f>
        <v>0.13761499999999999</v>
      </c>
    </row>
    <row r="38" spans="1:15" x14ac:dyDescent="0.25">
      <c r="A38" s="15">
        <v>37</v>
      </c>
      <c r="B38" s="9">
        <f>支撑剂浓度美式!B38*0.0254</f>
        <v>7.619999999999999E-2</v>
      </c>
      <c r="C38" s="10">
        <f>支撑剂浓度美式!C38*0.159/60</f>
        <v>1.5900000000000001E-3</v>
      </c>
      <c r="D38" s="11">
        <f>支撑剂浓度美式!D38</f>
        <v>0</v>
      </c>
      <c r="E38" s="11">
        <f>支撑剂浓度美式!E38*1000</f>
        <v>2650</v>
      </c>
      <c r="F38" s="9">
        <f>支撑剂浓度美式!I38/1000000</f>
        <v>5.9999999999999995E-4</v>
      </c>
      <c r="G38" s="3">
        <f>支撑剂浓度美式!G38</f>
        <v>1</v>
      </c>
      <c r="H38" s="4">
        <f>支撑剂浓度美式!H38*0.0254</f>
        <v>9.5249999999999987E-3</v>
      </c>
      <c r="I38" s="11">
        <f>支撑剂浓度美式!F38</f>
        <v>3</v>
      </c>
      <c r="J38" s="3">
        <f t="shared" si="0"/>
        <v>0.67630848060858983</v>
      </c>
      <c r="K38" s="12">
        <f>支撑剂浓度美式!J38</f>
        <v>0.4</v>
      </c>
      <c r="L38" s="13">
        <f t="shared" si="1"/>
        <v>1.3664998562828343</v>
      </c>
      <c r="M38" s="14">
        <f t="shared" si="2"/>
        <v>1.9400288705612053E-3</v>
      </c>
      <c r="N38">
        <f t="shared" si="3"/>
        <v>-2.7121918070635229</v>
      </c>
      <c r="O38" s="10">
        <f>支撑剂浓度美式!K38</f>
        <v>0.25382300000000002</v>
      </c>
    </row>
    <row r="39" spans="1:15" x14ac:dyDescent="0.25">
      <c r="A39" s="15">
        <v>38</v>
      </c>
      <c r="B39" s="9">
        <f>支撑剂浓度美式!B39*0.0254</f>
        <v>7.619999999999999E-2</v>
      </c>
      <c r="C39" s="10">
        <f>支撑剂浓度美式!C39*0.159/60</f>
        <v>1.5900000000000001E-3</v>
      </c>
      <c r="D39" s="11">
        <f>支撑剂浓度美式!D39</f>
        <v>0</v>
      </c>
      <c r="E39" s="11">
        <f>支撑剂浓度美式!E39*1000</f>
        <v>2650</v>
      </c>
      <c r="F39" s="9">
        <f>支撑剂浓度美式!I39/1000000</f>
        <v>5.9999999999999995E-4</v>
      </c>
      <c r="G39" s="3">
        <f>支撑剂浓度美式!G39</f>
        <v>1</v>
      </c>
      <c r="H39" s="4">
        <f>支撑剂浓度美式!H39*0.0254</f>
        <v>9.5249999999999987E-3</v>
      </c>
      <c r="I39" s="11">
        <f>支撑剂浓度美式!F39</f>
        <v>3</v>
      </c>
      <c r="J39" s="3">
        <f t="shared" si="0"/>
        <v>0.67630848060858983</v>
      </c>
      <c r="K39" s="12">
        <f>支撑剂浓度美式!J39</f>
        <v>0.6</v>
      </c>
      <c r="L39" s="13">
        <f t="shared" si="1"/>
        <v>1.3664998562828343</v>
      </c>
      <c r="M39" s="14">
        <f t="shared" si="2"/>
        <v>1.9400288705612053E-3</v>
      </c>
      <c r="N39">
        <f t="shared" si="3"/>
        <v>-2.7121918070635229</v>
      </c>
      <c r="O39" s="10">
        <f>支撑剂浓度美式!K39</f>
        <v>0.36085600000000001</v>
      </c>
    </row>
    <row r="40" spans="1:15" x14ac:dyDescent="0.25">
      <c r="A40" s="15">
        <v>39</v>
      </c>
      <c r="B40" s="9">
        <f>支撑剂浓度美式!B40*0.0254</f>
        <v>7.619999999999999E-2</v>
      </c>
      <c r="C40" s="10">
        <f>支撑剂浓度美式!C40*0.159/60</f>
        <v>1.5900000000000001E-3</v>
      </c>
      <c r="D40" s="11">
        <f>支撑剂浓度美式!D40</f>
        <v>0</v>
      </c>
      <c r="E40" s="11">
        <f>支撑剂浓度美式!E40*1000</f>
        <v>2650</v>
      </c>
      <c r="F40" s="9">
        <f>支撑剂浓度美式!I40/1000000</f>
        <v>5.9999999999999995E-4</v>
      </c>
      <c r="G40" s="3">
        <f>支撑剂浓度美式!G40</f>
        <v>1</v>
      </c>
      <c r="H40" s="4">
        <f>支撑剂浓度美式!H40*0.0254</f>
        <v>9.5249999999999987E-3</v>
      </c>
      <c r="I40" s="11">
        <f>支撑剂浓度美式!F40</f>
        <v>3</v>
      </c>
      <c r="J40" s="3">
        <f t="shared" si="0"/>
        <v>0.67630848060858983</v>
      </c>
      <c r="K40" s="12">
        <f>支撑剂浓度美式!J40</f>
        <v>0.8</v>
      </c>
      <c r="L40" s="13">
        <f t="shared" si="1"/>
        <v>1.3664998562828343</v>
      </c>
      <c r="M40" s="14">
        <f t="shared" si="2"/>
        <v>1.9400288705612053E-3</v>
      </c>
      <c r="N40">
        <f t="shared" si="3"/>
        <v>-2.7121918070635229</v>
      </c>
      <c r="O40" s="10">
        <f>支撑剂浓度美式!K40</f>
        <v>0.47400599999999998</v>
      </c>
    </row>
    <row r="41" spans="1:15" x14ac:dyDescent="0.25">
      <c r="A41" s="15">
        <v>40</v>
      </c>
      <c r="B41" s="9">
        <f>支撑剂浓度美式!B41*0.0254</f>
        <v>7.619999999999999E-2</v>
      </c>
      <c r="C41" s="10">
        <f>支撑剂浓度美式!C41*0.159/60</f>
        <v>1.5900000000000001E-3</v>
      </c>
      <c r="D41" s="11">
        <f>支撑剂浓度美式!D41</f>
        <v>-1</v>
      </c>
      <c r="E41" s="11">
        <f>支撑剂浓度美式!E41*1000</f>
        <v>2650</v>
      </c>
      <c r="F41" s="9">
        <f>支撑剂浓度美式!I41/1000000</f>
        <v>5.9999999999999995E-4</v>
      </c>
      <c r="G41" s="3">
        <f>支撑剂浓度美式!G41</f>
        <v>1</v>
      </c>
      <c r="H41" s="4">
        <f>支撑剂浓度美式!H41*0.0254</f>
        <v>9.5249999999999987E-3</v>
      </c>
      <c r="I41" s="11">
        <f>支撑剂浓度美式!F41</f>
        <v>3</v>
      </c>
      <c r="J41" s="3">
        <f t="shared" si="0"/>
        <v>0.67630848060858983</v>
      </c>
      <c r="K41" s="12">
        <f>支撑剂浓度美式!J41</f>
        <v>0.2</v>
      </c>
      <c r="L41" s="13">
        <f t="shared" si="1"/>
        <v>1.3664998562828343</v>
      </c>
      <c r="M41" s="14">
        <f t="shared" si="2"/>
        <v>1.9400288705612053E-3</v>
      </c>
      <c r="N41">
        <f t="shared" si="3"/>
        <v>-2.7121918070635229</v>
      </c>
      <c r="O41" s="10">
        <f>支撑剂浓度美式!K41</f>
        <v>0.28134599999999998</v>
      </c>
    </row>
    <row r="42" spans="1:15" x14ac:dyDescent="0.25">
      <c r="A42" s="15">
        <v>41</v>
      </c>
      <c r="B42" s="9">
        <f>支撑剂浓度美式!B42*0.0254</f>
        <v>7.619999999999999E-2</v>
      </c>
      <c r="C42" s="10">
        <f>支撑剂浓度美式!C42*0.159/60</f>
        <v>1.5900000000000001E-3</v>
      </c>
      <c r="D42" s="11">
        <f>支撑剂浓度美式!D42</f>
        <v>-1</v>
      </c>
      <c r="E42" s="11">
        <f>支撑剂浓度美式!E42*1000</f>
        <v>2650</v>
      </c>
      <c r="F42" s="9">
        <f>支撑剂浓度美式!I42/1000000</f>
        <v>5.9999999999999995E-4</v>
      </c>
      <c r="G42" s="3">
        <f>支撑剂浓度美式!G42</f>
        <v>1</v>
      </c>
      <c r="H42" s="4">
        <f>支撑剂浓度美式!H42*0.0254</f>
        <v>9.5249999999999987E-3</v>
      </c>
      <c r="I42" s="11">
        <f>支撑剂浓度美式!F42</f>
        <v>3</v>
      </c>
      <c r="J42" s="3">
        <f t="shared" si="0"/>
        <v>0.67630848060858983</v>
      </c>
      <c r="K42" s="12">
        <f>支撑剂浓度美式!J42</f>
        <v>0.4</v>
      </c>
      <c r="L42" s="13">
        <f t="shared" si="1"/>
        <v>1.3664998562828343</v>
      </c>
      <c r="M42" s="14">
        <f t="shared" si="2"/>
        <v>1.9400288705612053E-3</v>
      </c>
      <c r="N42">
        <f t="shared" si="3"/>
        <v>-2.7121918070635229</v>
      </c>
      <c r="O42" s="10">
        <f>支撑剂浓度美式!K42</f>
        <v>0.46177400000000002</v>
      </c>
    </row>
    <row r="43" spans="1:15" x14ac:dyDescent="0.25">
      <c r="A43" s="15">
        <v>42</v>
      </c>
      <c r="B43" s="9">
        <f>支撑剂浓度美式!B43*0.0254</f>
        <v>7.619999999999999E-2</v>
      </c>
      <c r="C43" s="10">
        <f>支撑剂浓度美式!C43*0.159/60</f>
        <v>1.5900000000000001E-3</v>
      </c>
      <c r="D43" s="11">
        <f>支撑剂浓度美式!D43</f>
        <v>-1</v>
      </c>
      <c r="E43" s="11">
        <f>支撑剂浓度美式!E43*1000</f>
        <v>2650</v>
      </c>
      <c r="F43" s="9">
        <f>支撑剂浓度美式!I43/1000000</f>
        <v>5.9999999999999995E-4</v>
      </c>
      <c r="G43" s="3">
        <f>支撑剂浓度美式!G43</f>
        <v>1</v>
      </c>
      <c r="H43" s="4">
        <f>支撑剂浓度美式!H43*0.0254</f>
        <v>9.5249999999999987E-3</v>
      </c>
      <c r="I43" s="11">
        <f>支撑剂浓度美式!F43</f>
        <v>3</v>
      </c>
      <c r="J43" s="3">
        <f t="shared" si="0"/>
        <v>0.67630848060858983</v>
      </c>
      <c r="K43" s="12">
        <f>支撑剂浓度美式!J43</f>
        <v>0.8</v>
      </c>
      <c r="L43" s="13">
        <f t="shared" si="1"/>
        <v>1.3664998562828343</v>
      </c>
      <c r="M43" s="14">
        <f t="shared" si="2"/>
        <v>1.9400288705612053E-3</v>
      </c>
      <c r="N43">
        <f t="shared" si="3"/>
        <v>-2.7121918070635229</v>
      </c>
      <c r="O43" s="10">
        <f>支撑剂浓度美式!K43</f>
        <v>0.78891</v>
      </c>
    </row>
    <row r="44" spans="1:15" x14ac:dyDescent="0.25">
      <c r="A44" s="15">
        <v>43</v>
      </c>
      <c r="B44" s="9">
        <f>支撑剂浓度美式!B44*0.0254</f>
        <v>7.619999999999999E-2</v>
      </c>
      <c r="C44" s="10">
        <f>支撑剂浓度美式!C44*0.159/60</f>
        <v>1.5900000000000001E-3</v>
      </c>
      <c r="D44" s="11">
        <f>支撑剂浓度美式!D44</f>
        <v>1</v>
      </c>
      <c r="E44" s="11">
        <f>支撑剂浓度美式!E44*1000</f>
        <v>2650</v>
      </c>
      <c r="F44" s="9">
        <f>支撑剂浓度美式!I44/1000000</f>
        <v>5.9999999999999995E-4</v>
      </c>
      <c r="G44" s="3">
        <f>支撑剂浓度美式!G44</f>
        <v>1</v>
      </c>
      <c r="H44" s="4">
        <f>支撑剂浓度美式!H44*0.0254</f>
        <v>9.5249999999999987E-3</v>
      </c>
      <c r="I44" s="11">
        <f>支撑剂浓度美式!F44</f>
        <v>3</v>
      </c>
      <c r="J44" s="3">
        <f t="shared" si="0"/>
        <v>0.67630848060858983</v>
      </c>
      <c r="K44" s="12">
        <f>支撑剂浓度美式!J44</f>
        <v>0.2</v>
      </c>
      <c r="L44" s="13">
        <f t="shared" si="1"/>
        <v>1.3664998562828343</v>
      </c>
      <c r="M44" s="14">
        <f t="shared" si="2"/>
        <v>1.9400288705612053E-3</v>
      </c>
      <c r="N44">
        <f t="shared" si="3"/>
        <v>-2.7121918070635229</v>
      </c>
      <c r="O44" s="10">
        <f>支撑剂浓度美式!K44</f>
        <v>2.4468E-2</v>
      </c>
    </row>
    <row r="45" spans="1:15" x14ac:dyDescent="0.25">
      <c r="A45" s="15">
        <v>44</v>
      </c>
      <c r="B45" s="9">
        <f>支撑剂浓度美式!B45*0.0254</f>
        <v>7.619999999999999E-2</v>
      </c>
      <c r="C45" s="10">
        <f>支撑剂浓度美式!C45*0.159/60</f>
        <v>1.5900000000000001E-3</v>
      </c>
      <c r="D45" s="11">
        <f>支撑剂浓度美式!D45</f>
        <v>1</v>
      </c>
      <c r="E45" s="11">
        <f>支撑剂浓度美式!E45*1000</f>
        <v>2650</v>
      </c>
      <c r="F45" s="9">
        <f>支撑剂浓度美式!I45/1000000</f>
        <v>5.9999999999999995E-4</v>
      </c>
      <c r="G45" s="3">
        <f>支撑剂浓度美式!G45</f>
        <v>1</v>
      </c>
      <c r="H45" s="4">
        <f>支撑剂浓度美式!H45*0.0254</f>
        <v>9.5249999999999987E-3</v>
      </c>
      <c r="I45" s="11">
        <f>支撑剂浓度美式!F45</f>
        <v>3</v>
      </c>
      <c r="J45" s="3">
        <f t="shared" si="0"/>
        <v>0.67630848060858983</v>
      </c>
      <c r="K45" s="12">
        <f>支撑剂浓度美式!J45</f>
        <v>0.4</v>
      </c>
      <c r="L45" s="13">
        <f t="shared" si="1"/>
        <v>1.3664998562828343</v>
      </c>
      <c r="M45" s="14">
        <f t="shared" si="2"/>
        <v>1.9400288705612053E-3</v>
      </c>
      <c r="N45">
        <f t="shared" si="3"/>
        <v>-2.7121918070635229</v>
      </c>
      <c r="O45" s="10">
        <f>支撑剂浓度美式!K45</f>
        <v>7.6452599999999996E-2</v>
      </c>
    </row>
    <row r="46" spans="1:15" x14ac:dyDescent="0.25">
      <c r="A46" s="15">
        <v>45</v>
      </c>
      <c r="B46" s="9">
        <f>支撑剂浓度美式!B46*0.0254</f>
        <v>7.619999999999999E-2</v>
      </c>
      <c r="C46" s="10">
        <f>支撑剂浓度美式!C46*0.159/60</f>
        <v>1.5900000000000001E-3</v>
      </c>
      <c r="D46" s="11">
        <f>支撑剂浓度美式!D46</f>
        <v>1</v>
      </c>
      <c r="E46" s="11">
        <f>支撑剂浓度美式!E46*1000</f>
        <v>2650</v>
      </c>
      <c r="F46" s="9">
        <f>支撑剂浓度美式!I46/1000000</f>
        <v>5.9999999999999995E-4</v>
      </c>
      <c r="G46" s="3">
        <f>支撑剂浓度美式!G46</f>
        <v>1</v>
      </c>
      <c r="H46" s="4">
        <f>支撑剂浓度美式!H46*0.0254</f>
        <v>9.5249999999999987E-3</v>
      </c>
      <c r="I46" s="11">
        <f>支撑剂浓度美式!F46</f>
        <v>3</v>
      </c>
      <c r="J46" s="3">
        <f t="shared" si="0"/>
        <v>0.67630848060858983</v>
      </c>
      <c r="K46" s="12">
        <f>支撑剂浓度美式!J46</f>
        <v>0.6</v>
      </c>
      <c r="L46" s="13">
        <f t="shared" si="1"/>
        <v>1.3664998562828343</v>
      </c>
      <c r="M46" s="14">
        <f t="shared" si="2"/>
        <v>1.9400288705612053E-3</v>
      </c>
      <c r="N46">
        <f t="shared" si="3"/>
        <v>-2.7121918070635229</v>
      </c>
      <c r="O46" s="10">
        <f>支撑剂浓度美式!K46</f>
        <v>0.14984700000000001</v>
      </c>
    </row>
    <row r="47" spans="1:15" x14ac:dyDescent="0.25">
      <c r="A47" s="15">
        <v>46</v>
      </c>
      <c r="B47" s="9">
        <f>支撑剂浓度美式!B47*0.0254</f>
        <v>7.619999999999999E-2</v>
      </c>
      <c r="C47" s="10">
        <f>支撑剂浓度美式!C47*0.159/60</f>
        <v>1.5900000000000001E-3</v>
      </c>
      <c r="D47" s="11">
        <f>支撑剂浓度美式!D47</f>
        <v>1</v>
      </c>
      <c r="E47" s="11">
        <f>支撑剂浓度美式!E47*1000</f>
        <v>2650</v>
      </c>
      <c r="F47" s="9">
        <f>支撑剂浓度美式!I47/1000000</f>
        <v>5.9999999999999995E-4</v>
      </c>
      <c r="G47" s="3">
        <f>支撑剂浓度美式!G47</f>
        <v>1</v>
      </c>
      <c r="H47" s="4">
        <f>支撑剂浓度美式!H47*0.0254</f>
        <v>9.5249999999999987E-3</v>
      </c>
      <c r="I47" s="11">
        <f>支撑剂浓度美式!F47</f>
        <v>3</v>
      </c>
      <c r="J47" s="3">
        <f t="shared" si="0"/>
        <v>0.67630848060858983</v>
      </c>
      <c r="K47" s="12">
        <f>支撑剂浓度美式!J47</f>
        <v>0.8</v>
      </c>
      <c r="L47" s="13">
        <f t="shared" si="1"/>
        <v>1.3664998562828343</v>
      </c>
      <c r="M47" s="14">
        <f t="shared" si="2"/>
        <v>1.9400288705612053E-3</v>
      </c>
      <c r="N47">
        <f t="shared" si="3"/>
        <v>-2.7121918070635229</v>
      </c>
      <c r="O47" s="10">
        <f>支撑剂浓度美式!K47</f>
        <v>0.23853199999999999</v>
      </c>
    </row>
    <row r="48" spans="1:15" x14ac:dyDescent="0.25">
      <c r="B48" s="9"/>
      <c r="C48" s="10"/>
      <c r="D48" s="11"/>
      <c r="E48" s="11"/>
      <c r="F48" s="9"/>
      <c r="G48" s="3"/>
      <c r="H48" s="4"/>
      <c r="I48" s="11"/>
      <c r="J48" s="3"/>
      <c r="K48" s="12"/>
      <c r="L48" s="13"/>
      <c r="M48" s="14"/>
      <c r="O48" s="10"/>
    </row>
    <row r="49" spans="2:15" x14ac:dyDescent="0.25">
      <c r="B49" s="9"/>
      <c r="C49" s="10"/>
      <c r="D49" s="11"/>
      <c r="E49" s="11"/>
      <c r="F49" s="9"/>
      <c r="G49" s="3"/>
      <c r="H49" s="4"/>
      <c r="I49" s="11"/>
      <c r="J49" s="3"/>
      <c r="K49" s="12"/>
      <c r="L49" s="13"/>
      <c r="M49" s="14"/>
      <c r="O49" s="10"/>
    </row>
    <row r="50" spans="2:15" x14ac:dyDescent="0.25">
      <c r="B50" s="9"/>
    </row>
    <row r="51" spans="2:15" x14ac:dyDescent="0.25">
      <c r="B51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073F-315F-4E0D-A282-DC3F609F5C50}">
  <dimension ref="A1:P50"/>
  <sheetViews>
    <sheetView workbookViewId="0">
      <selection activeCell="J3" sqref="J3"/>
    </sheetView>
  </sheetViews>
  <sheetFormatPr defaultRowHeight="13.95" x14ac:dyDescent="0.25"/>
  <cols>
    <col min="12" max="12" width="12.109375" customWidth="1"/>
    <col min="13" max="13" width="11.109375" customWidth="1"/>
  </cols>
  <sheetData>
    <row r="1" spans="1:16" x14ac:dyDescent="0.25">
      <c r="A1" s="1" t="s">
        <v>10</v>
      </c>
      <c r="B1" s="1" t="s">
        <v>11</v>
      </c>
      <c r="C1" s="1" t="s">
        <v>12</v>
      </c>
      <c r="D1" s="2" t="s">
        <v>2</v>
      </c>
      <c r="E1" s="1" t="s">
        <v>13</v>
      </c>
      <c r="F1" s="1" t="s">
        <v>14</v>
      </c>
      <c r="G1" s="3" t="s">
        <v>15</v>
      </c>
      <c r="H1" s="4" t="s">
        <v>16</v>
      </c>
      <c r="I1" s="1" t="s">
        <v>4</v>
      </c>
      <c r="J1" s="5" t="s">
        <v>17</v>
      </c>
      <c r="K1" s="2" t="s">
        <v>8</v>
      </c>
      <c r="L1" s="2" t="s">
        <v>18</v>
      </c>
      <c r="M1" s="6" t="s">
        <v>19</v>
      </c>
      <c r="N1" s="7" t="s">
        <v>20</v>
      </c>
      <c r="O1" s="8" t="s">
        <v>9</v>
      </c>
      <c r="P1" s="2" t="s">
        <v>21</v>
      </c>
    </row>
    <row r="2" spans="1:16" x14ac:dyDescent="0.25">
      <c r="A2" s="1">
        <v>1</v>
      </c>
      <c r="B2" s="9">
        <f>支撑剂浓度美式!B2*0.0254</f>
        <v>7.619999999999999E-2</v>
      </c>
      <c r="C2" s="10">
        <f>支撑剂浓度美式!C2*0.159/60</f>
        <v>0.159</v>
      </c>
      <c r="D2" s="11">
        <f>支撑剂浓度美式!D2</f>
        <v>0</v>
      </c>
      <c r="E2" s="11">
        <f>支撑剂浓度美式!E2*1000</f>
        <v>2650</v>
      </c>
      <c r="F2" s="9">
        <f>支撑剂浓度美式!I2/1000000</f>
        <v>5.9999999999999995E-4</v>
      </c>
      <c r="G2" s="3">
        <f>支撑剂浓度美式!G2</f>
        <v>1</v>
      </c>
      <c r="H2" s="4">
        <f>支撑剂浓度美式!H2*0.0254</f>
        <v>9.5249999999999987E-3</v>
      </c>
      <c r="I2" s="11">
        <f>支撑剂浓度美式!F2</f>
        <v>1</v>
      </c>
      <c r="J2" s="3">
        <f>POWER(I2,-0.356)</f>
        <v>1</v>
      </c>
      <c r="K2" s="12">
        <f>支撑剂浓度美式!J2</f>
        <v>0.2</v>
      </c>
      <c r="L2" s="13">
        <f>POWER(M2,-0.05)</f>
        <v>0.99010088013040098</v>
      </c>
      <c r="M2" s="14">
        <f>(4*E2*F2*F2)/(18*3.1415926*G2*H2*B2*B2)</f>
        <v>1.2201439437491859</v>
      </c>
      <c r="N2">
        <f>LOG(M2,10)</f>
        <v>8.6411068616025044E-2</v>
      </c>
      <c r="O2" s="10">
        <f>支撑剂浓度美式!K2</f>
        <v>0.13670099999999999</v>
      </c>
      <c r="P2" s="1">
        <f>-LOG(C2)</f>
        <v>0.79860287567954846</v>
      </c>
    </row>
    <row r="3" spans="1:16" x14ac:dyDescent="0.25">
      <c r="A3" s="1">
        <v>2</v>
      </c>
      <c r="B3" s="9">
        <f>支撑剂浓度美式!B3*0.0254</f>
        <v>7.619999999999999E-2</v>
      </c>
      <c r="C3" s="10">
        <f>支撑剂浓度美式!C3*0.159/60</f>
        <v>0.159</v>
      </c>
      <c r="D3" s="11">
        <f>支撑剂浓度美式!D3</f>
        <v>0</v>
      </c>
      <c r="E3" s="11">
        <f>支撑剂浓度美式!E3*1000</f>
        <v>2650</v>
      </c>
      <c r="F3" s="9">
        <f>支撑剂浓度美式!I3/1000000</f>
        <v>5.9999999999999995E-4</v>
      </c>
      <c r="G3" s="3">
        <f>支撑剂浓度美式!G3</f>
        <v>1</v>
      </c>
      <c r="H3" s="4">
        <f>支撑剂浓度美式!H3*0.0254</f>
        <v>9.5249999999999987E-3</v>
      </c>
      <c r="I3" s="11">
        <f>支撑剂浓度美式!F3</f>
        <v>1</v>
      </c>
      <c r="J3" s="3">
        <f t="shared" ref="J3:J47" si="0">POWER(I3,-0.356)</f>
        <v>1</v>
      </c>
      <c r="K3" s="12">
        <f>支撑剂浓度美式!J3</f>
        <v>0.4</v>
      </c>
      <c r="L3" s="13">
        <f t="shared" ref="L3:L47" si="1">POWER(M3,-0.05)</f>
        <v>0.99010088013040098</v>
      </c>
      <c r="M3" s="14">
        <f t="shared" ref="M3:M47" si="2">(4*E3*F3*F3)/(18*3.1415926*G3*H3*B3*B3)</f>
        <v>1.2201439437491859</v>
      </c>
      <c r="N3">
        <f t="shared" ref="N3:N47" si="3">LOG(M3,10)</f>
        <v>8.6411068616025044E-2</v>
      </c>
      <c r="O3" s="10">
        <f>支撑剂浓度美式!K3</f>
        <v>0.21784500000000001</v>
      </c>
      <c r="P3" s="1">
        <f t="shared" ref="P3:P47" si="4">-LOG(C3)</f>
        <v>0.79860287567954846</v>
      </c>
    </row>
    <row r="4" spans="1:16" x14ac:dyDescent="0.25">
      <c r="A4" s="1">
        <v>3</v>
      </c>
      <c r="B4" s="9">
        <f>支撑剂浓度美式!B4*0.0254</f>
        <v>7.619999999999999E-2</v>
      </c>
      <c r="C4" s="10">
        <f>支撑剂浓度美式!C4*0.159/60</f>
        <v>0.159</v>
      </c>
      <c r="D4" s="11">
        <f>支撑剂浓度美式!D4</f>
        <v>0</v>
      </c>
      <c r="E4" s="11">
        <f>支撑剂浓度美式!E4*1000</f>
        <v>2650</v>
      </c>
      <c r="F4" s="9">
        <f>支撑剂浓度美式!I4/1000000</f>
        <v>5.9999999999999995E-4</v>
      </c>
      <c r="G4" s="3">
        <f>支撑剂浓度美式!G4</f>
        <v>1</v>
      </c>
      <c r="H4" s="4">
        <f>支撑剂浓度美式!H4*0.0254</f>
        <v>9.5249999999999987E-3</v>
      </c>
      <c r="I4" s="11">
        <f>支撑剂浓度美式!F4</f>
        <v>1</v>
      </c>
      <c r="J4" s="3">
        <f t="shared" si="0"/>
        <v>1</v>
      </c>
      <c r="K4" s="12">
        <f>支撑剂浓度美式!J4</f>
        <v>0.6</v>
      </c>
      <c r="L4" s="13">
        <f t="shared" si="1"/>
        <v>0.99010088013040098</v>
      </c>
      <c r="M4" s="14">
        <f t="shared" si="2"/>
        <v>1.2201439437491859</v>
      </c>
      <c r="N4">
        <f t="shared" si="3"/>
        <v>8.6411068616025044E-2</v>
      </c>
      <c r="O4" s="10">
        <f>支撑剂浓度美式!K4</f>
        <v>0.339395</v>
      </c>
      <c r="P4" s="1">
        <f t="shared" si="4"/>
        <v>0.79860287567954846</v>
      </c>
    </row>
    <row r="5" spans="1:16" x14ac:dyDescent="0.25">
      <c r="A5" s="1">
        <v>4</v>
      </c>
      <c r="B5" s="9">
        <f>支撑剂浓度美式!B5*0.0254</f>
        <v>7.619999999999999E-2</v>
      </c>
      <c r="C5" s="10">
        <f>支撑剂浓度美式!C5*0.159/60</f>
        <v>0.159</v>
      </c>
      <c r="D5" s="11">
        <f>支撑剂浓度美式!D5</f>
        <v>0</v>
      </c>
      <c r="E5" s="11">
        <f>支撑剂浓度美式!E5*1000</f>
        <v>2650</v>
      </c>
      <c r="F5" s="9">
        <f>支撑剂浓度美式!I5/1000000</f>
        <v>5.9999999999999995E-4</v>
      </c>
      <c r="G5" s="3">
        <f>支撑剂浓度美式!G5</f>
        <v>1</v>
      </c>
      <c r="H5" s="4">
        <f>支撑剂浓度美式!H5*0.0254</f>
        <v>9.5249999999999987E-3</v>
      </c>
      <c r="I5" s="11">
        <f>支撑剂浓度美式!F5</f>
        <v>1</v>
      </c>
      <c r="J5" s="3">
        <f t="shared" si="0"/>
        <v>1</v>
      </c>
      <c r="K5" s="12">
        <f>支撑剂浓度美式!J5</f>
        <v>0.8</v>
      </c>
      <c r="L5" s="13">
        <f t="shared" si="1"/>
        <v>0.99010088013040098</v>
      </c>
      <c r="M5" s="14">
        <f t="shared" si="2"/>
        <v>1.2201439437491859</v>
      </c>
      <c r="N5">
        <f t="shared" si="3"/>
        <v>8.6411068616025044E-2</v>
      </c>
      <c r="O5" s="10">
        <f>支撑剂浓度美式!K5</f>
        <v>0.49292900000000001</v>
      </c>
      <c r="P5" s="1">
        <f t="shared" si="4"/>
        <v>0.79860287567954846</v>
      </c>
    </row>
    <row r="6" spans="1:16" x14ac:dyDescent="0.25">
      <c r="A6" s="1">
        <v>5</v>
      </c>
      <c r="B6" s="9">
        <f>支撑剂浓度美式!B6*0.0254</f>
        <v>7.619999999999999E-2</v>
      </c>
      <c r="C6" s="10">
        <f>支撑剂浓度美式!C6*0.159/60</f>
        <v>0.159</v>
      </c>
      <c r="D6" s="11">
        <f>支撑剂浓度美式!D6</f>
        <v>-1</v>
      </c>
      <c r="E6" s="11">
        <f>支撑剂浓度美式!E6*1000</f>
        <v>2650</v>
      </c>
      <c r="F6" s="9">
        <f>支撑剂浓度美式!I6/1000000</f>
        <v>5.9999999999999995E-4</v>
      </c>
      <c r="G6" s="3">
        <f>支撑剂浓度美式!G6</f>
        <v>1</v>
      </c>
      <c r="H6" s="4">
        <f>支撑剂浓度美式!H6*0.0254</f>
        <v>9.5249999999999987E-3</v>
      </c>
      <c r="I6" s="11">
        <f>支撑剂浓度美式!F6</f>
        <v>1</v>
      </c>
      <c r="J6" s="3">
        <f t="shared" si="0"/>
        <v>1</v>
      </c>
      <c r="K6" s="12">
        <f>支撑剂浓度美式!J6</f>
        <v>0.2</v>
      </c>
      <c r="L6" s="13">
        <f t="shared" si="1"/>
        <v>0.99010088013040098</v>
      </c>
      <c r="M6" s="14">
        <f t="shared" si="2"/>
        <v>1.2201439437491859</v>
      </c>
      <c r="N6">
        <f t="shared" si="3"/>
        <v>8.6411068616025044E-2</v>
      </c>
      <c r="O6" s="10">
        <f>支撑剂浓度美式!K6</f>
        <v>0.13770099999999999</v>
      </c>
      <c r="P6" s="1">
        <f t="shared" si="4"/>
        <v>0.79860287567954846</v>
      </c>
    </row>
    <row r="7" spans="1:16" x14ac:dyDescent="0.25">
      <c r="A7" s="1">
        <v>6</v>
      </c>
      <c r="B7" s="9">
        <f>支撑剂浓度美式!B7*0.0254</f>
        <v>7.619999999999999E-2</v>
      </c>
      <c r="C7" s="10">
        <f>支撑剂浓度美式!C7*0.159/60</f>
        <v>0.159</v>
      </c>
      <c r="D7" s="11">
        <f>支撑剂浓度美式!D7</f>
        <v>-1</v>
      </c>
      <c r="E7" s="11">
        <f>支撑剂浓度美式!E7*1000</f>
        <v>2650</v>
      </c>
      <c r="F7" s="9">
        <f>支撑剂浓度美式!I7/1000000</f>
        <v>5.9999999999999995E-4</v>
      </c>
      <c r="G7" s="3">
        <f>支撑剂浓度美式!G7</f>
        <v>1</v>
      </c>
      <c r="H7" s="4">
        <f>支撑剂浓度美式!H7*0.0254</f>
        <v>9.5249999999999987E-3</v>
      </c>
      <c r="I7" s="11">
        <f>支撑剂浓度美式!F7</f>
        <v>1</v>
      </c>
      <c r="J7" s="3">
        <f t="shared" si="0"/>
        <v>1</v>
      </c>
      <c r="K7" s="12">
        <f>支撑剂浓度美式!J7</f>
        <v>0.4</v>
      </c>
      <c r="L7" s="13">
        <f t="shared" si="1"/>
        <v>0.99010088013040098</v>
      </c>
      <c r="M7" s="14">
        <f t="shared" si="2"/>
        <v>1.2201439437491859</v>
      </c>
      <c r="N7">
        <f t="shared" si="3"/>
        <v>8.6411068616025044E-2</v>
      </c>
      <c r="O7" s="10">
        <f>支撑剂浓度美式!K7</f>
        <v>0.220529</v>
      </c>
      <c r="P7" s="1">
        <f t="shared" si="4"/>
        <v>0.79860287567954846</v>
      </c>
    </row>
    <row r="8" spans="1:16" x14ac:dyDescent="0.25">
      <c r="A8" s="1">
        <v>7</v>
      </c>
      <c r="B8" s="9">
        <f>支撑剂浓度美式!B8*0.0254</f>
        <v>7.619999999999999E-2</v>
      </c>
      <c r="C8" s="10">
        <f>支撑剂浓度美式!C8*0.159/60</f>
        <v>0.159</v>
      </c>
      <c r="D8" s="11">
        <f>支撑剂浓度美式!D8</f>
        <v>-1</v>
      </c>
      <c r="E8" s="11">
        <f>支撑剂浓度美式!E8*1000</f>
        <v>2650</v>
      </c>
      <c r="F8" s="9">
        <f>支撑剂浓度美式!I8/1000000</f>
        <v>5.9999999999999995E-4</v>
      </c>
      <c r="G8" s="3">
        <f>支撑剂浓度美式!G8</f>
        <v>1</v>
      </c>
      <c r="H8" s="4">
        <f>支撑剂浓度美式!H8*0.0254</f>
        <v>9.5249999999999987E-3</v>
      </c>
      <c r="I8" s="11">
        <f>支撑剂浓度美式!F8</f>
        <v>1</v>
      </c>
      <c r="J8" s="3">
        <f t="shared" si="0"/>
        <v>1</v>
      </c>
      <c r="K8" s="12">
        <f>支撑剂浓度美式!J8</f>
        <v>0.6</v>
      </c>
      <c r="L8" s="13">
        <f t="shared" si="1"/>
        <v>0.99010088013040098</v>
      </c>
      <c r="M8" s="14">
        <f t="shared" si="2"/>
        <v>1.2201439437491859</v>
      </c>
      <c r="N8">
        <f t="shared" si="3"/>
        <v>8.6411068616025044E-2</v>
      </c>
      <c r="O8" s="10">
        <f>支撑剂浓度美式!K8</f>
        <v>0.34034500000000001</v>
      </c>
      <c r="P8" s="1">
        <f t="shared" si="4"/>
        <v>0.79860287567954846</v>
      </c>
    </row>
    <row r="9" spans="1:16" x14ac:dyDescent="0.25">
      <c r="A9" s="1">
        <v>8</v>
      </c>
      <c r="B9" s="9">
        <f>支撑剂浓度美式!B9*0.0254</f>
        <v>7.619999999999999E-2</v>
      </c>
      <c r="C9" s="10">
        <f>支撑剂浓度美式!C9*0.159/60</f>
        <v>0.159</v>
      </c>
      <c r="D9" s="11">
        <f>支撑剂浓度美式!D9</f>
        <v>-1</v>
      </c>
      <c r="E9" s="11">
        <f>支撑剂浓度美式!E9*1000</f>
        <v>2650</v>
      </c>
      <c r="F9" s="9">
        <f>支撑剂浓度美式!I9/1000000</f>
        <v>5.9999999999999995E-4</v>
      </c>
      <c r="G9" s="3">
        <f>支撑剂浓度美式!G9</f>
        <v>1</v>
      </c>
      <c r="H9" s="4">
        <f>支撑剂浓度美式!H9*0.0254</f>
        <v>9.5249999999999987E-3</v>
      </c>
      <c r="I9" s="11">
        <f>支撑剂浓度美式!F9</f>
        <v>1</v>
      </c>
      <c r="J9" s="3">
        <f t="shared" si="0"/>
        <v>1</v>
      </c>
      <c r="K9" s="12">
        <f>支撑剂浓度美式!J9</f>
        <v>0.8</v>
      </c>
      <c r="L9" s="13">
        <f t="shared" si="1"/>
        <v>0.99010088013040098</v>
      </c>
      <c r="M9" s="14">
        <f t="shared" si="2"/>
        <v>1.2201439437491859</v>
      </c>
      <c r="N9">
        <f t="shared" si="3"/>
        <v>8.6411068616025044E-2</v>
      </c>
      <c r="O9" s="10">
        <f>支撑剂浓度美式!K9</f>
        <v>0.49492900000000001</v>
      </c>
      <c r="P9" s="1">
        <f t="shared" si="4"/>
        <v>0.79860287567954846</v>
      </c>
    </row>
    <row r="10" spans="1:16" x14ac:dyDescent="0.25">
      <c r="A10" s="1">
        <v>9</v>
      </c>
      <c r="B10" s="9">
        <f>支撑剂浓度美式!B10*0.0254</f>
        <v>7.619999999999999E-2</v>
      </c>
      <c r="C10" s="10">
        <f>支撑剂浓度美式!C10*0.159/60</f>
        <v>0.159</v>
      </c>
      <c r="D10" s="11">
        <f>支撑剂浓度美式!D10</f>
        <v>1</v>
      </c>
      <c r="E10" s="11">
        <f>支撑剂浓度美式!E10*1000</f>
        <v>2650</v>
      </c>
      <c r="F10" s="9">
        <f>支撑剂浓度美式!I10/1000000</f>
        <v>5.9999999999999995E-4</v>
      </c>
      <c r="G10" s="3">
        <f>支撑剂浓度美式!G10</f>
        <v>1</v>
      </c>
      <c r="H10" s="4">
        <f>支撑剂浓度美式!H10*0.0254</f>
        <v>9.5249999999999987E-3</v>
      </c>
      <c r="I10" s="11">
        <f>支撑剂浓度美式!F10</f>
        <v>1</v>
      </c>
      <c r="J10" s="3">
        <f t="shared" si="0"/>
        <v>1</v>
      </c>
      <c r="K10" s="12">
        <f>支撑剂浓度美式!J10</f>
        <v>0.2</v>
      </c>
      <c r="L10" s="13">
        <f t="shared" si="1"/>
        <v>0.99010088013040098</v>
      </c>
      <c r="M10" s="14">
        <f t="shared" si="2"/>
        <v>1.2201439437491859</v>
      </c>
      <c r="N10">
        <f t="shared" si="3"/>
        <v>8.6411068616025044E-2</v>
      </c>
      <c r="O10" s="10">
        <f>支撑剂浓度美式!K10</f>
        <v>0.136183</v>
      </c>
      <c r="P10" s="1">
        <f t="shared" si="4"/>
        <v>0.79860287567954846</v>
      </c>
    </row>
    <row r="11" spans="1:16" x14ac:dyDescent="0.25">
      <c r="A11" s="1">
        <v>10</v>
      </c>
      <c r="B11" s="9">
        <f>支撑剂浓度美式!B11*0.0254</f>
        <v>7.619999999999999E-2</v>
      </c>
      <c r="C11" s="10">
        <f>支撑剂浓度美式!C11*0.159/60</f>
        <v>0.159</v>
      </c>
      <c r="D11" s="11">
        <f>支撑剂浓度美式!D11</f>
        <v>1</v>
      </c>
      <c r="E11" s="11">
        <f>支撑剂浓度美式!E11*1000</f>
        <v>2650</v>
      </c>
      <c r="F11" s="9">
        <f>支撑剂浓度美式!I11/1000000</f>
        <v>5.9999999999999995E-4</v>
      </c>
      <c r="G11" s="3">
        <f>支撑剂浓度美式!G11</f>
        <v>1</v>
      </c>
      <c r="H11" s="4">
        <f>支撑剂浓度美式!H11*0.0254</f>
        <v>9.5249999999999987E-3</v>
      </c>
      <c r="I11" s="11">
        <f>支撑剂浓度美式!F11</f>
        <v>1</v>
      </c>
      <c r="J11" s="3">
        <f t="shared" si="0"/>
        <v>1</v>
      </c>
      <c r="K11" s="12">
        <f>支撑剂浓度美式!J11</f>
        <v>0.4</v>
      </c>
      <c r="L11" s="13">
        <f t="shared" si="1"/>
        <v>0.99010088013040098</v>
      </c>
      <c r="M11" s="14">
        <f t="shared" si="2"/>
        <v>1.2201439437491859</v>
      </c>
      <c r="N11">
        <f t="shared" si="3"/>
        <v>8.6411068616025044E-2</v>
      </c>
      <c r="O11" s="10">
        <f>支撑剂浓度美式!K11</f>
        <v>0.209428</v>
      </c>
      <c r="P11" s="1">
        <f t="shared" si="4"/>
        <v>0.79860287567954846</v>
      </c>
    </row>
    <row r="12" spans="1:16" x14ac:dyDescent="0.25">
      <c r="A12" s="1">
        <v>11</v>
      </c>
      <c r="B12" s="9">
        <f>支撑剂浓度美式!B12*0.0254</f>
        <v>7.619999999999999E-2</v>
      </c>
      <c r="C12" s="10">
        <f>支撑剂浓度美式!C12*0.159/60</f>
        <v>0.159</v>
      </c>
      <c r="D12" s="11">
        <f>支撑剂浓度美式!D12</f>
        <v>1</v>
      </c>
      <c r="E12" s="11">
        <f>支撑剂浓度美式!E12*1000</f>
        <v>2650</v>
      </c>
      <c r="F12" s="9">
        <f>支撑剂浓度美式!I12/1000000</f>
        <v>5.9999999999999995E-4</v>
      </c>
      <c r="G12" s="3">
        <f>支撑剂浓度美式!G12</f>
        <v>1</v>
      </c>
      <c r="H12" s="4">
        <f>支撑剂浓度美式!H12*0.0254</f>
        <v>9.5249999999999987E-3</v>
      </c>
      <c r="I12" s="11">
        <f>支撑剂浓度美式!F12</f>
        <v>1</v>
      </c>
      <c r="J12" s="3">
        <f t="shared" si="0"/>
        <v>1</v>
      </c>
      <c r="K12" s="12">
        <f>支撑剂浓度美式!J12</f>
        <v>0.6</v>
      </c>
      <c r="L12" s="13">
        <f t="shared" si="1"/>
        <v>0.99010088013040098</v>
      </c>
      <c r="M12" s="14">
        <f t="shared" si="2"/>
        <v>1.2201439437491859</v>
      </c>
      <c r="N12">
        <f t="shared" si="3"/>
        <v>8.6411068616025044E-2</v>
      </c>
      <c r="O12" s="10">
        <f>支撑剂浓度美式!K12</f>
        <v>0.344443</v>
      </c>
      <c r="P12" s="1">
        <f t="shared" si="4"/>
        <v>0.79860287567954846</v>
      </c>
    </row>
    <row r="13" spans="1:16" x14ac:dyDescent="0.25">
      <c r="A13" s="1">
        <v>12</v>
      </c>
      <c r="B13" s="9">
        <f>支撑剂浓度美式!B13*0.0254</f>
        <v>7.619999999999999E-2</v>
      </c>
      <c r="C13" s="10">
        <f>支撑剂浓度美式!C13*0.159/60</f>
        <v>0.159</v>
      </c>
      <c r="D13" s="11">
        <f>支撑剂浓度美式!D13</f>
        <v>1</v>
      </c>
      <c r="E13" s="11">
        <f>支撑剂浓度美式!E13*1000</f>
        <v>2650</v>
      </c>
      <c r="F13" s="9">
        <f>支撑剂浓度美式!I13/1000000</f>
        <v>5.9999999999999995E-4</v>
      </c>
      <c r="G13" s="3">
        <f>支撑剂浓度美式!G13</f>
        <v>1</v>
      </c>
      <c r="H13" s="4">
        <f>支撑剂浓度美式!H13*0.0254</f>
        <v>9.5249999999999987E-3</v>
      </c>
      <c r="I13" s="11">
        <f>支撑剂浓度美式!F13</f>
        <v>1</v>
      </c>
      <c r="J13" s="3">
        <f t="shared" si="0"/>
        <v>1</v>
      </c>
      <c r="K13" s="12">
        <f>支撑剂浓度美式!J13</f>
        <v>0.8</v>
      </c>
      <c r="L13" s="13">
        <f t="shared" si="1"/>
        <v>0.99010088013040098</v>
      </c>
      <c r="M13" s="14">
        <f t="shared" si="2"/>
        <v>1.2201439437491859</v>
      </c>
      <c r="N13">
        <f t="shared" si="3"/>
        <v>8.6411068616025044E-2</v>
      </c>
      <c r="O13" s="10">
        <f>支撑剂浓度美式!K13</f>
        <v>0.49292900000000001</v>
      </c>
      <c r="P13" s="1">
        <f t="shared" si="4"/>
        <v>0.79860287567954846</v>
      </c>
    </row>
    <row r="14" spans="1:16" x14ac:dyDescent="0.25">
      <c r="A14" s="1">
        <v>13</v>
      </c>
      <c r="B14" s="9">
        <f>支撑剂浓度美式!B14*0.0254</f>
        <v>7.619999999999999E-2</v>
      </c>
      <c r="C14" s="10">
        <f>支撑剂浓度美式!C14*0.159/60</f>
        <v>0.159</v>
      </c>
      <c r="D14" s="11">
        <f>支撑剂浓度美式!D14</f>
        <v>0</v>
      </c>
      <c r="E14" s="11">
        <f>支撑剂浓度美式!E14*1000</f>
        <v>2650</v>
      </c>
      <c r="F14" s="9">
        <f>支撑剂浓度美式!I14/1000000</f>
        <v>5.9999999999999995E-4</v>
      </c>
      <c r="G14" s="3">
        <f>支撑剂浓度美式!G14</f>
        <v>1</v>
      </c>
      <c r="H14" s="4">
        <f>支撑剂浓度美式!H14*0.0254</f>
        <v>9.5249999999999987E-3</v>
      </c>
      <c r="I14" s="11">
        <f>支撑剂浓度美式!F14</f>
        <v>3</v>
      </c>
      <c r="J14" s="3">
        <f t="shared" si="0"/>
        <v>0.67630848060858983</v>
      </c>
      <c r="K14" s="12">
        <f>支撑剂浓度美式!J14</f>
        <v>0.2</v>
      </c>
      <c r="L14" s="13">
        <f t="shared" si="1"/>
        <v>0.99010088013040098</v>
      </c>
      <c r="M14" s="14">
        <f t="shared" si="2"/>
        <v>1.2201439437491859</v>
      </c>
      <c r="N14">
        <f t="shared" si="3"/>
        <v>8.6411068616025044E-2</v>
      </c>
      <c r="O14" s="10">
        <f>支撑剂浓度美式!K14</f>
        <v>0.117225</v>
      </c>
      <c r="P14" s="1">
        <f t="shared" si="4"/>
        <v>0.79860287567954846</v>
      </c>
    </row>
    <row r="15" spans="1:16" x14ac:dyDescent="0.25">
      <c r="A15" s="1">
        <v>14</v>
      </c>
      <c r="B15" s="9">
        <f>支撑剂浓度美式!B15*0.0254</f>
        <v>7.619999999999999E-2</v>
      </c>
      <c r="C15" s="10">
        <f>支撑剂浓度美式!C15*0.159/60</f>
        <v>0.159</v>
      </c>
      <c r="D15" s="11">
        <f>支撑剂浓度美式!D15</f>
        <v>0</v>
      </c>
      <c r="E15" s="11">
        <f>支撑剂浓度美式!E15*1000</f>
        <v>2650</v>
      </c>
      <c r="F15" s="9">
        <f>支撑剂浓度美式!I15/1000000</f>
        <v>5.9999999999999995E-4</v>
      </c>
      <c r="G15" s="3">
        <f>支撑剂浓度美式!G15</f>
        <v>1</v>
      </c>
      <c r="H15" s="4">
        <f>支撑剂浓度美式!H15*0.0254</f>
        <v>9.5249999999999987E-3</v>
      </c>
      <c r="I15" s="11">
        <f>支撑剂浓度美式!F15</f>
        <v>3</v>
      </c>
      <c r="J15" s="3">
        <f t="shared" si="0"/>
        <v>0.67630848060858983</v>
      </c>
      <c r="K15" s="12">
        <f>支撑剂浓度美式!J15</f>
        <v>0.4</v>
      </c>
      <c r="L15" s="13">
        <f t="shared" si="1"/>
        <v>0.99010088013040098</v>
      </c>
      <c r="M15" s="14">
        <f t="shared" si="2"/>
        <v>1.2201439437491859</v>
      </c>
      <c r="N15">
        <f t="shared" si="3"/>
        <v>8.6411068616025044E-2</v>
      </c>
      <c r="O15" s="10">
        <f>支撑剂浓度美式!K15</f>
        <v>0.18181800000000001</v>
      </c>
      <c r="P15" s="1">
        <f t="shared" si="4"/>
        <v>0.79860287567954846</v>
      </c>
    </row>
    <row r="16" spans="1:16" x14ac:dyDescent="0.25">
      <c r="A16" s="1">
        <v>15</v>
      </c>
      <c r="B16" s="9">
        <f>支撑剂浓度美式!B16*0.0254</f>
        <v>7.619999999999999E-2</v>
      </c>
      <c r="C16" s="10">
        <f>支撑剂浓度美式!C16*0.159/60</f>
        <v>0.159</v>
      </c>
      <c r="D16" s="11">
        <f>支撑剂浓度美式!D16</f>
        <v>0</v>
      </c>
      <c r="E16" s="11">
        <f>支撑剂浓度美式!E16*1000</f>
        <v>2650</v>
      </c>
      <c r="F16" s="9">
        <f>支撑剂浓度美式!I16/1000000</f>
        <v>5.9999999999999995E-4</v>
      </c>
      <c r="G16" s="3">
        <f>支撑剂浓度美式!G16</f>
        <v>1</v>
      </c>
      <c r="H16" s="4">
        <f>支撑剂浓度美式!H16*0.0254</f>
        <v>9.5249999999999987E-3</v>
      </c>
      <c r="I16" s="11">
        <f>支撑剂浓度美式!F16</f>
        <v>3</v>
      </c>
      <c r="J16" s="3">
        <f t="shared" si="0"/>
        <v>0.67630848060858983</v>
      </c>
      <c r="K16" s="12">
        <f>支撑剂浓度美式!J16</f>
        <v>0.6</v>
      </c>
      <c r="L16" s="13">
        <f t="shared" si="1"/>
        <v>0.99010088013040098</v>
      </c>
      <c r="M16" s="14">
        <f t="shared" si="2"/>
        <v>1.2201439437491859</v>
      </c>
      <c r="N16">
        <f t="shared" si="3"/>
        <v>8.6411068616025044E-2</v>
      </c>
      <c r="O16" s="10">
        <f>支撑剂浓度美式!K16</f>
        <v>0.29186600000000001</v>
      </c>
      <c r="P16" s="1">
        <f t="shared" si="4"/>
        <v>0.79860287567954846</v>
      </c>
    </row>
    <row r="17" spans="1:16" x14ac:dyDescent="0.25">
      <c r="A17" s="1">
        <v>16</v>
      </c>
      <c r="B17" s="9">
        <f>支撑剂浓度美式!B17*0.0254</f>
        <v>7.619999999999999E-2</v>
      </c>
      <c r="C17" s="10">
        <f>支撑剂浓度美式!C17*0.159/60</f>
        <v>0.159</v>
      </c>
      <c r="D17" s="11">
        <f>支撑剂浓度美式!D17</f>
        <v>0</v>
      </c>
      <c r="E17" s="11">
        <f>支撑剂浓度美式!E17*1000</f>
        <v>2650</v>
      </c>
      <c r="F17" s="9">
        <f>支撑剂浓度美式!I17/1000000</f>
        <v>5.9999999999999995E-4</v>
      </c>
      <c r="G17" s="3">
        <f>支撑剂浓度美式!G17</f>
        <v>1</v>
      </c>
      <c r="H17" s="4">
        <f>支撑剂浓度美式!H17*0.0254</f>
        <v>9.5249999999999987E-3</v>
      </c>
      <c r="I17" s="11">
        <f>支撑剂浓度美式!F17</f>
        <v>3</v>
      </c>
      <c r="J17" s="3">
        <f t="shared" si="0"/>
        <v>0.67630848060858983</v>
      </c>
      <c r="K17" s="12">
        <f>支撑剂浓度美式!J17</f>
        <v>0.8</v>
      </c>
      <c r="L17" s="13">
        <f t="shared" si="1"/>
        <v>0.99010088013040098</v>
      </c>
      <c r="M17" s="14">
        <f t="shared" si="2"/>
        <v>1.2201439437491859</v>
      </c>
      <c r="N17">
        <f t="shared" si="3"/>
        <v>8.6411068616025044E-2</v>
      </c>
      <c r="O17" s="10">
        <f>支撑剂浓度美式!K17</f>
        <v>0.43201400000000001</v>
      </c>
      <c r="P17" s="1">
        <f t="shared" si="4"/>
        <v>0.79860287567954846</v>
      </c>
    </row>
    <row r="18" spans="1:16" x14ac:dyDescent="0.25">
      <c r="A18" s="1">
        <v>17</v>
      </c>
      <c r="B18" s="9">
        <f>支撑剂浓度美式!B18*0.0254</f>
        <v>7.619999999999999E-2</v>
      </c>
      <c r="C18" s="10">
        <f>支撑剂浓度美式!C18*0.159/60</f>
        <v>0.159</v>
      </c>
      <c r="D18" s="11">
        <f>支撑剂浓度美式!D18</f>
        <v>-1</v>
      </c>
      <c r="E18" s="11">
        <f>支撑剂浓度美式!E18*1000</f>
        <v>2650</v>
      </c>
      <c r="F18" s="9">
        <f>支撑剂浓度美式!I18/1000000</f>
        <v>5.9999999999999995E-4</v>
      </c>
      <c r="G18" s="3">
        <f>支撑剂浓度美式!G18</f>
        <v>1</v>
      </c>
      <c r="H18" s="4">
        <f>支撑剂浓度美式!H18*0.0254</f>
        <v>9.5249999999999987E-3</v>
      </c>
      <c r="I18" s="11">
        <f>支撑剂浓度美式!F18</f>
        <v>3</v>
      </c>
      <c r="J18" s="3">
        <f t="shared" si="0"/>
        <v>0.67630848060858983</v>
      </c>
      <c r="K18" s="12">
        <f>支撑剂浓度美式!J18</f>
        <v>0.2</v>
      </c>
      <c r="L18" s="13">
        <f t="shared" si="1"/>
        <v>0.99010088013040098</v>
      </c>
      <c r="M18" s="14">
        <f t="shared" si="2"/>
        <v>1.2201439437491859</v>
      </c>
      <c r="N18">
        <f t="shared" si="3"/>
        <v>8.6411068616025044E-2</v>
      </c>
      <c r="O18" s="10">
        <f>支撑剂浓度美式!K18</f>
        <v>0.118225</v>
      </c>
      <c r="P18" s="1">
        <f t="shared" si="4"/>
        <v>0.79860287567954846</v>
      </c>
    </row>
    <row r="19" spans="1:16" x14ac:dyDescent="0.25">
      <c r="A19" s="1">
        <v>18</v>
      </c>
      <c r="B19" s="9">
        <f>支撑剂浓度美式!B19*0.0254</f>
        <v>7.619999999999999E-2</v>
      </c>
      <c r="C19" s="10">
        <f>支撑剂浓度美式!C19*0.159/60</f>
        <v>0.159</v>
      </c>
      <c r="D19" s="11">
        <f>支撑剂浓度美式!D19</f>
        <v>-1</v>
      </c>
      <c r="E19" s="11">
        <f>支撑剂浓度美式!E19*1000</f>
        <v>2650</v>
      </c>
      <c r="F19" s="9">
        <f>支撑剂浓度美式!I19/1000000</f>
        <v>5.9999999999999995E-4</v>
      </c>
      <c r="G19" s="3">
        <f>支撑剂浓度美式!G19</f>
        <v>1</v>
      </c>
      <c r="H19" s="4">
        <f>支撑剂浓度美式!H19*0.0254</f>
        <v>9.5249999999999987E-3</v>
      </c>
      <c r="I19" s="11">
        <f>支撑剂浓度美式!F19</f>
        <v>3</v>
      </c>
      <c r="J19" s="3">
        <f t="shared" si="0"/>
        <v>0.67630848060858983</v>
      </c>
      <c r="K19" s="12">
        <f>支撑剂浓度美式!J19</f>
        <v>0.4</v>
      </c>
      <c r="L19" s="13">
        <f t="shared" si="1"/>
        <v>0.99010088013040098</v>
      </c>
      <c r="M19" s="14">
        <f t="shared" si="2"/>
        <v>1.2201439437491859</v>
      </c>
      <c r="N19">
        <f t="shared" si="3"/>
        <v>8.6411068616025044E-2</v>
      </c>
      <c r="O19" s="10">
        <f>支撑剂浓度美式!K19</f>
        <v>0.188995</v>
      </c>
      <c r="P19" s="1">
        <f t="shared" si="4"/>
        <v>0.79860287567954846</v>
      </c>
    </row>
    <row r="20" spans="1:16" x14ac:dyDescent="0.25">
      <c r="A20" s="1">
        <v>19</v>
      </c>
      <c r="B20" s="9">
        <f>支撑剂浓度美式!B20*0.0254</f>
        <v>7.619999999999999E-2</v>
      </c>
      <c r="C20" s="10">
        <f>支撑剂浓度美式!C20*0.159/60</f>
        <v>0.159</v>
      </c>
      <c r="D20" s="11">
        <f>支撑剂浓度美式!D20</f>
        <v>-1</v>
      </c>
      <c r="E20" s="11">
        <f>支撑剂浓度美式!E20*1000</f>
        <v>2650</v>
      </c>
      <c r="F20" s="9">
        <f>支撑剂浓度美式!I20/1000000</f>
        <v>5.9999999999999995E-4</v>
      </c>
      <c r="G20" s="3">
        <f>支撑剂浓度美式!G20</f>
        <v>1</v>
      </c>
      <c r="H20" s="4">
        <f>支撑剂浓度美式!H20*0.0254</f>
        <v>9.5249999999999987E-3</v>
      </c>
      <c r="I20" s="11">
        <f>支撑剂浓度美式!F20</f>
        <v>3</v>
      </c>
      <c r="J20" s="3">
        <f t="shared" si="0"/>
        <v>0.67630848060858983</v>
      </c>
      <c r="K20" s="12">
        <f>支撑剂浓度美式!J20</f>
        <v>0.6</v>
      </c>
      <c r="L20" s="13">
        <f t="shared" si="1"/>
        <v>0.99010088013040098</v>
      </c>
      <c r="M20" s="14">
        <f t="shared" si="2"/>
        <v>1.2201439437491859</v>
      </c>
      <c r="N20">
        <f t="shared" si="3"/>
        <v>8.6411068616025044E-2</v>
      </c>
      <c r="O20" s="10">
        <f>支撑剂浓度美式!K20</f>
        <v>0.29286600000000002</v>
      </c>
      <c r="P20" s="1">
        <f t="shared" si="4"/>
        <v>0.79860287567954846</v>
      </c>
    </row>
    <row r="21" spans="1:16" x14ac:dyDescent="0.25">
      <c r="A21" s="1">
        <v>20</v>
      </c>
      <c r="B21" s="9">
        <f>支撑剂浓度美式!B21*0.0254</f>
        <v>7.619999999999999E-2</v>
      </c>
      <c r="C21" s="10">
        <f>支撑剂浓度美式!C21*0.159/60</f>
        <v>0.159</v>
      </c>
      <c r="D21" s="11">
        <f>支撑剂浓度美式!D21</f>
        <v>-1</v>
      </c>
      <c r="E21" s="11">
        <f>支撑剂浓度美式!E21*1000</f>
        <v>2650</v>
      </c>
      <c r="F21" s="9">
        <f>支撑剂浓度美式!I21/1000000</f>
        <v>5.9999999999999995E-4</v>
      </c>
      <c r="G21" s="3">
        <f>支撑剂浓度美式!G21</f>
        <v>1</v>
      </c>
      <c r="H21" s="4">
        <f>支撑剂浓度美式!H21*0.0254</f>
        <v>9.5249999999999987E-3</v>
      </c>
      <c r="I21" s="11">
        <f>支撑剂浓度美式!F21</f>
        <v>3</v>
      </c>
      <c r="J21" s="3">
        <f t="shared" si="0"/>
        <v>0.67630848060858983</v>
      </c>
      <c r="K21" s="12">
        <f>支撑剂浓度美式!J21</f>
        <v>0.8</v>
      </c>
      <c r="L21" s="13">
        <f t="shared" si="1"/>
        <v>0.99010088013040098</v>
      </c>
      <c r="M21" s="14">
        <f t="shared" si="2"/>
        <v>1.2201439437491859</v>
      </c>
      <c r="N21">
        <f t="shared" si="3"/>
        <v>8.6411068616025044E-2</v>
      </c>
      <c r="O21" s="10">
        <f>支撑剂浓度美式!K21</f>
        <v>0.43301400000000001</v>
      </c>
      <c r="P21" s="1">
        <f t="shared" si="4"/>
        <v>0.79860287567954846</v>
      </c>
    </row>
    <row r="22" spans="1:16" x14ac:dyDescent="0.25">
      <c r="A22" s="1">
        <v>21</v>
      </c>
      <c r="B22" s="9">
        <f>支撑剂浓度美式!B22*0.0254</f>
        <v>7.619999999999999E-2</v>
      </c>
      <c r="C22" s="10">
        <f>支撑剂浓度美式!C22*0.159/60</f>
        <v>0.159</v>
      </c>
      <c r="D22" s="11">
        <f>支撑剂浓度美式!D22</f>
        <v>1</v>
      </c>
      <c r="E22" s="11">
        <f>支撑剂浓度美式!E22*1000</f>
        <v>2650</v>
      </c>
      <c r="F22" s="9">
        <f>支撑剂浓度美式!I22/1000000</f>
        <v>5.9999999999999995E-4</v>
      </c>
      <c r="G22" s="3">
        <f>支撑剂浓度美式!G22</f>
        <v>1</v>
      </c>
      <c r="H22" s="4">
        <f>支撑剂浓度美式!H22*0.0254</f>
        <v>9.5249999999999987E-3</v>
      </c>
      <c r="I22" s="11">
        <f>支撑剂浓度美式!F22</f>
        <v>3</v>
      </c>
      <c r="J22" s="3">
        <f t="shared" si="0"/>
        <v>0.67630848060858983</v>
      </c>
      <c r="K22" s="12">
        <f>支撑剂浓度美式!J22</f>
        <v>0.2</v>
      </c>
      <c r="L22" s="13">
        <f t="shared" si="1"/>
        <v>0.99010088013040098</v>
      </c>
      <c r="M22" s="14">
        <f t="shared" si="2"/>
        <v>1.2201439437491859</v>
      </c>
      <c r="N22">
        <f t="shared" si="3"/>
        <v>8.6411068616025044E-2</v>
      </c>
      <c r="O22" s="10">
        <f>支撑剂浓度美式!K22</f>
        <v>0.11522499999999999</v>
      </c>
      <c r="P22" s="1">
        <f t="shared" si="4"/>
        <v>0.79860287567954846</v>
      </c>
    </row>
    <row r="23" spans="1:16" x14ac:dyDescent="0.25">
      <c r="A23" s="1">
        <v>22</v>
      </c>
      <c r="B23" s="9">
        <f>支撑剂浓度美式!B23*0.0254</f>
        <v>7.619999999999999E-2</v>
      </c>
      <c r="C23" s="10">
        <f>支撑剂浓度美式!C23*0.159/60</f>
        <v>0.159</v>
      </c>
      <c r="D23" s="11">
        <f>支撑剂浓度美式!D23</f>
        <v>1</v>
      </c>
      <c r="E23" s="11">
        <f>支撑剂浓度美式!E23*1000</f>
        <v>2650</v>
      </c>
      <c r="F23" s="9">
        <f>支撑剂浓度美式!I23/1000000</f>
        <v>5.9999999999999995E-4</v>
      </c>
      <c r="G23" s="3">
        <f>支撑剂浓度美式!G23</f>
        <v>1</v>
      </c>
      <c r="H23" s="4">
        <f>支撑剂浓度美式!H23*0.0254</f>
        <v>9.5249999999999987E-3</v>
      </c>
      <c r="I23" s="11">
        <f>支撑剂浓度美式!F23</f>
        <v>3</v>
      </c>
      <c r="J23" s="3">
        <f t="shared" si="0"/>
        <v>0.67630848060858983</v>
      </c>
      <c r="K23" s="12">
        <f>支撑剂浓度美式!J23</f>
        <v>0.4</v>
      </c>
      <c r="L23" s="13">
        <f t="shared" si="1"/>
        <v>0.99010088013040098</v>
      </c>
      <c r="M23" s="14">
        <f t="shared" si="2"/>
        <v>1.2201439437491859</v>
      </c>
      <c r="N23">
        <f t="shared" si="3"/>
        <v>8.6411068616025044E-2</v>
      </c>
      <c r="O23" s="10">
        <f>支撑剂浓度美式!K23</f>
        <v>0.18081800000000001</v>
      </c>
      <c r="P23" s="1">
        <f t="shared" si="4"/>
        <v>0.79860287567954846</v>
      </c>
    </row>
    <row r="24" spans="1:16" x14ac:dyDescent="0.25">
      <c r="A24" s="1">
        <v>23</v>
      </c>
      <c r="B24" s="9">
        <f>支撑剂浓度美式!B24*0.0254</f>
        <v>7.619999999999999E-2</v>
      </c>
      <c r="C24" s="10">
        <f>支撑剂浓度美式!C24*0.159/60</f>
        <v>0.159</v>
      </c>
      <c r="D24" s="11">
        <f>支撑剂浓度美式!D24</f>
        <v>1</v>
      </c>
      <c r="E24" s="11">
        <f>支撑剂浓度美式!E24*1000</f>
        <v>2650</v>
      </c>
      <c r="F24" s="9">
        <f>支撑剂浓度美式!I24/1000000</f>
        <v>5.9999999999999995E-4</v>
      </c>
      <c r="G24" s="3">
        <f>支撑剂浓度美式!G24</f>
        <v>1</v>
      </c>
      <c r="H24" s="4">
        <f>支撑剂浓度美式!H24*0.0254</f>
        <v>9.5249999999999987E-3</v>
      </c>
      <c r="I24" s="11">
        <f>支撑剂浓度美式!F24</f>
        <v>3</v>
      </c>
      <c r="J24" s="3">
        <f t="shared" si="0"/>
        <v>0.67630848060858983</v>
      </c>
      <c r="K24" s="12">
        <f>支撑剂浓度美式!J24</f>
        <v>0.6</v>
      </c>
      <c r="L24" s="13">
        <f t="shared" si="1"/>
        <v>0.99010088013040098</v>
      </c>
      <c r="M24" s="14">
        <f t="shared" si="2"/>
        <v>1.2201439437491859</v>
      </c>
      <c r="N24">
        <f t="shared" si="3"/>
        <v>8.6411068616025044E-2</v>
      </c>
      <c r="O24" s="10">
        <f>支撑剂浓度美式!K24</f>
        <v>0.29086600000000001</v>
      </c>
      <c r="P24" s="1">
        <f t="shared" si="4"/>
        <v>0.79860287567954846</v>
      </c>
    </row>
    <row r="25" spans="1:16" x14ac:dyDescent="0.25">
      <c r="A25" s="1">
        <v>24</v>
      </c>
      <c r="B25" s="9">
        <f>支撑剂浓度美式!B25*0.0254</f>
        <v>7.619999999999999E-2</v>
      </c>
      <c r="C25" s="10">
        <f>支撑剂浓度美式!C25*0.159/60</f>
        <v>0.159</v>
      </c>
      <c r="D25" s="11">
        <f>支撑剂浓度美式!D25</f>
        <v>1</v>
      </c>
      <c r="E25" s="11">
        <f>支撑剂浓度美式!E25*1000</f>
        <v>2650</v>
      </c>
      <c r="F25" s="9">
        <f>支撑剂浓度美式!I25/1000000</f>
        <v>5.9999999999999995E-4</v>
      </c>
      <c r="G25" s="3">
        <f>支撑剂浓度美式!G25</f>
        <v>1</v>
      </c>
      <c r="H25" s="4">
        <f>支撑剂浓度美式!H25*0.0254</f>
        <v>9.5249999999999987E-3</v>
      </c>
      <c r="I25" s="11">
        <f>支撑剂浓度美式!F25</f>
        <v>3</v>
      </c>
      <c r="J25" s="3">
        <f t="shared" si="0"/>
        <v>0.67630848060858983</v>
      </c>
      <c r="K25" s="12">
        <f>支撑剂浓度美式!J25</f>
        <v>0.8</v>
      </c>
      <c r="L25" s="13">
        <f t="shared" si="1"/>
        <v>0.99010088013040098</v>
      </c>
      <c r="M25" s="14">
        <f t="shared" si="2"/>
        <v>1.2201439437491859</v>
      </c>
      <c r="N25">
        <f t="shared" si="3"/>
        <v>8.6411068616025044E-2</v>
      </c>
      <c r="O25" s="10">
        <f>支撑剂浓度美式!K25</f>
        <v>0.43101400000000001</v>
      </c>
      <c r="P25" s="1">
        <f t="shared" si="4"/>
        <v>0.79860287567954846</v>
      </c>
    </row>
    <row r="26" spans="1:16" x14ac:dyDescent="0.25">
      <c r="A26" s="1">
        <v>25</v>
      </c>
      <c r="B26" s="9">
        <f>支撑剂浓度美式!B26*0.0254</f>
        <v>7.619999999999999E-2</v>
      </c>
      <c r="C26" s="10">
        <f>支撑剂浓度美式!C26*0.159/60</f>
        <v>1.5900000000000001E-3</v>
      </c>
      <c r="D26" s="11">
        <f>支撑剂浓度美式!D26</f>
        <v>0</v>
      </c>
      <c r="E26" s="11">
        <f>支撑剂浓度美式!E26*1000</f>
        <v>2650</v>
      </c>
      <c r="F26" s="9">
        <f>支撑剂浓度美式!I26/1000000</f>
        <v>5.9999999999999995E-4</v>
      </c>
      <c r="G26" s="3">
        <f>支撑剂浓度美式!G26</f>
        <v>1</v>
      </c>
      <c r="H26" s="4">
        <f>支撑剂浓度美式!H26*0.0254</f>
        <v>9.5249999999999987E-3</v>
      </c>
      <c r="I26" s="11">
        <f>支撑剂浓度美式!F26</f>
        <v>1</v>
      </c>
      <c r="J26" s="3">
        <f t="shared" si="0"/>
        <v>1</v>
      </c>
      <c r="K26" s="12">
        <f>支撑剂浓度美式!J26</f>
        <v>0.2</v>
      </c>
      <c r="L26" s="13">
        <f t="shared" si="1"/>
        <v>0.99010088013040098</v>
      </c>
      <c r="M26" s="14">
        <f t="shared" si="2"/>
        <v>1.2201439437491859</v>
      </c>
      <c r="N26">
        <f t="shared" si="3"/>
        <v>8.6411068616025044E-2</v>
      </c>
      <c r="O26" s="10">
        <f>支撑剂浓度美式!K26</f>
        <v>0.16229499999999999</v>
      </c>
      <c r="P26" s="1">
        <f t="shared" si="4"/>
        <v>2.7986028756795487</v>
      </c>
    </row>
    <row r="27" spans="1:16" x14ac:dyDescent="0.25">
      <c r="A27" s="1">
        <v>26</v>
      </c>
      <c r="B27" s="9">
        <f>支撑剂浓度美式!B27*0.0254</f>
        <v>7.619999999999999E-2</v>
      </c>
      <c r="C27" s="10">
        <f>支撑剂浓度美式!C27*0.159/60</f>
        <v>1.5900000000000001E-3</v>
      </c>
      <c r="D27" s="11">
        <f>支撑剂浓度美式!D27</f>
        <v>0</v>
      </c>
      <c r="E27" s="11">
        <f>支撑剂浓度美式!E27*1000</f>
        <v>2650</v>
      </c>
      <c r="F27" s="9">
        <f>支撑剂浓度美式!I27/1000000</f>
        <v>5.9999999999999995E-4</v>
      </c>
      <c r="G27" s="3">
        <f>支撑剂浓度美式!G27</f>
        <v>1</v>
      </c>
      <c r="H27" s="4">
        <f>支撑剂浓度美式!H27*0.0254</f>
        <v>9.5249999999999987E-3</v>
      </c>
      <c r="I27" s="11">
        <f>支撑剂浓度美式!F27</f>
        <v>1</v>
      </c>
      <c r="J27" s="3">
        <f t="shared" si="0"/>
        <v>1</v>
      </c>
      <c r="K27" s="12">
        <f>支撑剂浓度美式!J27</f>
        <v>0.4</v>
      </c>
      <c r="L27" s="13">
        <f t="shared" si="1"/>
        <v>0.99010088013040098</v>
      </c>
      <c r="M27" s="14">
        <f t="shared" si="2"/>
        <v>1.2201439437491859</v>
      </c>
      <c r="N27">
        <f t="shared" si="3"/>
        <v>8.6411068616025044E-2</v>
      </c>
      <c r="O27" s="10">
        <f>支撑剂浓度美式!K27</f>
        <v>0.28852499999999998</v>
      </c>
      <c r="P27" s="1">
        <f t="shared" si="4"/>
        <v>2.7986028756795487</v>
      </c>
    </row>
    <row r="28" spans="1:16" x14ac:dyDescent="0.25">
      <c r="A28" s="1">
        <v>27</v>
      </c>
      <c r="B28" s="9">
        <f>支撑剂浓度美式!B28*0.0254</f>
        <v>7.619999999999999E-2</v>
      </c>
      <c r="C28" s="10">
        <f>支撑剂浓度美式!C28*0.159/60</f>
        <v>1.5900000000000001E-3</v>
      </c>
      <c r="D28" s="11">
        <f>支撑剂浓度美式!D28</f>
        <v>0</v>
      </c>
      <c r="E28" s="11">
        <f>支撑剂浓度美式!E28*1000</f>
        <v>2650</v>
      </c>
      <c r="F28" s="9">
        <f>支撑剂浓度美式!I28/1000000</f>
        <v>5.9999999999999995E-4</v>
      </c>
      <c r="G28" s="3">
        <f>支撑剂浓度美式!G28</f>
        <v>1</v>
      </c>
      <c r="H28" s="4">
        <f>支撑剂浓度美式!H28*0.0254</f>
        <v>9.5249999999999987E-3</v>
      </c>
      <c r="I28" s="11">
        <f>支撑剂浓度美式!F28</f>
        <v>1</v>
      </c>
      <c r="J28" s="3">
        <f t="shared" si="0"/>
        <v>1</v>
      </c>
      <c r="K28" s="12">
        <f>支撑剂浓度美式!J28</f>
        <v>0.6</v>
      </c>
      <c r="L28" s="13">
        <f t="shared" si="1"/>
        <v>0.99010088013040098</v>
      </c>
      <c r="M28" s="14">
        <f t="shared" si="2"/>
        <v>1.2201439437491859</v>
      </c>
      <c r="N28">
        <f t="shared" si="3"/>
        <v>8.6411068616025044E-2</v>
      </c>
      <c r="O28" s="10">
        <f>支撑剂浓度美式!K28</f>
        <v>0.44262299999999999</v>
      </c>
      <c r="P28" s="1">
        <f t="shared" si="4"/>
        <v>2.7986028756795487</v>
      </c>
    </row>
    <row r="29" spans="1:16" x14ac:dyDescent="0.25">
      <c r="A29" s="1">
        <v>28</v>
      </c>
      <c r="B29" s="9">
        <f>支撑剂浓度美式!B29*0.0254</f>
        <v>7.619999999999999E-2</v>
      </c>
      <c r="C29" s="10">
        <f>支撑剂浓度美式!C29*0.159/60</f>
        <v>1.5900000000000001E-3</v>
      </c>
      <c r="D29" s="11">
        <f>支撑剂浓度美式!D29</f>
        <v>0</v>
      </c>
      <c r="E29" s="11">
        <f>支撑剂浓度美式!E29*1000</f>
        <v>2650</v>
      </c>
      <c r="F29" s="9">
        <f>支撑剂浓度美式!I29/1000000</f>
        <v>5.9999999999999995E-4</v>
      </c>
      <c r="G29" s="3">
        <f>支撑剂浓度美式!G29</f>
        <v>1</v>
      </c>
      <c r="H29" s="4">
        <f>支撑剂浓度美式!H29*0.0254</f>
        <v>9.5249999999999987E-3</v>
      </c>
      <c r="I29" s="11">
        <f>支撑剂浓度美式!F29</f>
        <v>1</v>
      </c>
      <c r="J29" s="3">
        <f t="shared" si="0"/>
        <v>1</v>
      </c>
      <c r="K29" s="12">
        <f>支撑剂浓度美式!J29</f>
        <v>0.8</v>
      </c>
      <c r="L29" s="13">
        <f t="shared" si="1"/>
        <v>0.99010088013040098</v>
      </c>
      <c r="M29" s="14">
        <f t="shared" si="2"/>
        <v>1.2201439437491859</v>
      </c>
      <c r="N29">
        <f t="shared" si="3"/>
        <v>8.6411068616025044E-2</v>
      </c>
      <c r="O29" s="10">
        <f>支撑剂浓度美式!K29</f>
        <v>0.56229499999999999</v>
      </c>
      <c r="P29" s="1">
        <f t="shared" si="4"/>
        <v>2.7986028756795487</v>
      </c>
    </row>
    <row r="30" spans="1:16" x14ac:dyDescent="0.25">
      <c r="A30" s="1">
        <v>29</v>
      </c>
      <c r="B30" s="9">
        <f>支撑剂浓度美式!B30*0.0254</f>
        <v>7.619999999999999E-2</v>
      </c>
      <c r="C30" s="10">
        <f>支撑剂浓度美式!C30*0.159/60</f>
        <v>1.5900000000000001E-3</v>
      </c>
      <c r="D30" s="11">
        <f>支撑剂浓度美式!D30</f>
        <v>-1</v>
      </c>
      <c r="E30" s="11">
        <f>支撑剂浓度美式!E30*1000</f>
        <v>2650</v>
      </c>
      <c r="F30" s="9">
        <f>支撑剂浓度美式!I30/1000000</f>
        <v>5.9999999999999995E-4</v>
      </c>
      <c r="G30" s="3">
        <f>支撑剂浓度美式!G30</f>
        <v>1</v>
      </c>
      <c r="H30" s="4">
        <f>支撑剂浓度美式!H30*0.0254</f>
        <v>9.5249999999999987E-3</v>
      </c>
      <c r="I30" s="11">
        <f>支撑剂浓度美式!F30</f>
        <v>1</v>
      </c>
      <c r="J30" s="3">
        <f t="shared" si="0"/>
        <v>1</v>
      </c>
      <c r="K30" s="12">
        <f>支撑剂浓度美式!J30</f>
        <v>0.2</v>
      </c>
      <c r="L30" s="13">
        <f t="shared" si="1"/>
        <v>0.99010088013040098</v>
      </c>
      <c r="M30" s="14">
        <f t="shared" si="2"/>
        <v>1.2201439437491859</v>
      </c>
      <c r="N30">
        <f t="shared" si="3"/>
        <v>8.6411068616025044E-2</v>
      </c>
      <c r="O30" s="10">
        <f>支撑剂浓度美式!K30</f>
        <v>0.46393400000000001</v>
      </c>
      <c r="P30" s="1">
        <f t="shared" si="4"/>
        <v>2.7986028756795487</v>
      </c>
    </row>
    <row r="31" spans="1:16" x14ac:dyDescent="0.25">
      <c r="A31" s="1">
        <v>30</v>
      </c>
      <c r="B31" s="9">
        <f>支撑剂浓度美式!B31*0.0254</f>
        <v>7.619999999999999E-2</v>
      </c>
      <c r="C31" s="10">
        <f>支撑剂浓度美式!C31*0.159/60</f>
        <v>1.5900000000000001E-3</v>
      </c>
      <c r="D31" s="11">
        <f>支撑剂浓度美式!D31</f>
        <v>-1</v>
      </c>
      <c r="E31" s="11">
        <f>支撑剂浓度美式!E31*1000</f>
        <v>2650</v>
      </c>
      <c r="F31" s="9">
        <f>支撑剂浓度美式!I31/1000000</f>
        <v>5.9999999999999995E-4</v>
      </c>
      <c r="G31" s="3">
        <f>支撑剂浓度美式!G31</f>
        <v>1</v>
      </c>
      <c r="H31" s="4">
        <f>支撑剂浓度美式!H31*0.0254</f>
        <v>9.5249999999999987E-3</v>
      </c>
      <c r="I31" s="11">
        <f>支撑剂浓度美式!F31</f>
        <v>1</v>
      </c>
      <c r="J31" s="3">
        <f t="shared" si="0"/>
        <v>1</v>
      </c>
      <c r="K31" s="12">
        <f>支撑剂浓度美式!J31</f>
        <v>0.4</v>
      </c>
      <c r="L31" s="13">
        <f t="shared" si="1"/>
        <v>0.99010088013040098</v>
      </c>
      <c r="M31" s="14">
        <f t="shared" si="2"/>
        <v>1.2201439437491859</v>
      </c>
      <c r="N31">
        <f t="shared" si="3"/>
        <v>8.6411068616025044E-2</v>
      </c>
      <c r="O31" s="10">
        <f>支撑剂浓度美式!K31</f>
        <v>0.60655700000000001</v>
      </c>
      <c r="P31" s="1">
        <f t="shared" si="4"/>
        <v>2.7986028756795487</v>
      </c>
    </row>
    <row r="32" spans="1:16" x14ac:dyDescent="0.25">
      <c r="A32" s="1">
        <v>31</v>
      </c>
      <c r="B32" s="9">
        <f>支撑剂浓度美式!B32*0.0254</f>
        <v>7.619999999999999E-2</v>
      </c>
      <c r="C32" s="10">
        <f>支撑剂浓度美式!C32*0.159/60</f>
        <v>1.5900000000000001E-3</v>
      </c>
      <c r="D32" s="11">
        <f>支撑剂浓度美式!D32</f>
        <v>-1</v>
      </c>
      <c r="E32" s="11">
        <f>支撑剂浓度美式!E32*1000</f>
        <v>2650</v>
      </c>
      <c r="F32" s="9">
        <f>支撑剂浓度美式!I32/1000000</f>
        <v>5.9999999999999995E-4</v>
      </c>
      <c r="G32" s="3">
        <f>支撑剂浓度美式!G32</f>
        <v>1</v>
      </c>
      <c r="H32" s="4">
        <f>支撑剂浓度美式!H32*0.0254</f>
        <v>9.5249999999999987E-3</v>
      </c>
      <c r="I32" s="11">
        <f>支撑剂浓度美式!F32</f>
        <v>1</v>
      </c>
      <c r="J32" s="3">
        <f t="shared" si="0"/>
        <v>1</v>
      </c>
      <c r="K32" s="12">
        <f>支撑剂浓度美式!J32</f>
        <v>0.8</v>
      </c>
      <c r="L32" s="13">
        <f t="shared" si="1"/>
        <v>0.99010088013040098</v>
      </c>
      <c r="M32" s="14">
        <f t="shared" si="2"/>
        <v>1.2201439437491859</v>
      </c>
      <c r="N32">
        <f t="shared" si="3"/>
        <v>8.6411068616025044E-2</v>
      </c>
      <c r="O32" s="10">
        <f>支撑剂浓度美式!K32</f>
        <v>0.91639300000000001</v>
      </c>
      <c r="P32" s="1">
        <f t="shared" si="4"/>
        <v>2.7986028756795487</v>
      </c>
    </row>
    <row r="33" spans="1:16" x14ac:dyDescent="0.25">
      <c r="A33" s="1">
        <v>32</v>
      </c>
      <c r="B33" s="9">
        <f>支撑剂浓度美式!B33*0.0254</f>
        <v>7.619999999999999E-2</v>
      </c>
      <c r="C33" s="10">
        <f>支撑剂浓度美式!C33*0.159/60</f>
        <v>1.5900000000000001E-3</v>
      </c>
      <c r="D33" s="11">
        <f>支撑剂浓度美式!D33</f>
        <v>1</v>
      </c>
      <c r="E33" s="11">
        <f>支撑剂浓度美式!E33*1000</f>
        <v>2650</v>
      </c>
      <c r="F33" s="9">
        <f>支撑剂浓度美式!I33/1000000</f>
        <v>5.9999999999999995E-4</v>
      </c>
      <c r="G33" s="3">
        <f>支撑剂浓度美式!G33</f>
        <v>1</v>
      </c>
      <c r="H33" s="4">
        <f>支撑剂浓度美式!H33*0.0254</f>
        <v>9.5249999999999987E-3</v>
      </c>
      <c r="I33" s="11">
        <f>支撑剂浓度美式!F33</f>
        <v>1</v>
      </c>
      <c r="J33" s="3">
        <f t="shared" si="0"/>
        <v>1</v>
      </c>
      <c r="K33" s="12">
        <f>支撑剂浓度美式!J33</f>
        <v>0.2</v>
      </c>
      <c r="L33" s="13">
        <f t="shared" si="1"/>
        <v>0.99010088013040098</v>
      </c>
      <c r="M33" s="14">
        <f t="shared" si="2"/>
        <v>1.2201439437491859</v>
      </c>
      <c r="N33">
        <f t="shared" si="3"/>
        <v>8.6411068616025044E-2</v>
      </c>
      <c r="O33" s="10">
        <f>支撑剂浓度美式!K33</f>
        <v>2.5468000000000001E-2</v>
      </c>
      <c r="P33" s="1">
        <f t="shared" si="4"/>
        <v>2.7986028756795487</v>
      </c>
    </row>
    <row r="34" spans="1:16" x14ac:dyDescent="0.25">
      <c r="A34" s="1">
        <v>33</v>
      </c>
      <c r="B34" s="9">
        <f>支撑剂浓度美式!B34*0.0254</f>
        <v>7.619999999999999E-2</v>
      </c>
      <c r="C34" s="10">
        <f>支撑剂浓度美式!C34*0.159/60</f>
        <v>1.5900000000000001E-3</v>
      </c>
      <c r="D34" s="11">
        <f>支撑剂浓度美式!D34</f>
        <v>1</v>
      </c>
      <c r="E34" s="11">
        <f>支撑剂浓度美式!E34*1000</f>
        <v>2650</v>
      </c>
      <c r="F34" s="9">
        <f>支撑剂浓度美式!I34/1000000</f>
        <v>5.9999999999999995E-4</v>
      </c>
      <c r="G34" s="3">
        <f>支撑剂浓度美式!G34</f>
        <v>1</v>
      </c>
      <c r="H34" s="4">
        <f>支撑剂浓度美式!H34*0.0254</f>
        <v>9.5249999999999987E-3</v>
      </c>
      <c r="I34" s="11">
        <f>支撑剂浓度美式!F34</f>
        <v>1</v>
      </c>
      <c r="J34" s="3">
        <f t="shared" si="0"/>
        <v>1</v>
      </c>
      <c r="K34" s="12">
        <f>支撑剂浓度美式!J34</f>
        <v>0.4</v>
      </c>
      <c r="L34" s="13">
        <f t="shared" si="1"/>
        <v>0.99010088013040098</v>
      </c>
      <c r="M34" s="14">
        <f t="shared" si="2"/>
        <v>1.2201439437491859</v>
      </c>
      <c r="N34">
        <f t="shared" si="3"/>
        <v>8.6411068616025044E-2</v>
      </c>
      <c r="O34" s="10">
        <f>支撑剂浓度美式!K34</f>
        <v>7.7452999999999994E-2</v>
      </c>
      <c r="P34" s="1">
        <f t="shared" si="4"/>
        <v>2.7986028756795487</v>
      </c>
    </row>
    <row r="35" spans="1:16" x14ac:dyDescent="0.25">
      <c r="A35" s="1">
        <v>34</v>
      </c>
      <c r="B35" s="9">
        <f>支撑剂浓度美式!B35*0.0254</f>
        <v>7.619999999999999E-2</v>
      </c>
      <c r="C35" s="10">
        <f>支撑剂浓度美式!C35*0.159/60</f>
        <v>1.5900000000000001E-3</v>
      </c>
      <c r="D35" s="11">
        <f>支撑剂浓度美式!D35</f>
        <v>1</v>
      </c>
      <c r="E35" s="11">
        <f>支撑剂浓度美式!E35*1000</f>
        <v>2650</v>
      </c>
      <c r="F35" s="9">
        <f>支撑剂浓度美式!I35/1000000</f>
        <v>5.9999999999999995E-4</v>
      </c>
      <c r="G35" s="3">
        <f>支撑剂浓度美式!G35</f>
        <v>1</v>
      </c>
      <c r="H35" s="4">
        <f>支撑剂浓度美式!H35*0.0254</f>
        <v>9.5249999999999987E-3</v>
      </c>
      <c r="I35" s="11">
        <f>支撑剂浓度美式!F35</f>
        <v>1</v>
      </c>
      <c r="J35" s="3">
        <f t="shared" si="0"/>
        <v>1</v>
      </c>
      <c r="K35" s="12">
        <f>支撑剂浓度美式!J35</f>
        <v>0.6</v>
      </c>
      <c r="L35" s="13">
        <f t="shared" si="1"/>
        <v>0.99010088013040098</v>
      </c>
      <c r="M35" s="14">
        <f t="shared" si="2"/>
        <v>1.2201439437491859</v>
      </c>
      <c r="N35">
        <f t="shared" si="3"/>
        <v>8.6411068616025044E-2</v>
      </c>
      <c r="O35" s="10">
        <f>支撑剂浓度美式!K35</f>
        <v>0.24262300000000001</v>
      </c>
      <c r="P35" s="1">
        <f t="shared" si="4"/>
        <v>2.7986028756795487</v>
      </c>
    </row>
    <row r="36" spans="1:16" x14ac:dyDescent="0.25">
      <c r="A36" s="1">
        <v>35</v>
      </c>
      <c r="B36" s="9">
        <f>支撑剂浓度美式!B36*0.0254</f>
        <v>7.619999999999999E-2</v>
      </c>
      <c r="C36" s="10">
        <f>支撑剂浓度美式!C36*0.159/60</f>
        <v>1.5900000000000001E-3</v>
      </c>
      <c r="D36" s="11">
        <f>支撑剂浓度美式!D36</f>
        <v>1</v>
      </c>
      <c r="E36" s="11">
        <f>支撑剂浓度美式!E36*1000</f>
        <v>2650</v>
      </c>
      <c r="F36" s="9">
        <f>支撑剂浓度美式!I36/1000000</f>
        <v>5.9999999999999995E-4</v>
      </c>
      <c r="G36" s="3">
        <f>支撑剂浓度美式!G36</f>
        <v>1</v>
      </c>
      <c r="H36" s="4">
        <f>支撑剂浓度美式!H36*0.0254</f>
        <v>9.5249999999999987E-3</v>
      </c>
      <c r="I36" s="11">
        <f>支撑剂浓度美式!F36</f>
        <v>1</v>
      </c>
      <c r="J36" s="3">
        <f t="shared" si="0"/>
        <v>1</v>
      </c>
      <c r="K36" s="12">
        <f>支撑剂浓度美式!J36</f>
        <v>0.8</v>
      </c>
      <c r="L36" s="13">
        <f t="shared" si="1"/>
        <v>0.99010088013040098</v>
      </c>
      <c r="M36" s="14">
        <f t="shared" si="2"/>
        <v>1.2201439437491859</v>
      </c>
      <c r="N36">
        <f t="shared" si="3"/>
        <v>8.6411068616025044E-2</v>
      </c>
      <c r="O36" s="10">
        <f>支撑剂浓度美式!K36</f>
        <v>0.32131100000000001</v>
      </c>
      <c r="P36" s="1">
        <f t="shared" si="4"/>
        <v>2.7986028756795487</v>
      </c>
    </row>
    <row r="37" spans="1:16" x14ac:dyDescent="0.25">
      <c r="A37" s="1">
        <v>36</v>
      </c>
      <c r="B37" s="9">
        <f>支撑剂浓度美式!B37*0.0254</f>
        <v>7.619999999999999E-2</v>
      </c>
      <c r="C37" s="10">
        <f>支撑剂浓度美式!C37*0.159/60</f>
        <v>1.5900000000000001E-3</v>
      </c>
      <c r="D37" s="11">
        <f>支撑剂浓度美式!D37</f>
        <v>0</v>
      </c>
      <c r="E37" s="11">
        <f>支撑剂浓度美式!E37*1000</f>
        <v>2650</v>
      </c>
      <c r="F37" s="9">
        <f>支撑剂浓度美式!I37/1000000</f>
        <v>5.9999999999999995E-4</v>
      </c>
      <c r="G37" s="3">
        <f>支撑剂浓度美式!G37</f>
        <v>1</v>
      </c>
      <c r="H37" s="4">
        <f>支撑剂浓度美式!H37*0.0254</f>
        <v>9.5249999999999987E-3</v>
      </c>
      <c r="I37" s="11">
        <f>支撑剂浓度美式!F37</f>
        <v>3</v>
      </c>
      <c r="J37" s="3">
        <f t="shared" si="0"/>
        <v>0.67630848060858983</v>
      </c>
      <c r="K37" s="12">
        <f>支撑剂浓度美式!J37</f>
        <v>0.2</v>
      </c>
      <c r="L37" s="13">
        <f t="shared" si="1"/>
        <v>0.99010088013040098</v>
      </c>
      <c r="M37" s="14">
        <f t="shared" si="2"/>
        <v>1.2201439437491859</v>
      </c>
      <c r="N37">
        <f t="shared" si="3"/>
        <v>8.6411068616025044E-2</v>
      </c>
      <c r="O37" s="10">
        <f>支撑剂浓度美式!K37</f>
        <v>0.13761499999999999</v>
      </c>
      <c r="P37" s="1">
        <f t="shared" si="4"/>
        <v>2.7986028756795487</v>
      </c>
    </row>
    <row r="38" spans="1:16" x14ac:dyDescent="0.25">
      <c r="A38" s="1">
        <v>37</v>
      </c>
      <c r="B38" s="9">
        <f>支撑剂浓度美式!B38*0.0254</f>
        <v>7.619999999999999E-2</v>
      </c>
      <c r="C38" s="10">
        <f>支撑剂浓度美式!C38*0.159/60</f>
        <v>1.5900000000000001E-3</v>
      </c>
      <c r="D38" s="11">
        <f>支撑剂浓度美式!D38</f>
        <v>0</v>
      </c>
      <c r="E38" s="11">
        <f>支撑剂浓度美式!E38*1000</f>
        <v>2650</v>
      </c>
      <c r="F38" s="9">
        <f>支撑剂浓度美式!I38/1000000</f>
        <v>5.9999999999999995E-4</v>
      </c>
      <c r="G38" s="3">
        <f>支撑剂浓度美式!G38</f>
        <v>1</v>
      </c>
      <c r="H38" s="4">
        <f>支撑剂浓度美式!H38*0.0254</f>
        <v>9.5249999999999987E-3</v>
      </c>
      <c r="I38" s="11">
        <f>支撑剂浓度美式!F38</f>
        <v>3</v>
      </c>
      <c r="J38" s="3">
        <f t="shared" si="0"/>
        <v>0.67630848060858983</v>
      </c>
      <c r="K38" s="12">
        <f>支撑剂浓度美式!J38</f>
        <v>0.4</v>
      </c>
      <c r="L38" s="13">
        <f t="shared" si="1"/>
        <v>0.99010088013040098</v>
      </c>
      <c r="M38" s="14">
        <f t="shared" si="2"/>
        <v>1.2201439437491859</v>
      </c>
      <c r="N38">
        <f t="shared" si="3"/>
        <v>8.6411068616025044E-2</v>
      </c>
      <c r="O38" s="10">
        <f>支撑剂浓度美式!K38</f>
        <v>0.25382300000000002</v>
      </c>
      <c r="P38" s="1">
        <f t="shared" si="4"/>
        <v>2.7986028756795487</v>
      </c>
    </row>
    <row r="39" spans="1:16" x14ac:dyDescent="0.25">
      <c r="A39" s="1">
        <v>38</v>
      </c>
      <c r="B39" s="9">
        <f>支撑剂浓度美式!B39*0.0254</f>
        <v>7.619999999999999E-2</v>
      </c>
      <c r="C39" s="10">
        <f>支撑剂浓度美式!C39*0.159/60</f>
        <v>1.5900000000000001E-3</v>
      </c>
      <c r="D39" s="11">
        <f>支撑剂浓度美式!D39</f>
        <v>0</v>
      </c>
      <c r="E39" s="11">
        <f>支撑剂浓度美式!E39*1000</f>
        <v>2650</v>
      </c>
      <c r="F39" s="9">
        <f>支撑剂浓度美式!I39/1000000</f>
        <v>5.9999999999999995E-4</v>
      </c>
      <c r="G39" s="3">
        <f>支撑剂浓度美式!G39</f>
        <v>1</v>
      </c>
      <c r="H39" s="4">
        <f>支撑剂浓度美式!H39*0.0254</f>
        <v>9.5249999999999987E-3</v>
      </c>
      <c r="I39" s="11">
        <f>支撑剂浓度美式!F39</f>
        <v>3</v>
      </c>
      <c r="J39" s="3">
        <f t="shared" si="0"/>
        <v>0.67630848060858983</v>
      </c>
      <c r="K39" s="12">
        <f>支撑剂浓度美式!J39</f>
        <v>0.6</v>
      </c>
      <c r="L39" s="13">
        <f t="shared" si="1"/>
        <v>0.99010088013040098</v>
      </c>
      <c r="M39" s="14">
        <f t="shared" si="2"/>
        <v>1.2201439437491859</v>
      </c>
      <c r="N39">
        <f t="shared" si="3"/>
        <v>8.6411068616025044E-2</v>
      </c>
      <c r="O39" s="10">
        <f>支撑剂浓度美式!K39</f>
        <v>0.36085600000000001</v>
      </c>
      <c r="P39" s="1">
        <f t="shared" si="4"/>
        <v>2.7986028756795487</v>
      </c>
    </row>
    <row r="40" spans="1:16" x14ac:dyDescent="0.25">
      <c r="A40" s="1">
        <v>39</v>
      </c>
      <c r="B40" s="9">
        <f>支撑剂浓度美式!B40*0.0254</f>
        <v>7.619999999999999E-2</v>
      </c>
      <c r="C40" s="10">
        <f>支撑剂浓度美式!C40*0.159/60</f>
        <v>1.5900000000000001E-3</v>
      </c>
      <c r="D40" s="11">
        <f>支撑剂浓度美式!D40</f>
        <v>0</v>
      </c>
      <c r="E40" s="11">
        <f>支撑剂浓度美式!E40*1000</f>
        <v>2650</v>
      </c>
      <c r="F40" s="9">
        <f>支撑剂浓度美式!I40/1000000</f>
        <v>5.9999999999999995E-4</v>
      </c>
      <c r="G40" s="3">
        <f>支撑剂浓度美式!G40</f>
        <v>1</v>
      </c>
      <c r="H40" s="4">
        <f>支撑剂浓度美式!H40*0.0254</f>
        <v>9.5249999999999987E-3</v>
      </c>
      <c r="I40" s="11">
        <f>支撑剂浓度美式!F40</f>
        <v>3</v>
      </c>
      <c r="J40" s="3">
        <f t="shared" si="0"/>
        <v>0.67630848060858983</v>
      </c>
      <c r="K40" s="12">
        <f>支撑剂浓度美式!J40</f>
        <v>0.8</v>
      </c>
      <c r="L40" s="13">
        <f t="shared" si="1"/>
        <v>0.99010088013040098</v>
      </c>
      <c r="M40" s="14">
        <f t="shared" si="2"/>
        <v>1.2201439437491859</v>
      </c>
      <c r="N40">
        <f t="shared" si="3"/>
        <v>8.6411068616025044E-2</v>
      </c>
      <c r="O40" s="10">
        <f>支撑剂浓度美式!K40</f>
        <v>0.47400599999999998</v>
      </c>
      <c r="P40" s="1">
        <f t="shared" si="4"/>
        <v>2.7986028756795487</v>
      </c>
    </row>
    <row r="41" spans="1:16" x14ac:dyDescent="0.25">
      <c r="A41" s="1">
        <v>40</v>
      </c>
      <c r="B41" s="9">
        <f>支撑剂浓度美式!B41*0.0254</f>
        <v>7.619999999999999E-2</v>
      </c>
      <c r="C41" s="10">
        <f>支撑剂浓度美式!C41*0.159/60</f>
        <v>1.5900000000000001E-3</v>
      </c>
      <c r="D41" s="11">
        <f>支撑剂浓度美式!D41</f>
        <v>-1</v>
      </c>
      <c r="E41" s="11">
        <f>支撑剂浓度美式!E41*1000</f>
        <v>2650</v>
      </c>
      <c r="F41" s="9">
        <f>支撑剂浓度美式!I41/1000000</f>
        <v>5.9999999999999995E-4</v>
      </c>
      <c r="G41" s="3">
        <f>支撑剂浓度美式!G41</f>
        <v>1</v>
      </c>
      <c r="H41" s="4">
        <f>支撑剂浓度美式!H41*0.0254</f>
        <v>9.5249999999999987E-3</v>
      </c>
      <c r="I41" s="11">
        <f>支撑剂浓度美式!F41</f>
        <v>3</v>
      </c>
      <c r="J41" s="3">
        <f t="shared" si="0"/>
        <v>0.67630848060858983</v>
      </c>
      <c r="K41" s="12">
        <f>支撑剂浓度美式!J41</f>
        <v>0.2</v>
      </c>
      <c r="L41" s="13">
        <f t="shared" si="1"/>
        <v>0.99010088013040098</v>
      </c>
      <c r="M41" s="14">
        <f t="shared" si="2"/>
        <v>1.2201439437491859</v>
      </c>
      <c r="N41">
        <f t="shared" si="3"/>
        <v>8.6411068616025044E-2</v>
      </c>
      <c r="O41" s="10">
        <f>支撑剂浓度美式!K41</f>
        <v>0.28134599999999998</v>
      </c>
      <c r="P41" s="1">
        <f t="shared" si="4"/>
        <v>2.7986028756795487</v>
      </c>
    </row>
    <row r="42" spans="1:16" x14ac:dyDescent="0.25">
      <c r="A42" s="1">
        <v>41</v>
      </c>
      <c r="B42" s="9">
        <f>支撑剂浓度美式!B42*0.0254</f>
        <v>7.619999999999999E-2</v>
      </c>
      <c r="C42" s="10">
        <f>支撑剂浓度美式!C42*0.159/60</f>
        <v>1.5900000000000001E-3</v>
      </c>
      <c r="D42" s="11">
        <f>支撑剂浓度美式!D42</f>
        <v>-1</v>
      </c>
      <c r="E42" s="11">
        <f>支撑剂浓度美式!E42*1000</f>
        <v>2650</v>
      </c>
      <c r="F42" s="9">
        <f>支撑剂浓度美式!I42/1000000</f>
        <v>5.9999999999999995E-4</v>
      </c>
      <c r="G42" s="3">
        <f>支撑剂浓度美式!G42</f>
        <v>1</v>
      </c>
      <c r="H42" s="4">
        <f>支撑剂浓度美式!H42*0.0254</f>
        <v>9.5249999999999987E-3</v>
      </c>
      <c r="I42" s="11">
        <f>支撑剂浓度美式!F42</f>
        <v>3</v>
      </c>
      <c r="J42" s="3">
        <f t="shared" si="0"/>
        <v>0.67630848060858983</v>
      </c>
      <c r="K42" s="12">
        <f>支撑剂浓度美式!J42</f>
        <v>0.4</v>
      </c>
      <c r="L42" s="13">
        <f t="shared" si="1"/>
        <v>0.99010088013040098</v>
      </c>
      <c r="M42" s="14">
        <f t="shared" si="2"/>
        <v>1.2201439437491859</v>
      </c>
      <c r="N42">
        <f t="shared" si="3"/>
        <v>8.6411068616025044E-2</v>
      </c>
      <c r="O42" s="10">
        <f>支撑剂浓度美式!K42</f>
        <v>0.46177400000000002</v>
      </c>
      <c r="P42" s="1">
        <f t="shared" si="4"/>
        <v>2.7986028756795487</v>
      </c>
    </row>
    <row r="43" spans="1:16" x14ac:dyDescent="0.25">
      <c r="A43" s="1">
        <v>42</v>
      </c>
      <c r="B43" s="9">
        <f>支撑剂浓度美式!B43*0.0254</f>
        <v>7.619999999999999E-2</v>
      </c>
      <c r="C43" s="10">
        <f>支撑剂浓度美式!C43*0.159/60</f>
        <v>1.5900000000000001E-3</v>
      </c>
      <c r="D43" s="11">
        <f>支撑剂浓度美式!D43</f>
        <v>-1</v>
      </c>
      <c r="E43" s="11">
        <f>支撑剂浓度美式!E43*1000</f>
        <v>2650</v>
      </c>
      <c r="F43" s="9">
        <f>支撑剂浓度美式!I43/1000000</f>
        <v>5.9999999999999995E-4</v>
      </c>
      <c r="G43" s="3">
        <f>支撑剂浓度美式!G43</f>
        <v>1</v>
      </c>
      <c r="H43" s="4">
        <f>支撑剂浓度美式!H43*0.0254</f>
        <v>9.5249999999999987E-3</v>
      </c>
      <c r="I43" s="11">
        <f>支撑剂浓度美式!F43</f>
        <v>3</v>
      </c>
      <c r="J43" s="3">
        <f t="shared" si="0"/>
        <v>0.67630848060858983</v>
      </c>
      <c r="K43" s="12">
        <f>支撑剂浓度美式!J43</f>
        <v>0.8</v>
      </c>
      <c r="L43" s="13">
        <f t="shared" si="1"/>
        <v>0.99010088013040098</v>
      </c>
      <c r="M43" s="14">
        <f t="shared" si="2"/>
        <v>1.2201439437491859</v>
      </c>
      <c r="N43">
        <f t="shared" si="3"/>
        <v>8.6411068616025044E-2</v>
      </c>
      <c r="O43" s="10">
        <f>支撑剂浓度美式!K43</f>
        <v>0.78891</v>
      </c>
      <c r="P43" s="1">
        <f t="shared" si="4"/>
        <v>2.7986028756795487</v>
      </c>
    </row>
    <row r="44" spans="1:16" x14ac:dyDescent="0.25">
      <c r="A44" s="1">
        <v>43</v>
      </c>
      <c r="B44" s="9">
        <f>支撑剂浓度美式!B44*0.0254</f>
        <v>7.619999999999999E-2</v>
      </c>
      <c r="C44" s="10">
        <f>支撑剂浓度美式!C44*0.159/60</f>
        <v>1.5900000000000001E-3</v>
      </c>
      <c r="D44" s="11">
        <f>支撑剂浓度美式!D44</f>
        <v>1</v>
      </c>
      <c r="E44" s="11">
        <f>支撑剂浓度美式!E44*1000</f>
        <v>2650</v>
      </c>
      <c r="F44" s="9">
        <f>支撑剂浓度美式!I44/1000000</f>
        <v>5.9999999999999995E-4</v>
      </c>
      <c r="G44" s="3">
        <f>支撑剂浓度美式!G44</f>
        <v>1</v>
      </c>
      <c r="H44" s="4">
        <f>支撑剂浓度美式!H44*0.0254</f>
        <v>9.5249999999999987E-3</v>
      </c>
      <c r="I44" s="11">
        <f>支撑剂浓度美式!F44</f>
        <v>3</v>
      </c>
      <c r="J44" s="3">
        <f t="shared" si="0"/>
        <v>0.67630848060858983</v>
      </c>
      <c r="K44" s="12">
        <f>支撑剂浓度美式!J44</f>
        <v>0.2</v>
      </c>
      <c r="L44" s="13">
        <f t="shared" si="1"/>
        <v>0.99010088013040098</v>
      </c>
      <c r="M44" s="14">
        <f t="shared" si="2"/>
        <v>1.2201439437491859</v>
      </c>
      <c r="N44">
        <f t="shared" si="3"/>
        <v>8.6411068616025044E-2</v>
      </c>
      <c r="O44" s="10">
        <f>支撑剂浓度美式!K44</f>
        <v>2.4468E-2</v>
      </c>
      <c r="P44" s="1">
        <f t="shared" si="4"/>
        <v>2.7986028756795487</v>
      </c>
    </row>
    <row r="45" spans="1:16" x14ac:dyDescent="0.25">
      <c r="A45" s="1">
        <v>44</v>
      </c>
      <c r="B45" s="9">
        <f>支撑剂浓度美式!B45*0.0254</f>
        <v>7.619999999999999E-2</v>
      </c>
      <c r="C45" s="10">
        <f>支撑剂浓度美式!C45*0.159/60</f>
        <v>1.5900000000000001E-3</v>
      </c>
      <c r="D45" s="11">
        <f>支撑剂浓度美式!D45</f>
        <v>1</v>
      </c>
      <c r="E45" s="11">
        <f>支撑剂浓度美式!E45*1000</f>
        <v>2650</v>
      </c>
      <c r="F45" s="9">
        <f>支撑剂浓度美式!I45/1000000</f>
        <v>5.9999999999999995E-4</v>
      </c>
      <c r="G45" s="3">
        <f>支撑剂浓度美式!G45</f>
        <v>1</v>
      </c>
      <c r="H45" s="4">
        <f>支撑剂浓度美式!H45*0.0254</f>
        <v>9.5249999999999987E-3</v>
      </c>
      <c r="I45" s="11">
        <f>支撑剂浓度美式!F45</f>
        <v>3</v>
      </c>
      <c r="J45" s="3">
        <f t="shared" si="0"/>
        <v>0.67630848060858983</v>
      </c>
      <c r="K45" s="12">
        <f>支撑剂浓度美式!J45</f>
        <v>0.4</v>
      </c>
      <c r="L45" s="13">
        <f t="shared" si="1"/>
        <v>0.99010088013040098</v>
      </c>
      <c r="M45" s="14">
        <f t="shared" si="2"/>
        <v>1.2201439437491859</v>
      </c>
      <c r="N45">
        <f t="shared" si="3"/>
        <v>8.6411068616025044E-2</v>
      </c>
      <c r="O45" s="10">
        <f>支撑剂浓度美式!K45</f>
        <v>7.6452599999999996E-2</v>
      </c>
      <c r="P45" s="1">
        <f t="shared" si="4"/>
        <v>2.7986028756795487</v>
      </c>
    </row>
    <row r="46" spans="1:16" x14ac:dyDescent="0.25">
      <c r="A46" s="1">
        <v>45</v>
      </c>
      <c r="B46" s="9">
        <f>支撑剂浓度美式!B46*0.0254</f>
        <v>7.619999999999999E-2</v>
      </c>
      <c r="C46" s="10">
        <f>支撑剂浓度美式!C46*0.159/60</f>
        <v>1.5900000000000001E-3</v>
      </c>
      <c r="D46" s="11">
        <f>支撑剂浓度美式!D46</f>
        <v>1</v>
      </c>
      <c r="E46" s="11">
        <f>支撑剂浓度美式!E46*1000</f>
        <v>2650</v>
      </c>
      <c r="F46" s="9">
        <f>支撑剂浓度美式!I46/1000000</f>
        <v>5.9999999999999995E-4</v>
      </c>
      <c r="G46" s="3">
        <f>支撑剂浓度美式!G46</f>
        <v>1</v>
      </c>
      <c r="H46" s="4">
        <f>支撑剂浓度美式!H46*0.0254</f>
        <v>9.5249999999999987E-3</v>
      </c>
      <c r="I46" s="11">
        <f>支撑剂浓度美式!F46</f>
        <v>3</v>
      </c>
      <c r="J46" s="3">
        <f t="shared" si="0"/>
        <v>0.67630848060858983</v>
      </c>
      <c r="K46" s="12">
        <f>支撑剂浓度美式!J46</f>
        <v>0.6</v>
      </c>
      <c r="L46" s="13">
        <f t="shared" si="1"/>
        <v>0.99010088013040098</v>
      </c>
      <c r="M46" s="14">
        <f t="shared" si="2"/>
        <v>1.2201439437491859</v>
      </c>
      <c r="N46">
        <f t="shared" si="3"/>
        <v>8.6411068616025044E-2</v>
      </c>
      <c r="O46" s="10">
        <f>支撑剂浓度美式!K46</f>
        <v>0.14984700000000001</v>
      </c>
      <c r="P46" s="1">
        <f t="shared" si="4"/>
        <v>2.7986028756795487</v>
      </c>
    </row>
    <row r="47" spans="1:16" x14ac:dyDescent="0.25">
      <c r="A47" s="1">
        <v>46</v>
      </c>
      <c r="B47" s="9">
        <f>支撑剂浓度美式!B47*0.0254</f>
        <v>7.619999999999999E-2</v>
      </c>
      <c r="C47" s="10">
        <f>支撑剂浓度美式!C47*0.159/60</f>
        <v>1.5900000000000001E-3</v>
      </c>
      <c r="D47" s="11">
        <f>支撑剂浓度美式!D47</f>
        <v>1</v>
      </c>
      <c r="E47" s="11">
        <f>支撑剂浓度美式!E47*1000</f>
        <v>2650</v>
      </c>
      <c r="F47" s="9">
        <f>支撑剂浓度美式!I47/1000000</f>
        <v>5.9999999999999995E-4</v>
      </c>
      <c r="G47" s="3">
        <f>支撑剂浓度美式!G47</f>
        <v>1</v>
      </c>
      <c r="H47" s="4">
        <f>支撑剂浓度美式!H47*0.0254</f>
        <v>9.5249999999999987E-3</v>
      </c>
      <c r="I47" s="11">
        <f>支撑剂浓度美式!F47</f>
        <v>3</v>
      </c>
      <c r="J47" s="3">
        <f t="shared" si="0"/>
        <v>0.67630848060858983</v>
      </c>
      <c r="K47" s="12">
        <f>支撑剂浓度美式!J47</f>
        <v>0.8</v>
      </c>
      <c r="L47" s="13">
        <f t="shared" si="1"/>
        <v>0.99010088013040098</v>
      </c>
      <c r="M47" s="14">
        <f t="shared" si="2"/>
        <v>1.2201439437491859</v>
      </c>
      <c r="N47">
        <f t="shared" si="3"/>
        <v>8.6411068616025044E-2</v>
      </c>
      <c r="O47" s="10">
        <f>支撑剂浓度美式!K47</f>
        <v>0.23853199999999999</v>
      </c>
      <c r="P47" s="1">
        <f t="shared" si="4"/>
        <v>2.7986028756795487</v>
      </c>
    </row>
    <row r="48" spans="1:16" x14ac:dyDescent="0.25">
      <c r="A48" s="1"/>
      <c r="B48" s="9"/>
      <c r="C48" s="10"/>
      <c r="D48" s="11"/>
      <c r="E48" s="11"/>
      <c r="F48" s="9"/>
      <c r="G48" s="3"/>
      <c r="H48" s="4"/>
      <c r="I48" s="11"/>
      <c r="J48" s="3"/>
      <c r="K48" s="12"/>
      <c r="L48" s="13"/>
      <c r="M48" s="14"/>
      <c r="O48" s="10"/>
      <c r="P48" s="1"/>
    </row>
    <row r="49" spans="1:16" x14ac:dyDescent="0.25">
      <c r="A49" s="1"/>
      <c r="B49" s="9"/>
      <c r="C49" s="10"/>
      <c r="D49" s="11"/>
      <c r="E49" s="11"/>
      <c r="F49" s="9"/>
      <c r="G49" s="3"/>
      <c r="H49" s="4"/>
      <c r="I49" s="11"/>
      <c r="J49" s="3"/>
      <c r="K49" s="12"/>
      <c r="L49" s="13"/>
      <c r="M49" s="14"/>
      <c r="O49" s="10"/>
      <c r="P49" s="1"/>
    </row>
    <row r="50" spans="1:16" x14ac:dyDescent="0.25">
      <c r="B50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支撑剂浓度原始表格</vt:lpstr>
      <vt:lpstr>支撑剂浓度美式</vt:lpstr>
      <vt:lpstr>支撑剂浓度国际单位制</vt:lpstr>
      <vt:lpstr>支撑剂浓度流速单独考虑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陈超</cp:lastModifiedBy>
  <dcterms:created xsi:type="dcterms:W3CDTF">2015-06-05T18:19:34Z</dcterms:created>
  <dcterms:modified xsi:type="dcterms:W3CDTF">2022-07-30T06:07:13Z</dcterms:modified>
</cp:coreProperties>
</file>