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支撑剂运移第一篇SCI\变量敏感性分析数据\"/>
    </mc:Choice>
  </mc:AlternateContent>
  <xr:revisionPtr revIDLastSave="0" documentId="13_ncr:1_{3F767547-8545-4679-A485-71A59BEEA9FA}" xr6:coauthVersionLast="47" xr6:coauthVersionMax="47" xr10:uidLastSave="{00000000-0000-0000-0000-000000000000}"/>
  <bookViews>
    <workbookView xWindow="3981" yWindow="1210" windowWidth="18865" windowHeight="11859" xr2:uid="{00000000-000D-0000-FFFF-FFFF00000000}"/>
  </bookViews>
  <sheets>
    <sheet name="套管直径原始表格" sheetId="1" r:id="rId1"/>
    <sheet name="套管直径美式" sheetId="2" r:id="rId2"/>
    <sheet name="套管直径国际单位制" sheetId="3" r:id="rId3"/>
    <sheet name="套管直径流速单独考虑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" i="4"/>
  <c r="P23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J9" i="4"/>
  <c r="J16" i="4"/>
  <c r="J20" i="4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I17" i="4"/>
  <c r="J17" i="4" s="1"/>
  <c r="I18" i="4"/>
  <c r="J18" i="4" s="1"/>
  <c r="I19" i="4"/>
  <c r="J19" i="4" s="1"/>
  <c r="I20" i="4"/>
  <c r="I21" i="4"/>
  <c r="J21" i="4" s="1"/>
  <c r="I22" i="4"/>
  <c r="J22" i="4" s="1"/>
  <c r="I23" i="4"/>
  <c r="J23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E3" i="4"/>
  <c r="E4" i="4"/>
  <c r="E5" i="4"/>
  <c r="M5" i="4" s="1"/>
  <c r="L5" i="4" s="1"/>
  <c r="E6" i="4"/>
  <c r="E7" i="4"/>
  <c r="E8" i="4"/>
  <c r="E9" i="4"/>
  <c r="E10" i="4"/>
  <c r="E11" i="4"/>
  <c r="E12" i="4"/>
  <c r="E13" i="4"/>
  <c r="M13" i="4" s="1"/>
  <c r="E14" i="4"/>
  <c r="E15" i="4"/>
  <c r="E16" i="4"/>
  <c r="E17" i="4"/>
  <c r="M17" i="4" s="1"/>
  <c r="L17" i="4" s="1"/>
  <c r="E18" i="4"/>
  <c r="E19" i="4"/>
  <c r="E20" i="4"/>
  <c r="E21" i="4"/>
  <c r="E22" i="4"/>
  <c r="E2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O2" i="4"/>
  <c r="K2" i="4"/>
  <c r="I2" i="4"/>
  <c r="H2" i="4"/>
  <c r="G2" i="4"/>
  <c r="F2" i="4"/>
  <c r="E2" i="4"/>
  <c r="D2" i="4"/>
  <c r="C2" i="4"/>
  <c r="B2" i="4"/>
  <c r="J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J6" i="3"/>
  <c r="J8" i="3"/>
  <c r="I3" i="3"/>
  <c r="J3" i="3" s="1"/>
  <c r="I4" i="3"/>
  <c r="J4" i="3" s="1"/>
  <c r="I5" i="3"/>
  <c r="J5" i="3" s="1"/>
  <c r="I6" i="3"/>
  <c r="I7" i="3"/>
  <c r="J7" i="3" s="1"/>
  <c r="I8" i="3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B16" i="3"/>
  <c r="B17" i="3"/>
  <c r="B18" i="3"/>
  <c r="B19" i="3"/>
  <c r="B20" i="3"/>
  <c r="B21" i="3"/>
  <c r="B22" i="3"/>
  <c r="B2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O2" i="3"/>
  <c r="K2" i="3"/>
  <c r="I2" i="3"/>
  <c r="J2" i="3" s="1"/>
  <c r="H2" i="3"/>
  <c r="G2" i="3"/>
  <c r="F2" i="3"/>
  <c r="E2" i="3"/>
  <c r="D2" i="3"/>
  <c r="C2" i="3"/>
  <c r="B2" i="3"/>
  <c r="M8" i="4" l="1"/>
  <c r="M19" i="4"/>
  <c r="M18" i="4"/>
  <c r="N18" i="4" s="1"/>
  <c r="M6" i="4"/>
  <c r="L6" i="4" s="1"/>
  <c r="M16" i="4"/>
  <c r="L16" i="4" s="1"/>
  <c r="M20" i="3"/>
  <c r="N20" i="3" s="1"/>
  <c r="M16" i="3"/>
  <c r="L16" i="3" s="1"/>
  <c r="M22" i="3"/>
  <c r="M21" i="3"/>
  <c r="L21" i="3" s="1"/>
  <c r="M9" i="3"/>
  <c r="L9" i="3" s="1"/>
  <c r="M15" i="3"/>
  <c r="L15" i="3" s="1"/>
  <c r="M4" i="3"/>
  <c r="L4" i="3" s="1"/>
  <c r="M7" i="4"/>
  <c r="N7" i="4" s="1"/>
  <c r="M8" i="3"/>
  <c r="L8" i="3" s="1"/>
  <c r="M13" i="3"/>
  <c r="N13" i="3" s="1"/>
  <c r="M14" i="3"/>
  <c r="N14" i="3" s="1"/>
  <c r="M23" i="3"/>
  <c r="L23" i="3" s="1"/>
  <c r="M12" i="3"/>
  <c r="L12" i="3" s="1"/>
  <c r="M15" i="4"/>
  <c r="L15" i="4" s="1"/>
  <c r="M4" i="4"/>
  <c r="N4" i="4" s="1"/>
  <c r="M5" i="3"/>
  <c r="N5" i="3" s="1"/>
  <c r="M3" i="3"/>
  <c r="N3" i="3" s="1"/>
  <c r="M7" i="3"/>
  <c r="N7" i="3" s="1"/>
  <c r="M14" i="4"/>
  <c r="L14" i="4" s="1"/>
  <c r="M3" i="4"/>
  <c r="M11" i="3"/>
  <c r="L11" i="3" s="1"/>
  <c r="M10" i="3"/>
  <c r="L10" i="3" s="1"/>
  <c r="M23" i="4"/>
  <c r="N23" i="4" s="1"/>
  <c r="M12" i="4"/>
  <c r="L12" i="4" s="1"/>
  <c r="M22" i="4"/>
  <c r="N22" i="4" s="1"/>
  <c r="M11" i="4"/>
  <c r="N11" i="4" s="1"/>
  <c r="M18" i="3"/>
  <c r="L18" i="3" s="1"/>
  <c r="M21" i="4"/>
  <c r="L21" i="4" s="1"/>
  <c r="M10" i="4"/>
  <c r="N10" i="4" s="1"/>
  <c r="M19" i="3"/>
  <c r="L19" i="3" s="1"/>
  <c r="M17" i="3"/>
  <c r="L17" i="3" s="1"/>
  <c r="M6" i="3"/>
  <c r="L6" i="3" s="1"/>
  <c r="M20" i="4"/>
  <c r="L20" i="4" s="1"/>
  <c r="M9" i="4"/>
  <c r="L9" i="4" s="1"/>
  <c r="N15" i="3"/>
  <c r="L7" i="3"/>
  <c r="N14" i="4"/>
  <c r="L3" i="4"/>
  <c r="N3" i="4"/>
  <c r="N13" i="4"/>
  <c r="L13" i="4"/>
  <c r="L23" i="4"/>
  <c r="N12" i="4"/>
  <c r="L22" i="3"/>
  <c r="N22" i="3"/>
  <c r="L3" i="3"/>
  <c r="L13" i="3"/>
  <c r="L22" i="4"/>
  <c r="N8" i="3"/>
  <c r="N21" i="4"/>
  <c r="N20" i="4"/>
  <c r="L5" i="3"/>
  <c r="L19" i="4"/>
  <c r="N19" i="4"/>
  <c r="L8" i="4"/>
  <c r="N8" i="4"/>
  <c r="N16" i="4"/>
  <c r="L18" i="4"/>
  <c r="L20" i="3"/>
  <c r="M2" i="4"/>
  <c r="N2" i="4" s="1"/>
  <c r="N9" i="3"/>
  <c r="N17" i="4"/>
  <c r="N5" i="4"/>
  <c r="M2" i="3"/>
  <c r="N2" i="3" s="1"/>
  <c r="L10" i="4" l="1"/>
  <c r="N9" i="4"/>
  <c r="N6" i="4"/>
  <c r="N11" i="3"/>
  <c r="N23" i="3"/>
  <c r="N6" i="3"/>
  <c r="N4" i="3"/>
  <c r="L14" i="3"/>
  <c r="N10" i="3"/>
  <c r="N16" i="3"/>
  <c r="N17" i="3"/>
  <c r="N21" i="3"/>
  <c r="N19" i="3"/>
  <c r="L11" i="4"/>
  <c r="N18" i="3"/>
  <c r="N15" i="4"/>
  <c r="L4" i="4"/>
  <c r="N12" i="3"/>
  <c r="L7" i="4"/>
  <c r="L2" i="4"/>
  <c r="L2" i="3"/>
</calcChain>
</file>

<file path=xl/sharedStrings.xml><?xml version="1.0" encoding="utf-8"?>
<sst xmlns="http://schemas.openxmlformats.org/spreadsheetml/2006/main" count="48" uniqueCount="26">
  <si>
    <t>side</t>
    <phoneticPr fontId="2" type="noConversion"/>
  </si>
  <si>
    <t>low-side</t>
    <phoneticPr fontId="2" type="noConversion"/>
  </si>
  <si>
    <t>high-side</t>
    <phoneticPr fontId="2" type="noConversion"/>
  </si>
  <si>
    <t>casing diameter (inch)</t>
    <phoneticPr fontId="2" type="noConversion"/>
  </si>
  <si>
    <t>wellbore flow rate (bbl/min)</t>
    <phoneticPr fontId="2" type="noConversion"/>
  </si>
  <si>
    <t>orientation</t>
    <phoneticPr fontId="2" type="noConversion"/>
  </si>
  <si>
    <t>proppant density (g/cm3)</t>
    <phoneticPr fontId="2" type="noConversion"/>
  </si>
  <si>
    <t>proppant concentration (ppa)</t>
    <phoneticPr fontId="2" type="noConversion"/>
  </si>
  <si>
    <t>fluid velocity (cp)</t>
    <phoneticPr fontId="2" type="noConversion"/>
  </si>
  <si>
    <t>perfoation diameter (inch)</t>
    <phoneticPr fontId="2" type="noConversion"/>
  </si>
  <si>
    <t>proppant diameter (um)</t>
    <phoneticPr fontId="2" type="noConversion"/>
  </si>
  <si>
    <t>PFR</t>
    <phoneticPr fontId="2" type="noConversion"/>
  </si>
  <si>
    <t>PTE</t>
    <phoneticPr fontId="2" type="noConversion"/>
  </si>
  <si>
    <t>number</t>
    <phoneticPr fontId="2" type="noConversion"/>
  </si>
  <si>
    <t>casing diameter (m)</t>
    <phoneticPr fontId="2" type="noConversion"/>
  </si>
  <si>
    <t>wellbore flow rate (m3/s)</t>
    <phoneticPr fontId="2" type="noConversion"/>
  </si>
  <si>
    <t>proppant density (kg/m3)</t>
    <phoneticPr fontId="2" type="noConversion"/>
  </si>
  <si>
    <t>proppant diameter (m)</t>
    <phoneticPr fontId="2" type="noConversion"/>
  </si>
  <si>
    <t>fluid velocity (m.pa.s)</t>
    <phoneticPr fontId="2" type="noConversion"/>
  </si>
  <si>
    <t>perfoation diameter (m)</t>
    <phoneticPr fontId="2" type="noConversion"/>
  </si>
  <si>
    <t>c^{-0.356}</t>
    <phoneticPr fontId="2" type="noConversion"/>
  </si>
  <si>
    <t>K_i^(-0.05)</t>
    <phoneticPr fontId="2" type="noConversion"/>
  </si>
  <si>
    <t xml:space="preserve"> K_i</t>
    <phoneticPr fontId="2" type="noConversion"/>
  </si>
  <si>
    <t>log( K_i)</t>
    <phoneticPr fontId="2" type="noConversion"/>
  </si>
  <si>
    <t>log(Qf)</t>
    <phoneticPr fontId="2" type="noConversion"/>
  </si>
  <si>
    <t>NNEPC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</si>
</sst>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);[Red]\(0.00\)"/>
    <numFmt numFmtId="177" formatCode="0.0000_);[Red]\(0.0000\)"/>
    <numFmt numFmtId="178" formatCode="0.0000_ "/>
    <numFmt numFmtId="179" formatCode="0.00000_ "/>
    <numFmt numFmtId="180" formatCode="0_ "/>
    <numFmt numFmtId="181" formatCode="0.0_ "/>
    <numFmt numFmtId="182" formatCode="0.00000000_ "/>
    <numFmt numFmtId="183" formatCode="0.0000000_ "/>
  </numFmts>
  <fonts count="8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color theme="9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/>
    </xf>
    <xf numFmtId="12" fontId="3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2" fontId="4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183" fontId="0" fillId="0" borderId="0" xfId="0" applyNumberFormat="1"/>
    <xf numFmtId="179" fontId="0" fillId="0" borderId="0" xfId="0" applyNumberFormat="1"/>
    <xf numFmtId="0" fontId="0" fillId="2" borderId="0" xfId="0" applyFill="1"/>
    <xf numFmtId="178" fontId="0" fillId="2" borderId="0" xfId="0" applyNumberFormat="1" applyFill="1" applyAlignment="1">
      <alignment horizontal="center"/>
    </xf>
    <xf numFmtId="179" fontId="0" fillId="2" borderId="0" xfId="0" applyNumberFormat="1" applyFill="1" applyAlignment="1">
      <alignment horizontal="center"/>
    </xf>
    <xf numFmtId="180" fontId="0" fillId="2" borderId="0" xfId="0" applyNumberFormat="1" applyFill="1" applyAlignment="1">
      <alignment horizontal="center"/>
    </xf>
    <xf numFmtId="176" fontId="0" fillId="2" borderId="0" xfId="0" applyNumberForma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81" fontId="0" fillId="2" borderId="0" xfId="0" applyNumberFormat="1" applyFill="1" applyAlignment="1">
      <alignment horizontal="center"/>
    </xf>
    <xf numFmtId="182" fontId="0" fillId="2" borderId="0" xfId="0" applyNumberFormat="1" applyFill="1" applyAlignment="1">
      <alignment horizontal="center"/>
    </xf>
    <xf numFmtId="183" fontId="0" fillId="2" borderId="0" xfId="0" applyNumberFormat="1" applyFill="1"/>
    <xf numFmtId="0" fontId="0" fillId="2" borderId="0" xfId="0" applyFill="1" applyAlignment="1">
      <alignment horizontal="center"/>
    </xf>
    <xf numFmtId="179" fontId="0" fillId="2" borderId="0" xfId="0" applyNumberFormat="1" applyFill="1"/>
    <xf numFmtId="0" fontId="0" fillId="3" borderId="0" xfId="0" applyFill="1"/>
    <xf numFmtId="0" fontId="6" fillId="4" borderId="0" xfId="0" applyFont="1" applyFill="1" applyAlignment="1">
      <alignment horizontal="center"/>
    </xf>
    <xf numFmtId="179" fontId="0" fillId="4" borderId="0" xfId="0" applyNumberForma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431148517573735E-2"/>
          <c:y val="0.13366552956965949"/>
          <c:w val="0.88073862642169731"/>
          <c:h val="0.713134060011642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套管直径原始表格!$B$9:$B$12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套管直径原始表格!$A$9:$A$12</c:f>
              <c:numCache>
                <c:formatCode>General</c:formatCode>
                <c:ptCount val="4"/>
                <c:pt idx="0">
                  <c:v>0.13670099999999999</c:v>
                </c:pt>
                <c:pt idx="1">
                  <c:v>0.21784500000000001</c:v>
                </c:pt>
                <c:pt idx="2">
                  <c:v>0.339395</c:v>
                </c:pt>
                <c:pt idx="3">
                  <c:v>0.49292900000000001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9-443F-8943-DF969759FA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套管直径原始表格!$B$9:$B$12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套管直径原始表格!$A$15:$A$18</c:f>
              <c:numCache>
                <c:formatCode>General</c:formatCode>
                <c:ptCount val="4"/>
                <c:pt idx="0">
                  <c:v>0.13770099999999999</c:v>
                </c:pt>
                <c:pt idx="1">
                  <c:v>0.220529</c:v>
                </c:pt>
                <c:pt idx="2">
                  <c:v>0.34034500000000001</c:v>
                </c:pt>
                <c:pt idx="3">
                  <c:v>0.49492900000000001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9-443F-8943-DF969759FA2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套管直径原始表格!$B$9:$B$12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套管直径原始表格!$A$21:$A$24</c:f>
              <c:numCache>
                <c:formatCode>General</c:formatCode>
                <c:ptCount val="4"/>
                <c:pt idx="0">
                  <c:v>0.136183</c:v>
                </c:pt>
                <c:pt idx="1">
                  <c:v>0.209428</c:v>
                </c:pt>
                <c:pt idx="2">
                  <c:v>0.344443</c:v>
                </c:pt>
                <c:pt idx="3">
                  <c:v>0.49292900000000001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49-443F-8943-DF969759FA22}"/>
            </c:ext>
          </c:extLst>
        </c:ser>
        <c:ser>
          <c:idx val="3"/>
          <c:order val="3"/>
          <c:tx>
            <c:v>系列4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FF00FF"/>
                </a:solidFill>
              </a:ln>
              <a:effectLst/>
            </c:spPr>
          </c:marker>
          <c:xVal>
            <c:numRef>
              <c:f>套管直径原始表格!$B$9:$B$12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套管直径原始表格!$A$27:$A$30</c:f>
              <c:numCache>
                <c:formatCode>General</c:formatCode>
                <c:ptCount val="4"/>
                <c:pt idx="0">
                  <c:v>0.119866</c:v>
                </c:pt>
                <c:pt idx="1">
                  <c:v>0.16733999999999999</c:v>
                </c:pt>
                <c:pt idx="2">
                  <c:v>0.22323100000000001</c:v>
                </c:pt>
                <c:pt idx="3">
                  <c:v>0.33131300000000002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9-443F-8943-DF969759FA2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套管直径原始表格!$B$9:$B$12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套管直径原始表格!$A$33:$A$36</c:f>
              <c:numCache>
                <c:formatCode>General</c:formatCode>
                <c:ptCount val="4"/>
                <c:pt idx="0">
                  <c:v>0.123233</c:v>
                </c:pt>
                <c:pt idx="1">
                  <c:v>0.16733999999999999</c:v>
                </c:pt>
                <c:pt idx="2">
                  <c:v>0.206396</c:v>
                </c:pt>
                <c:pt idx="3">
                  <c:v>0.33131300000000002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49-443F-8943-DF969759FA2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套管直径原始表格!$B$9:$B$12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套管直径原始表格!$A$39:$A$42</c:f>
              <c:numCache>
                <c:formatCode>General</c:formatCode>
                <c:ptCount val="4"/>
                <c:pt idx="0">
                  <c:v>0.118183</c:v>
                </c:pt>
                <c:pt idx="1">
                  <c:v>0.15556</c:v>
                </c:pt>
                <c:pt idx="2">
                  <c:v>0.22323100000000001</c:v>
                </c:pt>
                <c:pt idx="3">
                  <c:v>0.32962999999999998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9-443F-8943-DF969759F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9728"/>
        <c:axId val="102691392"/>
      </c:scatterChart>
      <c:valAx>
        <c:axId val="102689728"/>
        <c:scaling>
          <c:orientation val="minMax"/>
          <c:max val="1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91392"/>
        <c:crosses val="autoZero"/>
        <c:crossBetween val="midCat"/>
        <c:minorUnit val="0.1"/>
      </c:valAx>
      <c:valAx>
        <c:axId val="1026913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 cmpd="thickThin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89728"/>
        <c:crosses val="autoZero"/>
        <c:crossBetween val="midCat"/>
        <c:majorUnit val="0.2"/>
        <c:min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84524</xdr:colOff>
      <xdr:row>9</xdr:row>
      <xdr:rowOff>122945</xdr:rowOff>
    </xdr:from>
    <xdr:to>
      <xdr:col>9</xdr:col>
      <xdr:colOff>424388</xdr:colOff>
      <xdr:row>25</xdr:row>
      <xdr:rowOff>52828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EB77D8-3F02-49CC-B132-406AE22F2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topLeftCell="A7" workbookViewId="0">
      <selection activeCell="L22" sqref="L22"/>
    </sheetView>
  </sheetViews>
  <sheetFormatPr defaultRowHeight="13.95" x14ac:dyDescent="0.25"/>
  <sheetData>
    <row r="1" spans="1:14" x14ac:dyDescent="0.25">
      <c r="A1" s="4">
        <v>0.13670099999999999</v>
      </c>
      <c r="B1" s="4">
        <v>0.21784500000000001</v>
      </c>
      <c r="C1" s="4">
        <v>0.339395</v>
      </c>
      <c r="D1" s="4">
        <v>0.49292900000000001</v>
      </c>
      <c r="E1" s="4">
        <v>3</v>
      </c>
      <c r="F1" s="4">
        <v>60</v>
      </c>
      <c r="G1" s="4" t="s">
        <v>0</v>
      </c>
      <c r="H1" s="4">
        <v>2.65</v>
      </c>
      <c r="I1" s="4">
        <v>1</v>
      </c>
      <c r="J1" s="4">
        <v>1</v>
      </c>
      <c r="K1" s="5">
        <v>0.375</v>
      </c>
      <c r="L1" s="4">
        <v>600</v>
      </c>
    </row>
    <row r="2" spans="1:14" x14ac:dyDescent="0.25">
      <c r="A2" s="4">
        <v>0.13770099999999999</v>
      </c>
      <c r="B2" s="4">
        <v>0.220529</v>
      </c>
      <c r="C2" s="4">
        <v>0.34034500000000001</v>
      </c>
      <c r="D2" s="4">
        <v>0.49492900000000001</v>
      </c>
      <c r="E2" s="4">
        <v>3</v>
      </c>
      <c r="F2" s="4">
        <v>60</v>
      </c>
      <c r="G2" s="4" t="s">
        <v>1</v>
      </c>
      <c r="H2" s="4">
        <v>2.65</v>
      </c>
      <c r="I2" s="4">
        <v>1</v>
      </c>
      <c r="J2" s="4">
        <v>1</v>
      </c>
      <c r="K2" s="5">
        <v>0.375</v>
      </c>
      <c r="L2" s="4">
        <v>600</v>
      </c>
    </row>
    <row r="3" spans="1:14" x14ac:dyDescent="0.25">
      <c r="A3" s="4">
        <v>0.136183</v>
      </c>
      <c r="B3" s="4">
        <v>0.209428</v>
      </c>
      <c r="C3" s="7">
        <v>0.344443</v>
      </c>
      <c r="D3" s="4">
        <v>0.49292900000000001</v>
      </c>
      <c r="E3" s="4">
        <v>3</v>
      </c>
      <c r="F3" s="4">
        <v>60</v>
      </c>
      <c r="G3" s="4" t="s">
        <v>2</v>
      </c>
      <c r="H3" s="4">
        <v>2.65</v>
      </c>
      <c r="I3" s="4">
        <v>1</v>
      </c>
      <c r="J3" s="4">
        <v>1</v>
      </c>
      <c r="K3" s="5">
        <v>0.375</v>
      </c>
      <c r="L3" s="4">
        <v>600</v>
      </c>
    </row>
    <row r="4" spans="1:14" x14ac:dyDescent="0.25">
      <c r="A4" s="4">
        <v>0.119866</v>
      </c>
      <c r="B4" s="4">
        <v>0.16733999999999999</v>
      </c>
      <c r="C4" s="4">
        <v>0.22323100000000001</v>
      </c>
      <c r="D4" s="4">
        <v>0.33131300000000002</v>
      </c>
      <c r="E4" s="4">
        <v>6</v>
      </c>
      <c r="F4" s="4">
        <v>60</v>
      </c>
      <c r="G4" s="4" t="s">
        <v>0</v>
      </c>
      <c r="H4" s="4">
        <v>2.65</v>
      </c>
      <c r="I4" s="4">
        <v>1</v>
      </c>
      <c r="J4" s="4">
        <v>1</v>
      </c>
      <c r="K4" s="5">
        <v>0.375</v>
      </c>
      <c r="L4" s="4">
        <v>600</v>
      </c>
    </row>
    <row r="5" spans="1:14" x14ac:dyDescent="0.25">
      <c r="A5" s="4">
        <v>0.123233</v>
      </c>
      <c r="B5" s="4">
        <v>0.16733999999999999</v>
      </c>
      <c r="C5" s="4">
        <v>0.206396</v>
      </c>
      <c r="D5" s="4">
        <v>0.33131300000000002</v>
      </c>
      <c r="E5" s="4">
        <v>6</v>
      </c>
      <c r="F5" s="4">
        <v>60</v>
      </c>
      <c r="G5" s="4" t="s">
        <v>1</v>
      </c>
      <c r="H5" s="4">
        <v>2.65</v>
      </c>
      <c r="I5" s="4">
        <v>1</v>
      </c>
      <c r="J5" s="4">
        <v>1</v>
      </c>
      <c r="K5" s="5">
        <v>0.375</v>
      </c>
      <c r="L5" s="4">
        <v>600</v>
      </c>
    </row>
    <row r="6" spans="1:14" x14ac:dyDescent="0.25">
      <c r="A6" s="4">
        <v>0.118183</v>
      </c>
      <c r="B6" s="4">
        <v>0.15556</v>
      </c>
      <c r="C6" s="7">
        <v>0.22323100000000001</v>
      </c>
      <c r="D6" s="4">
        <v>0.32962999999999998</v>
      </c>
      <c r="E6" s="4">
        <v>6</v>
      </c>
      <c r="F6" s="4">
        <v>60</v>
      </c>
      <c r="G6" s="4" t="s">
        <v>2</v>
      </c>
      <c r="H6" s="4">
        <v>2.65</v>
      </c>
      <c r="I6" s="4">
        <v>1</v>
      </c>
      <c r="J6" s="4">
        <v>1</v>
      </c>
      <c r="K6" s="5">
        <v>0.375</v>
      </c>
      <c r="L6" s="4">
        <v>600</v>
      </c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4">
        <v>0.13670099999999999</v>
      </c>
      <c r="B9" s="38">
        <v>0.2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4">
        <v>0.21784500000000001</v>
      </c>
      <c r="B10" s="38">
        <v>0.4</v>
      </c>
      <c r="C10" s="2"/>
      <c r="D10" s="2"/>
      <c r="E10" s="2"/>
      <c r="F10" s="2"/>
      <c r="G10" s="2"/>
      <c r="H10" s="2"/>
      <c r="I10" s="2"/>
      <c r="J10" s="2"/>
      <c r="K10" s="3"/>
      <c r="L10" s="2"/>
      <c r="M10" s="1"/>
      <c r="N10" s="1"/>
    </row>
    <row r="11" spans="1:14" x14ac:dyDescent="0.25">
      <c r="A11" s="4">
        <v>0.339395</v>
      </c>
      <c r="B11" s="38">
        <v>0.6</v>
      </c>
      <c r="C11" s="2"/>
      <c r="D11" s="2"/>
      <c r="E11" s="2"/>
      <c r="F11" s="2"/>
      <c r="G11" s="2"/>
      <c r="H11" s="2"/>
      <c r="I11" s="2"/>
      <c r="J11" s="2"/>
      <c r="K11" s="3"/>
      <c r="L11" s="2"/>
      <c r="M11" s="1"/>
      <c r="N11" s="1"/>
    </row>
    <row r="12" spans="1:14" x14ac:dyDescent="0.25">
      <c r="A12" s="4">
        <v>0.49292900000000001</v>
      </c>
      <c r="B12" s="38">
        <v>0.8</v>
      </c>
      <c r="C12" s="2"/>
      <c r="D12" s="2"/>
      <c r="E12" s="2"/>
      <c r="F12" s="2"/>
      <c r="G12" s="2"/>
      <c r="H12" s="2"/>
      <c r="I12" s="2"/>
      <c r="J12" s="2"/>
      <c r="K12" s="3"/>
      <c r="L12" s="2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4">
        <v>0.13770099999999999</v>
      </c>
      <c r="B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4">
        <v>0.220529</v>
      </c>
      <c r="B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4">
        <v>0.34034500000000001</v>
      </c>
      <c r="B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4">
        <v>0.49492900000000001</v>
      </c>
    </row>
    <row r="21" spans="1:14" x14ac:dyDescent="0.25">
      <c r="A21" s="4">
        <v>0.136183</v>
      </c>
    </row>
    <row r="22" spans="1:14" x14ac:dyDescent="0.25">
      <c r="A22" s="4">
        <v>0.209428</v>
      </c>
    </row>
    <row r="23" spans="1:14" x14ac:dyDescent="0.25">
      <c r="A23" s="7">
        <v>0.344443</v>
      </c>
    </row>
    <row r="24" spans="1:14" x14ac:dyDescent="0.25">
      <c r="A24" s="4">
        <v>0.49292900000000001</v>
      </c>
    </row>
    <row r="27" spans="1:14" x14ac:dyDescent="0.25">
      <c r="A27" s="4">
        <v>0.119866</v>
      </c>
    </row>
    <row r="28" spans="1:14" x14ac:dyDescent="0.25">
      <c r="A28" s="4">
        <v>0.16733999999999999</v>
      </c>
    </row>
    <row r="29" spans="1:14" x14ac:dyDescent="0.25">
      <c r="A29" s="4">
        <v>0.22323100000000001</v>
      </c>
    </row>
    <row r="30" spans="1:14" x14ac:dyDescent="0.25">
      <c r="A30" s="4">
        <v>0.33131300000000002</v>
      </c>
    </row>
    <row r="33" spans="1:1" x14ac:dyDescent="0.25">
      <c r="A33" s="4">
        <v>0.123233</v>
      </c>
    </row>
    <row r="34" spans="1:1" x14ac:dyDescent="0.25">
      <c r="A34" s="4">
        <v>0.16733999999999999</v>
      </c>
    </row>
    <row r="35" spans="1:1" x14ac:dyDescent="0.25">
      <c r="A35" s="4">
        <v>0.206396</v>
      </c>
    </row>
    <row r="36" spans="1:1" x14ac:dyDescent="0.25">
      <c r="A36" s="4">
        <v>0.33131300000000002</v>
      </c>
    </row>
    <row r="39" spans="1:1" x14ac:dyDescent="0.25">
      <c r="A39" s="4">
        <v>0.118183</v>
      </c>
    </row>
    <row r="40" spans="1:1" x14ac:dyDescent="0.25">
      <c r="A40" s="4">
        <v>0.15556</v>
      </c>
    </row>
    <row r="41" spans="1:1" x14ac:dyDescent="0.25">
      <c r="A41" s="7">
        <v>0.22323100000000001</v>
      </c>
    </row>
    <row r="42" spans="1:1" x14ac:dyDescent="0.25">
      <c r="A42" s="4">
        <v>0.32962999999999998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22E5-0EB5-427B-BDD3-DED763DEC0B3}">
  <dimension ref="A1:K37"/>
  <sheetViews>
    <sheetView workbookViewId="0">
      <selection activeCell="N7" sqref="N7"/>
    </sheetView>
  </sheetViews>
  <sheetFormatPr defaultRowHeight="13.95" x14ac:dyDescent="0.25"/>
  <cols>
    <col min="2" max="2" width="10.77734375" customWidth="1"/>
    <col min="3" max="3" width="11" customWidth="1"/>
    <col min="4" max="4" width="12.77734375" customWidth="1"/>
  </cols>
  <sheetData>
    <row r="1" spans="1:11" x14ac:dyDescent="0.25"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</row>
    <row r="2" spans="1:11" x14ac:dyDescent="0.25">
      <c r="A2">
        <v>1</v>
      </c>
      <c r="B2" s="4">
        <v>3</v>
      </c>
      <c r="C2" s="4">
        <v>60</v>
      </c>
      <c r="D2" s="4">
        <v>0</v>
      </c>
      <c r="E2" s="4">
        <v>2.65</v>
      </c>
      <c r="F2" s="4">
        <v>1</v>
      </c>
      <c r="G2" s="4">
        <v>1</v>
      </c>
      <c r="H2" s="5">
        <v>0.375</v>
      </c>
      <c r="I2" s="4">
        <v>600</v>
      </c>
      <c r="J2" s="6">
        <v>0.2</v>
      </c>
      <c r="K2" s="4">
        <v>0.13670099999999999</v>
      </c>
    </row>
    <row r="3" spans="1:11" x14ac:dyDescent="0.25">
      <c r="A3">
        <v>2</v>
      </c>
      <c r="B3" s="4">
        <v>3</v>
      </c>
      <c r="C3" s="4">
        <v>60</v>
      </c>
      <c r="D3" s="4">
        <v>0</v>
      </c>
      <c r="E3" s="4">
        <v>2.65</v>
      </c>
      <c r="F3" s="4">
        <v>1</v>
      </c>
      <c r="G3" s="4">
        <v>1</v>
      </c>
      <c r="H3" s="5">
        <v>0.375</v>
      </c>
      <c r="I3" s="4">
        <v>600</v>
      </c>
      <c r="J3" s="6">
        <v>0.4</v>
      </c>
      <c r="K3" s="4">
        <v>0.21784500000000001</v>
      </c>
    </row>
    <row r="4" spans="1:11" x14ac:dyDescent="0.25">
      <c r="A4">
        <v>3</v>
      </c>
      <c r="B4" s="4">
        <v>3</v>
      </c>
      <c r="C4" s="4">
        <v>60</v>
      </c>
      <c r="D4" s="4">
        <v>0</v>
      </c>
      <c r="E4" s="4">
        <v>2.65</v>
      </c>
      <c r="F4" s="4">
        <v>1</v>
      </c>
      <c r="G4" s="4">
        <v>1</v>
      </c>
      <c r="H4" s="5">
        <v>0.375</v>
      </c>
      <c r="I4" s="4">
        <v>600</v>
      </c>
      <c r="J4" s="6">
        <v>0.6</v>
      </c>
      <c r="K4" s="4">
        <v>0.339395</v>
      </c>
    </row>
    <row r="5" spans="1:11" x14ac:dyDescent="0.25">
      <c r="A5">
        <v>4</v>
      </c>
      <c r="B5" s="4">
        <v>3</v>
      </c>
      <c r="C5" s="4">
        <v>60</v>
      </c>
      <c r="D5" s="4">
        <v>0</v>
      </c>
      <c r="E5" s="4">
        <v>2.65</v>
      </c>
      <c r="F5" s="4">
        <v>1</v>
      </c>
      <c r="G5" s="4">
        <v>1</v>
      </c>
      <c r="H5" s="5">
        <v>0.375</v>
      </c>
      <c r="I5" s="4">
        <v>600</v>
      </c>
      <c r="J5" s="6">
        <v>0.8</v>
      </c>
      <c r="K5" s="4">
        <v>0.49292900000000001</v>
      </c>
    </row>
    <row r="6" spans="1:11" x14ac:dyDescent="0.25">
      <c r="A6">
        <v>5</v>
      </c>
      <c r="B6" s="4">
        <v>3</v>
      </c>
      <c r="C6" s="4">
        <v>60</v>
      </c>
      <c r="D6" s="4">
        <v>-1</v>
      </c>
      <c r="E6" s="4">
        <v>2.65</v>
      </c>
      <c r="F6" s="4">
        <v>1</v>
      </c>
      <c r="G6" s="4">
        <v>1</v>
      </c>
      <c r="H6" s="5">
        <v>0.375</v>
      </c>
      <c r="I6" s="4">
        <v>600</v>
      </c>
      <c r="J6" s="6">
        <v>0.2</v>
      </c>
      <c r="K6" s="4">
        <v>0.13770099999999999</v>
      </c>
    </row>
    <row r="7" spans="1:11" x14ac:dyDescent="0.25">
      <c r="A7">
        <v>6</v>
      </c>
      <c r="B7" s="4">
        <v>3</v>
      </c>
      <c r="C7" s="4">
        <v>60</v>
      </c>
      <c r="D7" s="4">
        <v>-1</v>
      </c>
      <c r="E7" s="4">
        <v>2.65</v>
      </c>
      <c r="F7" s="4">
        <v>1</v>
      </c>
      <c r="G7" s="4">
        <v>1</v>
      </c>
      <c r="H7" s="5">
        <v>0.375</v>
      </c>
      <c r="I7" s="4">
        <v>600</v>
      </c>
      <c r="J7" s="6">
        <v>0.4</v>
      </c>
      <c r="K7" s="4">
        <v>0.220529</v>
      </c>
    </row>
    <row r="8" spans="1:11" x14ac:dyDescent="0.25">
      <c r="A8">
        <v>7</v>
      </c>
      <c r="B8" s="4">
        <v>3</v>
      </c>
      <c r="C8" s="4">
        <v>60</v>
      </c>
      <c r="D8" s="4">
        <v>-1</v>
      </c>
      <c r="E8" s="4">
        <v>2.65</v>
      </c>
      <c r="F8" s="4">
        <v>1</v>
      </c>
      <c r="G8" s="4">
        <v>1</v>
      </c>
      <c r="H8" s="5">
        <v>0.375</v>
      </c>
      <c r="I8" s="4">
        <v>600</v>
      </c>
      <c r="J8" s="6">
        <v>0.6</v>
      </c>
      <c r="K8" s="4">
        <v>0.34034500000000001</v>
      </c>
    </row>
    <row r="9" spans="1:11" x14ac:dyDescent="0.25">
      <c r="A9">
        <v>8</v>
      </c>
      <c r="B9" s="4">
        <v>3</v>
      </c>
      <c r="C9" s="4">
        <v>60</v>
      </c>
      <c r="D9" s="4">
        <v>-1</v>
      </c>
      <c r="E9" s="4">
        <v>2.65</v>
      </c>
      <c r="F9" s="4">
        <v>1</v>
      </c>
      <c r="G9" s="4">
        <v>1</v>
      </c>
      <c r="H9" s="5">
        <v>0.375</v>
      </c>
      <c r="I9" s="4">
        <v>600</v>
      </c>
      <c r="J9" s="6">
        <v>0.8</v>
      </c>
      <c r="K9" s="4">
        <v>0.49492900000000001</v>
      </c>
    </row>
    <row r="10" spans="1:11" x14ac:dyDescent="0.25">
      <c r="A10">
        <v>9</v>
      </c>
      <c r="B10" s="4">
        <v>3</v>
      </c>
      <c r="C10" s="4">
        <v>60</v>
      </c>
      <c r="D10" s="4">
        <v>1</v>
      </c>
      <c r="E10" s="4">
        <v>2.65</v>
      </c>
      <c r="F10" s="4">
        <v>1</v>
      </c>
      <c r="G10" s="4">
        <v>1</v>
      </c>
      <c r="H10" s="5">
        <v>0.375</v>
      </c>
      <c r="I10" s="4">
        <v>600</v>
      </c>
      <c r="J10" s="6">
        <v>0.2</v>
      </c>
      <c r="K10" s="4">
        <v>0.136183</v>
      </c>
    </row>
    <row r="11" spans="1:11" x14ac:dyDescent="0.25">
      <c r="A11">
        <v>10</v>
      </c>
      <c r="B11" s="4">
        <v>3</v>
      </c>
      <c r="C11" s="4">
        <v>60</v>
      </c>
      <c r="D11" s="4">
        <v>1</v>
      </c>
      <c r="E11" s="4">
        <v>2.65</v>
      </c>
      <c r="F11" s="4">
        <v>1</v>
      </c>
      <c r="G11" s="4">
        <v>1</v>
      </c>
      <c r="H11" s="5">
        <v>0.375</v>
      </c>
      <c r="I11" s="4">
        <v>600</v>
      </c>
      <c r="J11" s="6">
        <v>0.4</v>
      </c>
      <c r="K11" s="4">
        <v>0.209428</v>
      </c>
    </row>
    <row r="12" spans="1:11" x14ac:dyDescent="0.25">
      <c r="A12">
        <v>11</v>
      </c>
      <c r="B12" s="4">
        <v>3</v>
      </c>
      <c r="C12" s="4">
        <v>60</v>
      </c>
      <c r="D12" s="4">
        <v>1</v>
      </c>
      <c r="E12" s="4">
        <v>2.65</v>
      </c>
      <c r="F12" s="4">
        <v>1</v>
      </c>
      <c r="G12" s="4">
        <v>1</v>
      </c>
      <c r="H12" s="5">
        <v>0.375</v>
      </c>
      <c r="I12" s="4">
        <v>600</v>
      </c>
      <c r="J12" s="6">
        <v>0.8</v>
      </c>
      <c r="K12" s="4">
        <v>0.49292900000000001</v>
      </c>
    </row>
    <row r="13" spans="1:11" x14ac:dyDescent="0.25">
      <c r="A13">
        <v>12</v>
      </c>
      <c r="B13" s="4">
        <v>6</v>
      </c>
      <c r="C13" s="4">
        <v>60</v>
      </c>
      <c r="D13" s="4">
        <v>0</v>
      </c>
      <c r="E13" s="4">
        <v>2.65</v>
      </c>
      <c r="F13" s="4">
        <v>1</v>
      </c>
      <c r="G13" s="4">
        <v>1</v>
      </c>
      <c r="H13" s="5">
        <v>0.375</v>
      </c>
      <c r="I13" s="4">
        <v>600</v>
      </c>
      <c r="J13" s="6">
        <v>0.2</v>
      </c>
      <c r="K13" s="4">
        <v>0.119866</v>
      </c>
    </row>
    <row r="14" spans="1:11" x14ac:dyDescent="0.25">
      <c r="A14">
        <v>13</v>
      </c>
      <c r="B14" s="4">
        <v>6</v>
      </c>
      <c r="C14" s="4">
        <v>60</v>
      </c>
      <c r="D14" s="4">
        <v>0</v>
      </c>
      <c r="E14" s="4">
        <v>2.65</v>
      </c>
      <c r="F14" s="4">
        <v>1</v>
      </c>
      <c r="G14" s="4">
        <v>1</v>
      </c>
      <c r="H14" s="5">
        <v>0.375</v>
      </c>
      <c r="I14" s="4">
        <v>600</v>
      </c>
      <c r="J14" s="6">
        <v>0.4</v>
      </c>
      <c r="K14" s="4">
        <v>0.16733999999999999</v>
      </c>
    </row>
    <row r="15" spans="1:11" x14ac:dyDescent="0.25">
      <c r="A15">
        <v>14</v>
      </c>
      <c r="B15" s="4">
        <v>6</v>
      </c>
      <c r="C15" s="4">
        <v>60</v>
      </c>
      <c r="D15" s="4">
        <v>0</v>
      </c>
      <c r="E15" s="4">
        <v>2.65</v>
      </c>
      <c r="F15" s="4">
        <v>1</v>
      </c>
      <c r="G15" s="4">
        <v>1</v>
      </c>
      <c r="H15" s="5">
        <v>0.375</v>
      </c>
      <c r="I15" s="4">
        <v>600</v>
      </c>
      <c r="J15" s="6">
        <v>0.6</v>
      </c>
      <c r="K15" s="4">
        <v>0.22323100000000001</v>
      </c>
    </row>
    <row r="16" spans="1:11" x14ac:dyDescent="0.25">
      <c r="A16">
        <v>15</v>
      </c>
      <c r="B16" s="4">
        <v>6</v>
      </c>
      <c r="C16" s="4">
        <v>60</v>
      </c>
      <c r="D16" s="4">
        <v>0</v>
      </c>
      <c r="E16" s="4">
        <v>2.65</v>
      </c>
      <c r="F16" s="4">
        <v>1</v>
      </c>
      <c r="G16" s="4">
        <v>1</v>
      </c>
      <c r="H16" s="5">
        <v>0.375</v>
      </c>
      <c r="I16" s="4">
        <v>600</v>
      </c>
      <c r="J16" s="6">
        <v>0.8</v>
      </c>
      <c r="K16" s="4">
        <v>0.33131300000000002</v>
      </c>
    </row>
    <row r="17" spans="1:11" x14ac:dyDescent="0.25">
      <c r="A17">
        <v>16</v>
      </c>
      <c r="B17" s="4">
        <v>6</v>
      </c>
      <c r="C17" s="4">
        <v>60</v>
      </c>
      <c r="D17" s="4">
        <v>-1</v>
      </c>
      <c r="E17" s="4">
        <v>2.65</v>
      </c>
      <c r="F17" s="4">
        <v>1</v>
      </c>
      <c r="G17" s="4">
        <v>1</v>
      </c>
      <c r="H17" s="5">
        <v>0.375</v>
      </c>
      <c r="I17" s="4">
        <v>600</v>
      </c>
      <c r="J17" s="6">
        <v>0.2</v>
      </c>
      <c r="K17" s="4">
        <v>0.123233</v>
      </c>
    </row>
    <row r="18" spans="1:11" x14ac:dyDescent="0.25">
      <c r="A18">
        <v>17</v>
      </c>
      <c r="B18" s="4">
        <v>6</v>
      </c>
      <c r="C18" s="4">
        <v>60</v>
      </c>
      <c r="D18" s="4">
        <v>-1</v>
      </c>
      <c r="E18" s="4">
        <v>2.65</v>
      </c>
      <c r="F18" s="4">
        <v>1</v>
      </c>
      <c r="G18" s="4">
        <v>1</v>
      </c>
      <c r="H18" s="5">
        <v>0.375</v>
      </c>
      <c r="I18" s="4">
        <v>600</v>
      </c>
      <c r="J18" s="6">
        <v>0.4</v>
      </c>
      <c r="K18" s="4">
        <v>0.16733999999999999</v>
      </c>
    </row>
    <row r="19" spans="1:11" x14ac:dyDescent="0.25">
      <c r="A19">
        <v>18</v>
      </c>
      <c r="B19" s="4">
        <v>6</v>
      </c>
      <c r="C19" s="4">
        <v>60</v>
      </c>
      <c r="D19" s="4">
        <v>-1</v>
      </c>
      <c r="E19" s="4">
        <v>2.65</v>
      </c>
      <c r="F19" s="4">
        <v>1</v>
      </c>
      <c r="G19" s="4">
        <v>1</v>
      </c>
      <c r="H19" s="5">
        <v>0.375</v>
      </c>
      <c r="I19" s="4">
        <v>600</v>
      </c>
      <c r="J19" s="6">
        <v>0.6</v>
      </c>
      <c r="K19" s="4">
        <v>0.206396</v>
      </c>
    </row>
    <row r="20" spans="1:11" x14ac:dyDescent="0.25">
      <c r="A20">
        <v>19</v>
      </c>
      <c r="B20" s="4">
        <v>6</v>
      </c>
      <c r="C20" s="4">
        <v>60</v>
      </c>
      <c r="D20" s="4">
        <v>-1</v>
      </c>
      <c r="E20" s="4">
        <v>2.65</v>
      </c>
      <c r="F20" s="4">
        <v>1</v>
      </c>
      <c r="G20" s="4">
        <v>1</v>
      </c>
      <c r="H20" s="5">
        <v>0.375</v>
      </c>
      <c r="I20" s="4">
        <v>600</v>
      </c>
      <c r="J20" s="6">
        <v>0.8</v>
      </c>
      <c r="K20" s="4">
        <v>0.33131300000000002</v>
      </c>
    </row>
    <row r="21" spans="1:11" x14ac:dyDescent="0.25">
      <c r="A21">
        <v>20</v>
      </c>
      <c r="B21" s="4">
        <v>6</v>
      </c>
      <c r="C21" s="4">
        <v>60</v>
      </c>
      <c r="D21" s="4">
        <v>1</v>
      </c>
      <c r="E21" s="4">
        <v>2.65</v>
      </c>
      <c r="F21" s="4">
        <v>1</v>
      </c>
      <c r="G21" s="4">
        <v>1</v>
      </c>
      <c r="H21" s="5">
        <v>0.375</v>
      </c>
      <c r="I21" s="4">
        <v>600</v>
      </c>
      <c r="J21" s="6">
        <v>0.2</v>
      </c>
      <c r="K21" s="4">
        <v>0.118183</v>
      </c>
    </row>
    <row r="22" spans="1:11" x14ac:dyDescent="0.25">
      <c r="A22">
        <v>21</v>
      </c>
      <c r="B22" s="4">
        <v>6</v>
      </c>
      <c r="C22" s="4">
        <v>60</v>
      </c>
      <c r="D22" s="4">
        <v>1</v>
      </c>
      <c r="E22" s="4">
        <v>2.65</v>
      </c>
      <c r="F22" s="4">
        <v>1</v>
      </c>
      <c r="G22" s="4">
        <v>1</v>
      </c>
      <c r="H22" s="5">
        <v>0.375</v>
      </c>
      <c r="I22" s="4">
        <v>600</v>
      </c>
      <c r="J22" s="6">
        <v>0.4</v>
      </c>
      <c r="K22" s="4">
        <v>0.15556</v>
      </c>
    </row>
    <row r="23" spans="1:11" x14ac:dyDescent="0.25">
      <c r="A23">
        <v>22</v>
      </c>
      <c r="B23" s="4">
        <v>6</v>
      </c>
      <c r="C23" s="4">
        <v>60</v>
      </c>
      <c r="D23" s="4">
        <v>1</v>
      </c>
      <c r="E23" s="4">
        <v>2.65</v>
      </c>
      <c r="F23" s="4">
        <v>1</v>
      </c>
      <c r="G23" s="4">
        <v>1</v>
      </c>
      <c r="H23" s="5">
        <v>0.375</v>
      </c>
      <c r="I23" s="4">
        <v>600</v>
      </c>
      <c r="J23" s="6">
        <v>0.8</v>
      </c>
      <c r="K23" s="4">
        <v>0.32962999999999998</v>
      </c>
    </row>
    <row r="24" spans="1:11" x14ac:dyDescent="0.25">
      <c r="B24" s="4"/>
      <c r="C24" s="4"/>
      <c r="D24" s="4"/>
      <c r="E24" s="4"/>
      <c r="F24" s="4"/>
      <c r="G24" s="4"/>
      <c r="H24" s="5"/>
      <c r="I24" s="4"/>
      <c r="J24" s="6"/>
      <c r="K24" s="7"/>
    </row>
    <row r="26" spans="1:11" x14ac:dyDescent="0.25">
      <c r="J26" s="6"/>
    </row>
    <row r="27" spans="1:11" x14ac:dyDescent="0.25">
      <c r="J27" s="6"/>
    </row>
    <row r="28" spans="1:11" x14ac:dyDescent="0.25">
      <c r="J28" s="6"/>
    </row>
    <row r="29" spans="1:11" x14ac:dyDescent="0.25">
      <c r="J29" s="6"/>
    </row>
    <row r="30" spans="1:11" x14ac:dyDescent="0.25">
      <c r="J30" s="6"/>
    </row>
    <row r="31" spans="1:11" x14ac:dyDescent="0.25">
      <c r="J31" s="6"/>
    </row>
    <row r="32" spans="1:11" x14ac:dyDescent="0.25">
      <c r="J32" s="6"/>
    </row>
    <row r="33" spans="10:10" x14ac:dyDescent="0.25">
      <c r="J33" s="6"/>
    </row>
    <row r="34" spans="10:10" x14ac:dyDescent="0.25">
      <c r="J34" s="6"/>
    </row>
    <row r="35" spans="10:10" x14ac:dyDescent="0.25">
      <c r="J35" s="6"/>
    </row>
    <row r="36" spans="10:10" x14ac:dyDescent="0.25">
      <c r="J36" s="6"/>
    </row>
    <row r="37" spans="10:10" x14ac:dyDescent="0.25">
      <c r="J37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79D65-1B90-49DB-9F24-C3DEDE7CE4FC}">
  <dimension ref="A1:O24"/>
  <sheetViews>
    <sheetView workbookViewId="0">
      <selection activeCell="R11" sqref="R11"/>
    </sheetView>
  </sheetViews>
  <sheetFormatPr defaultRowHeight="13.95" x14ac:dyDescent="0.25"/>
  <cols>
    <col min="12" max="12" width="11" customWidth="1"/>
    <col min="13" max="13" width="11.33203125" customWidth="1"/>
  </cols>
  <sheetData>
    <row r="1" spans="1:15" x14ac:dyDescent="0.25">
      <c r="A1" s="8" t="s">
        <v>13</v>
      </c>
      <c r="B1" s="6" t="s">
        <v>14</v>
      </c>
      <c r="C1" s="6" t="s">
        <v>15</v>
      </c>
      <c r="D1" s="9" t="s">
        <v>5</v>
      </c>
      <c r="E1" s="6" t="s">
        <v>16</v>
      </c>
      <c r="F1" s="6" t="s">
        <v>17</v>
      </c>
      <c r="G1" s="10" t="s">
        <v>18</v>
      </c>
      <c r="H1" s="11" t="s">
        <v>19</v>
      </c>
      <c r="I1" s="6" t="s">
        <v>7</v>
      </c>
      <c r="J1" s="12" t="s">
        <v>20</v>
      </c>
      <c r="K1" s="9" t="s">
        <v>11</v>
      </c>
      <c r="L1" s="9" t="s">
        <v>21</v>
      </c>
      <c r="M1" s="13" t="s">
        <v>22</v>
      </c>
      <c r="N1" s="14" t="s">
        <v>23</v>
      </c>
      <c r="O1" s="15" t="s">
        <v>12</v>
      </c>
    </row>
    <row r="2" spans="1:15" x14ac:dyDescent="0.25">
      <c r="A2">
        <v>1</v>
      </c>
      <c r="B2" s="16">
        <f>套管直径美式!B2*0.0254</f>
        <v>7.619999999999999E-2</v>
      </c>
      <c r="C2" s="17">
        <f>套管直径美式!C2*0.159/60</f>
        <v>0.159</v>
      </c>
      <c r="D2" s="18">
        <f>套管直径美式!D2</f>
        <v>0</v>
      </c>
      <c r="E2" s="18">
        <f>套管直径美式!E2*1000</f>
        <v>2650</v>
      </c>
      <c r="F2" s="16">
        <f>套管直径美式!I2/1000000</f>
        <v>5.9999999999999995E-4</v>
      </c>
      <c r="G2" s="10">
        <f>套管直径美式!G2</f>
        <v>1</v>
      </c>
      <c r="H2" s="11">
        <f>套管直径美式!H2*0.0254</f>
        <v>9.5249999999999987E-3</v>
      </c>
      <c r="I2" s="18">
        <f>套管直径美式!F2</f>
        <v>1</v>
      </c>
      <c r="J2" s="10">
        <f>POWER(I2,-0.356)</f>
        <v>1</v>
      </c>
      <c r="K2" s="19">
        <f>套管直径美式!J2</f>
        <v>0.2</v>
      </c>
      <c r="L2" s="20">
        <f>POWER(M2,-0.05)</f>
        <v>1.0854494185921282</v>
      </c>
      <c r="M2" s="21">
        <f>(4*E2*F2*F2*C2)/(18*3.1415926*G2*H2*B2*B2)</f>
        <v>0.19400288705612054</v>
      </c>
      <c r="N2">
        <f>LOG(M2,10)</f>
        <v>-0.71219180706352347</v>
      </c>
      <c r="O2" s="17">
        <f>套管直径美式!K2</f>
        <v>0.13670099999999999</v>
      </c>
    </row>
    <row r="3" spans="1:15" x14ac:dyDescent="0.25">
      <c r="A3">
        <v>2</v>
      </c>
      <c r="B3" s="16">
        <f>套管直径美式!B3*0.0254</f>
        <v>7.619999999999999E-2</v>
      </c>
      <c r="C3" s="17">
        <f>套管直径美式!C3*0.159/60</f>
        <v>0.159</v>
      </c>
      <c r="D3" s="18">
        <f>套管直径美式!D3</f>
        <v>0</v>
      </c>
      <c r="E3" s="18">
        <f>套管直径美式!E3*1000</f>
        <v>2650</v>
      </c>
      <c r="F3" s="16">
        <f>套管直径美式!I3/1000000</f>
        <v>5.9999999999999995E-4</v>
      </c>
      <c r="G3" s="10">
        <f>套管直径美式!G3</f>
        <v>1</v>
      </c>
      <c r="H3" s="11">
        <f>套管直径美式!H3*0.0254</f>
        <v>9.5249999999999987E-3</v>
      </c>
      <c r="I3" s="18">
        <f>套管直径美式!F3</f>
        <v>1</v>
      </c>
      <c r="J3" s="10">
        <f t="shared" ref="J3:J11" si="0">POWER(I3,-0.356)</f>
        <v>1</v>
      </c>
      <c r="K3" s="19">
        <f>套管直径美式!J3</f>
        <v>0.4</v>
      </c>
      <c r="L3" s="20">
        <f t="shared" ref="L3:L11" si="1">POWER(M3,-0.05)</f>
        <v>1.0854494185921282</v>
      </c>
      <c r="M3" s="21">
        <f t="shared" ref="M3:M11" si="2">(4*E3*F3*F3*C3)/(18*3.1415926*G3*H3*B3*B3)</f>
        <v>0.19400288705612054</v>
      </c>
      <c r="N3">
        <f t="shared" ref="N3:N11" si="3">LOG(M3,10)</f>
        <v>-0.71219180706352347</v>
      </c>
      <c r="O3" s="17">
        <f>套管直径美式!K3</f>
        <v>0.21784500000000001</v>
      </c>
    </row>
    <row r="4" spans="1:15" x14ac:dyDescent="0.25">
      <c r="A4">
        <v>3</v>
      </c>
      <c r="B4" s="16">
        <f>套管直径美式!B4*0.0254</f>
        <v>7.619999999999999E-2</v>
      </c>
      <c r="C4" s="17">
        <f>套管直径美式!C4*0.159/60</f>
        <v>0.159</v>
      </c>
      <c r="D4" s="18">
        <f>套管直径美式!D4</f>
        <v>0</v>
      </c>
      <c r="E4" s="18">
        <f>套管直径美式!E4*1000</f>
        <v>2650</v>
      </c>
      <c r="F4" s="16">
        <f>套管直径美式!I4/1000000</f>
        <v>5.9999999999999995E-4</v>
      </c>
      <c r="G4" s="10">
        <f>套管直径美式!G4</f>
        <v>1</v>
      </c>
      <c r="H4" s="11">
        <f>套管直径美式!H4*0.0254</f>
        <v>9.5249999999999987E-3</v>
      </c>
      <c r="I4" s="18">
        <f>套管直径美式!F4</f>
        <v>1</v>
      </c>
      <c r="J4" s="10">
        <f t="shared" si="0"/>
        <v>1</v>
      </c>
      <c r="K4" s="19">
        <f>套管直径美式!J4</f>
        <v>0.6</v>
      </c>
      <c r="L4" s="20">
        <f t="shared" si="1"/>
        <v>1.0854494185921282</v>
      </c>
      <c r="M4" s="21">
        <f t="shared" si="2"/>
        <v>0.19400288705612054</v>
      </c>
      <c r="N4">
        <f t="shared" si="3"/>
        <v>-0.71219180706352347</v>
      </c>
      <c r="O4" s="17">
        <f>套管直径美式!K4</f>
        <v>0.339395</v>
      </c>
    </row>
    <row r="5" spans="1:15" x14ac:dyDescent="0.25">
      <c r="A5">
        <v>4</v>
      </c>
      <c r="B5" s="16">
        <f>套管直径美式!B5*0.0254</f>
        <v>7.619999999999999E-2</v>
      </c>
      <c r="C5" s="17">
        <f>套管直径美式!C5*0.159/60</f>
        <v>0.159</v>
      </c>
      <c r="D5" s="18">
        <f>套管直径美式!D5</f>
        <v>0</v>
      </c>
      <c r="E5" s="18">
        <f>套管直径美式!E5*1000</f>
        <v>2650</v>
      </c>
      <c r="F5" s="16">
        <f>套管直径美式!I5/1000000</f>
        <v>5.9999999999999995E-4</v>
      </c>
      <c r="G5" s="10">
        <f>套管直径美式!G5</f>
        <v>1</v>
      </c>
      <c r="H5" s="11">
        <f>套管直径美式!H5*0.0254</f>
        <v>9.5249999999999987E-3</v>
      </c>
      <c r="I5" s="18">
        <f>套管直径美式!F5</f>
        <v>1</v>
      </c>
      <c r="J5" s="10">
        <f t="shared" si="0"/>
        <v>1</v>
      </c>
      <c r="K5" s="19">
        <f>套管直径美式!J5</f>
        <v>0.8</v>
      </c>
      <c r="L5" s="20">
        <f t="shared" si="1"/>
        <v>1.0854494185921282</v>
      </c>
      <c r="M5" s="21">
        <f t="shared" si="2"/>
        <v>0.19400288705612054</v>
      </c>
      <c r="N5">
        <f t="shared" si="3"/>
        <v>-0.71219180706352347</v>
      </c>
      <c r="O5" s="17">
        <f>套管直径美式!K5</f>
        <v>0.49292900000000001</v>
      </c>
    </row>
    <row r="6" spans="1:15" x14ac:dyDescent="0.25">
      <c r="A6">
        <v>5</v>
      </c>
      <c r="B6" s="16">
        <f>套管直径美式!B6*0.0254</f>
        <v>7.619999999999999E-2</v>
      </c>
      <c r="C6" s="17">
        <f>套管直径美式!C6*0.159/60</f>
        <v>0.159</v>
      </c>
      <c r="D6" s="18">
        <f>套管直径美式!D6</f>
        <v>-1</v>
      </c>
      <c r="E6" s="18">
        <f>套管直径美式!E6*1000</f>
        <v>2650</v>
      </c>
      <c r="F6" s="16">
        <f>套管直径美式!I6/1000000</f>
        <v>5.9999999999999995E-4</v>
      </c>
      <c r="G6" s="10">
        <f>套管直径美式!G6</f>
        <v>1</v>
      </c>
      <c r="H6" s="11">
        <f>套管直径美式!H6*0.0254</f>
        <v>9.5249999999999987E-3</v>
      </c>
      <c r="I6" s="18">
        <f>套管直径美式!F6</f>
        <v>1</v>
      </c>
      <c r="J6" s="10">
        <f t="shared" si="0"/>
        <v>1</v>
      </c>
      <c r="K6" s="19">
        <f>套管直径美式!J6</f>
        <v>0.2</v>
      </c>
      <c r="L6" s="20">
        <f t="shared" si="1"/>
        <v>1.0854494185921282</v>
      </c>
      <c r="M6" s="21">
        <f t="shared" si="2"/>
        <v>0.19400288705612054</v>
      </c>
      <c r="N6">
        <f t="shared" si="3"/>
        <v>-0.71219180706352347</v>
      </c>
      <c r="O6" s="17">
        <f>套管直径美式!K6</f>
        <v>0.13770099999999999</v>
      </c>
    </row>
    <row r="7" spans="1:15" x14ac:dyDescent="0.25">
      <c r="A7">
        <v>6</v>
      </c>
      <c r="B7" s="16">
        <f>套管直径美式!B7*0.0254</f>
        <v>7.619999999999999E-2</v>
      </c>
      <c r="C7" s="17">
        <f>套管直径美式!C7*0.159/60</f>
        <v>0.159</v>
      </c>
      <c r="D7" s="18">
        <f>套管直径美式!D7</f>
        <v>-1</v>
      </c>
      <c r="E7" s="18">
        <f>套管直径美式!E7*1000</f>
        <v>2650</v>
      </c>
      <c r="F7" s="16">
        <f>套管直径美式!I7/1000000</f>
        <v>5.9999999999999995E-4</v>
      </c>
      <c r="G7" s="10">
        <f>套管直径美式!G7</f>
        <v>1</v>
      </c>
      <c r="H7" s="11">
        <f>套管直径美式!H7*0.0254</f>
        <v>9.5249999999999987E-3</v>
      </c>
      <c r="I7" s="18">
        <f>套管直径美式!F7</f>
        <v>1</v>
      </c>
      <c r="J7" s="10">
        <f t="shared" si="0"/>
        <v>1</v>
      </c>
      <c r="K7" s="19">
        <f>套管直径美式!J7</f>
        <v>0.4</v>
      </c>
      <c r="L7" s="20">
        <f t="shared" si="1"/>
        <v>1.0854494185921282</v>
      </c>
      <c r="M7" s="21">
        <f t="shared" si="2"/>
        <v>0.19400288705612054</v>
      </c>
      <c r="N7">
        <f t="shared" si="3"/>
        <v>-0.71219180706352347</v>
      </c>
      <c r="O7" s="17">
        <f>套管直径美式!K7</f>
        <v>0.220529</v>
      </c>
    </row>
    <row r="8" spans="1:15" x14ac:dyDescent="0.25">
      <c r="A8">
        <v>7</v>
      </c>
      <c r="B8" s="16">
        <f>套管直径美式!B8*0.0254</f>
        <v>7.619999999999999E-2</v>
      </c>
      <c r="C8" s="17">
        <f>套管直径美式!C8*0.159/60</f>
        <v>0.159</v>
      </c>
      <c r="D8" s="18">
        <f>套管直径美式!D8</f>
        <v>-1</v>
      </c>
      <c r="E8" s="18">
        <f>套管直径美式!E8*1000</f>
        <v>2650</v>
      </c>
      <c r="F8" s="16">
        <f>套管直径美式!I8/1000000</f>
        <v>5.9999999999999995E-4</v>
      </c>
      <c r="G8" s="10">
        <f>套管直径美式!G8</f>
        <v>1</v>
      </c>
      <c r="H8" s="11">
        <f>套管直径美式!H8*0.0254</f>
        <v>9.5249999999999987E-3</v>
      </c>
      <c r="I8" s="18">
        <f>套管直径美式!F8</f>
        <v>1</v>
      </c>
      <c r="J8" s="10">
        <f t="shared" si="0"/>
        <v>1</v>
      </c>
      <c r="K8" s="19">
        <f>套管直径美式!J8</f>
        <v>0.6</v>
      </c>
      <c r="L8" s="20">
        <f t="shared" si="1"/>
        <v>1.0854494185921282</v>
      </c>
      <c r="M8" s="21">
        <f t="shared" si="2"/>
        <v>0.19400288705612054</v>
      </c>
      <c r="N8">
        <f t="shared" si="3"/>
        <v>-0.71219180706352347</v>
      </c>
      <c r="O8" s="17">
        <f>套管直径美式!K8</f>
        <v>0.34034500000000001</v>
      </c>
    </row>
    <row r="9" spans="1:15" x14ac:dyDescent="0.25">
      <c r="A9">
        <v>8</v>
      </c>
      <c r="B9" s="16">
        <f>套管直径美式!B9*0.0254</f>
        <v>7.619999999999999E-2</v>
      </c>
      <c r="C9" s="17">
        <f>套管直径美式!C9*0.159/60</f>
        <v>0.159</v>
      </c>
      <c r="D9" s="18">
        <f>套管直径美式!D9</f>
        <v>-1</v>
      </c>
      <c r="E9" s="18">
        <f>套管直径美式!E9*1000</f>
        <v>2650</v>
      </c>
      <c r="F9" s="16">
        <f>套管直径美式!I9/1000000</f>
        <v>5.9999999999999995E-4</v>
      </c>
      <c r="G9" s="10">
        <f>套管直径美式!G9</f>
        <v>1</v>
      </c>
      <c r="H9" s="11">
        <f>套管直径美式!H9*0.0254</f>
        <v>9.5249999999999987E-3</v>
      </c>
      <c r="I9" s="18">
        <f>套管直径美式!F9</f>
        <v>1</v>
      </c>
      <c r="J9" s="10">
        <f t="shared" si="0"/>
        <v>1</v>
      </c>
      <c r="K9" s="19">
        <f>套管直径美式!J9</f>
        <v>0.8</v>
      </c>
      <c r="L9" s="20">
        <f t="shared" si="1"/>
        <v>1.0854494185921282</v>
      </c>
      <c r="M9" s="21">
        <f t="shared" si="2"/>
        <v>0.19400288705612054</v>
      </c>
      <c r="N9">
        <f t="shared" si="3"/>
        <v>-0.71219180706352347</v>
      </c>
      <c r="O9" s="17">
        <f>套管直径美式!K9</f>
        <v>0.49492900000000001</v>
      </c>
    </row>
    <row r="10" spans="1:15" x14ac:dyDescent="0.25">
      <c r="A10">
        <v>9</v>
      </c>
      <c r="B10" s="16">
        <f>套管直径美式!B10*0.0254</f>
        <v>7.619999999999999E-2</v>
      </c>
      <c r="C10" s="17">
        <f>套管直径美式!C10*0.159/60</f>
        <v>0.159</v>
      </c>
      <c r="D10" s="18">
        <f>套管直径美式!D10</f>
        <v>1</v>
      </c>
      <c r="E10" s="18">
        <f>套管直径美式!E10*1000</f>
        <v>2650</v>
      </c>
      <c r="F10" s="16">
        <f>套管直径美式!I10/1000000</f>
        <v>5.9999999999999995E-4</v>
      </c>
      <c r="G10" s="10">
        <f>套管直径美式!G10</f>
        <v>1</v>
      </c>
      <c r="H10" s="11">
        <f>套管直径美式!H10*0.0254</f>
        <v>9.5249999999999987E-3</v>
      </c>
      <c r="I10" s="18">
        <f>套管直径美式!F10</f>
        <v>1</v>
      </c>
      <c r="J10" s="10">
        <f t="shared" si="0"/>
        <v>1</v>
      </c>
      <c r="K10" s="19">
        <f>套管直径美式!J10</f>
        <v>0.2</v>
      </c>
      <c r="L10" s="20">
        <f t="shared" si="1"/>
        <v>1.0854494185921282</v>
      </c>
      <c r="M10" s="21">
        <f t="shared" si="2"/>
        <v>0.19400288705612054</v>
      </c>
      <c r="N10">
        <f t="shared" si="3"/>
        <v>-0.71219180706352347</v>
      </c>
      <c r="O10" s="17">
        <f>套管直径美式!K10</f>
        <v>0.136183</v>
      </c>
    </row>
    <row r="11" spans="1:15" x14ac:dyDescent="0.25">
      <c r="A11">
        <v>10</v>
      </c>
      <c r="B11" s="16">
        <f>套管直径美式!B11*0.0254</f>
        <v>7.619999999999999E-2</v>
      </c>
      <c r="C11" s="17">
        <f>套管直径美式!C11*0.159/60</f>
        <v>0.159</v>
      </c>
      <c r="D11" s="18">
        <f>套管直径美式!D11</f>
        <v>1</v>
      </c>
      <c r="E11" s="18">
        <f>套管直径美式!E11*1000</f>
        <v>2650</v>
      </c>
      <c r="F11" s="16">
        <f>套管直径美式!I11/1000000</f>
        <v>5.9999999999999995E-4</v>
      </c>
      <c r="G11" s="10">
        <f>套管直径美式!G11</f>
        <v>1</v>
      </c>
      <c r="H11" s="11">
        <f>套管直径美式!H11*0.0254</f>
        <v>9.5249999999999987E-3</v>
      </c>
      <c r="I11" s="18">
        <f>套管直径美式!F11</f>
        <v>1</v>
      </c>
      <c r="J11" s="10">
        <f t="shared" si="0"/>
        <v>1</v>
      </c>
      <c r="K11" s="19">
        <f>套管直径美式!J11</f>
        <v>0.4</v>
      </c>
      <c r="L11" s="20">
        <f t="shared" si="1"/>
        <v>1.0854494185921282</v>
      </c>
      <c r="M11" s="21">
        <f t="shared" si="2"/>
        <v>0.19400288705612054</v>
      </c>
      <c r="N11">
        <f t="shared" si="3"/>
        <v>-0.71219180706352347</v>
      </c>
      <c r="O11" s="17">
        <f>套管直径美式!K11</f>
        <v>0.209428</v>
      </c>
    </row>
    <row r="12" spans="1:15" x14ac:dyDescent="0.25">
      <c r="A12">
        <v>11</v>
      </c>
      <c r="B12" s="16">
        <f>套管直径美式!B12*0.0254</f>
        <v>7.619999999999999E-2</v>
      </c>
      <c r="C12" s="17">
        <f>套管直径美式!C12*0.159/60</f>
        <v>0.159</v>
      </c>
      <c r="D12" s="18">
        <f>套管直径美式!D12</f>
        <v>1</v>
      </c>
      <c r="E12" s="18">
        <f>套管直径美式!E12*1000</f>
        <v>2650</v>
      </c>
      <c r="F12" s="16">
        <f>套管直径美式!I12/1000000</f>
        <v>5.9999999999999995E-4</v>
      </c>
      <c r="G12" s="10">
        <f>套管直径美式!G12</f>
        <v>1</v>
      </c>
      <c r="H12" s="11">
        <f>套管直径美式!H12*0.0254</f>
        <v>9.5249999999999987E-3</v>
      </c>
      <c r="I12" s="18">
        <f>套管直径美式!F12</f>
        <v>1</v>
      </c>
      <c r="J12" s="10">
        <f t="shared" ref="J12:J23" si="4">POWER(I12,-0.356)</f>
        <v>1</v>
      </c>
      <c r="K12" s="19">
        <f>套管直径美式!J12</f>
        <v>0.8</v>
      </c>
      <c r="L12" s="20">
        <f t="shared" ref="L12:L23" si="5">POWER(M12,-0.05)</f>
        <v>1.0854494185921282</v>
      </c>
      <c r="M12" s="21">
        <f t="shared" ref="M12:M23" si="6">(4*E12*F12*F12*C12)/(18*3.1415926*G12*H12*B12*B12)</f>
        <v>0.19400288705612054</v>
      </c>
      <c r="N12">
        <f t="shared" ref="N12:N23" si="7">LOG(M12,10)</f>
        <v>-0.71219180706352347</v>
      </c>
      <c r="O12" s="17">
        <f>套管直径美式!K12</f>
        <v>0.49292900000000001</v>
      </c>
    </row>
    <row r="13" spans="1:15" x14ac:dyDescent="0.25">
      <c r="A13">
        <v>12</v>
      </c>
      <c r="B13" s="16">
        <f>套管直径美式!B13*0.0254</f>
        <v>0.15239999999999998</v>
      </c>
      <c r="C13" s="17">
        <f>套管直径美式!C13*0.159/60</f>
        <v>0.159</v>
      </c>
      <c r="D13" s="18">
        <f>套管直径美式!D13</f>
        <v>0</v>
      </c>
      <c r="E13" s="18">
        <f>套管直径美式!E13*1000</f>
        <v>2650</v>
      </c>
      <c r="F13" s="16">
        <f>套管直径美式!I13/1000000</f>
        <v>5.9999999999999995E-4</v>
      </c>
      <c r="G13" s="10">
        <f>套管直径美式!G13</f>
        <v>1</v>
      </c>
      <c r="H13" s="11">
        <f>套管直径美式!H13*0.0254</f>
        <v>9.5249999999999987E-3</v>
      </c>
      <c r="I13" s="18">
        <f>套管直径美式!F13</f>
        <v>1</v>
      </c>
      <c r="J13" s="10">
        <f t="shared" si="4"/>
        <v>1</v>
      </c>
      <c r="K13" s="19">
        <f>套管直径美式!J13</f>
        <v>0.2</v>
      </c>
      <c r="L13" s="20">
        <f t="shared" si="5"/>
        <v>1.1633558817724916</v>
      </c>
      <c r="M13" s="21">
        <f t="shared" si="6"/>
        <v>4.8500721764030134E-2</v>
      </c>
      <c r="N13">
        <f t="shared" si="7"/>
        <v>-1.3142517983914856</v>
      </c>
      <c r="O13" s="17">
        <f>套管直径美式!K13</f>
        <v>0.119866</v>
      </c>
    </row>
    <row r="14" spans="1:15" x14ac:dyDescent="0.25">
      <c r="A14">
        <v>13</v>
      </c>
      <c r="B14" s="16">
        <f>套管直径美式!B14*0.0254</f>
        <v>0.15239999999999998</v>
      </c>
      <c r="C14" s="17">
        <f>套管直径美式!C14*0.159/60</f>
        <v>0.159</v>
      </c>
      <c r="D14" s="18">
        <f>套管直径美式!D14</f>
        <v>0</v>
      </c>
      <c r="E14" s="18">
        <f>套管直径美式!E14*1000</f>
        <v>2650</v>
      </c>
      <c r="F14" s="16">
        <f>套管直径美式!I14/1000000</f>
        <v>5.9999999999999995E-4</v>
      </c>
      <c r="G14" s="10">
        <f>套管直径美式!G14</f>
        <v>1</v>
      </c>
      <c r="H14" s="11">
        <f>套管直径美式!H14*0.0254</f>
        <v>9.5249999999999987E-3</v>
      </c>
      <c r="I14" s="18">
        <f>套管直径美式!F14</f>
        <v>1</v>
      </c>
      <c r="J14" s="10">
        <f t="shared" si="4"/>
        <v>1</v>
      </c>
      <c r="K14" s="19">
        <f>套管直径美式!J14</f>
        <v>0.4</v>
      </c>
      <c r="L14" s="20">
        <f t="shared" si="5"/>
        <v>1.1633558817724916</v>
      </c>
      <c r="M14" s="21">
        <f t="shared" si="6"/>
        <v>4.8500721764030134E-2</v>
      </c>
      <c r="N14">
        <f t="shared" si="7"/>
        <v>-1.3142517983914856</v>
      </c>
      <c r="O14" s="17">
        <f>套管直径美式!K14</f>
        <v>0.16733999999999999</v>
      </c>
    </row>
    <row r="15" spans="1:15" x14ac:dyDescent="0.25">
      <c r="A15">
        <v>14</v>
      </c>
      <c r="B15" s="16">
        <f>套管直径美式!B15*0.0254</f>
        <v>0.15239999999999998</v>
      </c>
      <c r="C15" s="17">
        <f>套管直径美式!C15*0.159/60</f>
        <v>0.159</v>
      </c>
      <c r="D15" s="18">
        <f>套管直径美式!D15</f>
        <v>0</v>
      </c>
      <c r="E15" s="18">
        <f>套管直径美式!E15*1000</f>
        <v>2650</v>
      </c>
      <c r="F15" s="16">
        <f>套管直径美式!I15/1000000</f>
        <v>5.9999999999999995E-4</v>
      </c>
      <c r="G15" s="10">
        <f>套管直径美式!G15</f>
        <v>1</v>
      </c>
      <c r="H15" s="11">
        <f>套管直径美式!H15*0.0254</f>
        <v>9.5249999999999987E-3</v>
      </c>
      <c r="I15" s="18">
        <f>套管直径美式!F15</f>
        <v>1</v>
      </c>
      <c r="J15" s="10">
        <f t="shared" si="4"/>
        <v>1</v>
      </c>
      <c r="K15" s="19">
        <f>套管直径美式!J15</f>
        <v>0.6</v>
      </c>
      <c r="L15" s="20">
        <f t="shared" si="5"/>
        <v>1.1633558817724916</v>
      </c>
      <c r="M15" s="21">
        <f t="shared" si="6"/>
        <v>4.8500721764030134E-2</v>
      </c>
      <c r="N15">
        <f t="shared" si="7"/>
        <v>-1.3142517983914856</v>
      </c>
      <c r="O15" s="17">
        <f>套管直径美式!K15</f>
        <v>0.22323100000000001</v>
      </c>
    </row>
    <row r="16" spans="1:15" x14ac:dyDescent="0.25">
      <c r="A16">
        <v>15</v>
      </c>
      <c r="B16" s="16">
        <f>套管直径美式!B16*0.0254</f>
        <v>0.15239999999999998</v>
      </c>
      <c r="C16" s="17">
        <f>套管直径美式!C16*0.159/60</f>
        <v>0.159</v>
      </c>
      <c r="D16" s="18">
        <f>套管直径美式!D16</f>
        <v>0</v>
      </c>
      <c r="E16" s="18">
        <f>套管直径美式!E16*1000</f>
        <v>2650</v>
      </c>
      <c r="F16" s="16">
        <f>套管直径美式!I16/1000000</f>
        <v>5.9999999999999995E-4</v>
      </c>
      <c r="G16" s="10">
        <f>套管直径美式!G16</f>
        <v>1</v>
      </c>
      <c r="H16" s="11">
        <f>套管直径美式!H16*0.0254</f>
        <v>9.5249999999999987E-3</v>
      </c>
      <c r="I16" s="18">
        <f>套管直径美式!F16</f>
        <v>1</v>
      </c>
      <c r="J16" s="10">
        <f t="shared" si="4"/>
        <v>1</v>
      </c>
      <c r="K16" s="19">
        <f>套管直径美式!J16</f>
        <v>0.8</v>
      </c>
      <c r="L16" s="20">
        <f t="shared" si="5"/>
        <v>1.1633558817724916</v>
      </c>
      <c r="M16" s="21">
        <f t="shared" si="6"/>
        <v>4.8500721764030134E-2</v>
      </c>
      <c r="N16">
        <f t="shared" si="7"/>
        <v>-1.3142517983914856</v>
      </c>
      <c r="O16" s="17">
        <f>套管直径美式!K16</f>
        <v>0.33131300000000002</v>
      </c>
    </row>
    <row r="17" spans="1:15" x14ac:dyDescent="0.25">
      <c r="A17">
        <v>16</v>
      </c>
      <c r="B17" s="16">
        <f>套管直径美式!B17*0.0254</f>
        <v>0.15239999999999998</v>
      </c>
      <c r="C17" s="17">
        <f>套管直径美式!C17*0.159/60</f>
        <v>0.159</v>
      </c>
      <c r="D17" s="18">
        <f>套管直径美式!D17</f>
        <v>-1</v>
      </c>
      <c r="E17" s="18">
        <f>套管直径美式!E17*1000</f>
        <v>2650</v>
      </c>
      <c r="F17" s="16">
        <f>套管直径美式!I17/1000000</f>
        <v>5.9999999999999995E-4</v>
      </c>
      <c r="G17" s="10">
        <f>套管直径美式!G17</f>
        <v>1</v>
      </c>
      <c r="H17" s="11">
        <f>套管直径美式!H17*0.0254</f>
        <v>9.5249999999999987E-3</v>
      </c>
      <c r="I17" s="18">
        <f>套管直径美式!F17</f>
        <v>1</v>
      </c>
      <c r="J17" s="10">
        <f t="shared" si="4"/>
        <v>1</v>
      </c>
      <c r="K17" s="19">
        <f>套管直径美式!J17</f>
        <v>0.2</v>
      </c>
      <c r="L17" s="20">
        <f t="shared" si="5"/>
        <v>1.1633558817724916</v>
      </c>
      <c r="M17" s="21">
        <f t="shared" si="6"/>
        <v>4.8500721764030134E-2</v>
      </c>
      <c r="N17">
        <f t="shared" si="7"/>
        <v>-1.3142517983914856</v>
      </c>
      <c r="O17" s="17">
        <f>套管直径美式!K17</f>
        <v>0.123233</v>
      </c>
    </row>
    <row r="18" spans="1:15" x14ac:dyDescent="0.25">
      <c r="A18">
        <v>17</v>
      </c>
      <c r="B18" s="16">
        <f>套管直径美式!B18*0.0254</f>
        <v>0.15239999999999998</v>
      </c>
      <c r="C18" s="17">
        <f>套管直径美式!C18*0.159/60</f>
        <v>0.159</v>
      </c>
      <c r="D18" s="18">
        <f>套管直径美式!D18</f>
        <v>-1</v>
      </c>
      <c r="E18" s="18">
        <f>套管直径美式!E18*1000</f>
        <v>2650</v>
      </c>
      <c r="F18" s="16">
        <f>套管直径美式!I18/1000000</f>
        <v>5.9999999999999995E-4</v>
      </c>
      <c r="G18" s="10">
        <f>套管直径美式!G18</f>
        <v>1</v>
      </c>
      <c r="H18" s="11">
        <f>套管直径美式!H18*0.0254</f>
        <v>9.5249999999999987E-3</v>
      </c>
      <c r="I18" s="18">
        <f>套管直径美式!F18</f>
        <v>1</v>
      </c>
      <c r="J18" s="10">
        <f t="shared" si="4"/>
        <v>1</v>
      </c>
      <c r="K18" s="19">
        <f>套管直径美式!J18</f>
        <v>0.4</v>
      </c>
      <c r="L18" s="20">
        <f t="shared" si="5"/>
        <v>1.1633558817724916</v>
      </c>
      <c r="M18" s="21">
        <f t="shared" si="6"/>
        <v>4.8500721764030134E-2</v>
      </c>
      <c r="N18">
        <f t="shared" si="7"/>
        <v>-1.3142517983914856</v>
      </c>
      <c r="O18" s="17">
        <f>套管直径美式!K18</f>
        <v>0.16733999999999999</v>
      </c>
    </row>
    <row r="19" spans="1:15" x14ac:dyDescent="0.25">
      <c r="A19">
        <v>18</v>
      </c>
      <c r="B19" s="16">
        <f>套管直径美式!B19*0.0254</f>
        <v>0.15239999999999998</v>
      </c>
      <c r="C19" s="17">
        <f>套管直径美式!C19*0.159/60</f>
        <v>0.159</v>
      </c>
      <c r="D19" s="18">
        <f>套管直径美式!D19</f>
        <v>-1</v>
      </c>
      <c r="E19" s="18">
        <f>套管直径美式!E19*1000</f>
        <v>2650</v>
      </c>
      <c r="F19" s="16">
        <f>套管直径美式!I19/1000000</f>
        <v>5.9999999999999995E-4</v>
      </c>
      <c r="G19" s="10">
        <f>套管直径美式!G19</f>
        <v>1</v>
      </c>
      <c r="H19" s="11">
        <f>套管直径美式!H19*0.0254</f>
        <v>9.5249999999999987E-3</v>
      </c>
      <c r="I19" s="18">
        <f>套管直径美式!F19</f>
        <v>1</v>
      </c>
      <c r="J19" s="10">
        <f t="shared" si="4"/>
        <v>1</v>
      </c>
      <c r="K19" s="19">
        <f>套管直径美式!J19</f>
        <v>0.6</v>
      </c>
      <c r="L19" s="20">
        <f t="shared" si="5"/>
        <v>1.1633558817724916</v>
      </c>
      <c r="M19" s="21">
        <f t="shared" si="6"/>
        <v>4.8500721764030134E-2</v>
      </c>
      <c r="N19">
        <f t="shared" si="7"/>
        <v>-1.3142517983914856</v>
      </c>
      <c r="O19" s="17">
        <f>套管直径美式!K19</f>
        <v>0.206396</v>
      </c>
    </row>
    <row r="20" spans="1:15" x14ac:dyDescent="0.25">
      <c r="A20">
        <v>19</v>
      </c>
      <c r="B20" s="16">
        <f>套管直径美式!B20*0.0254</f>
        <v>0.15239999999999998</v>
      </c>
      <c r="C20" s="17">
        <f>套管直径美式!C20*0.159/60</f>
        <v>0.159</v>
      </c>
      <c r="D20" s="18">
        <f>套管直径美式!D20</f>
        <v>-1</v>
      </c>
      <c r="E20" s="18">
        <f>套管直径美式!E20*1000</f>
        <v>2650</v>
      </c>
      <c r="F20" s="16">
        <f>套管直径美式!I20/1000000</f>
        <v>5.9999999999999995E-4</v>
      </c>
      <c r="G20" s="10">
        <f>套管直径美式!G20</f>
        <v>1</v>
      </c>
      <c r="H20" s="11">
        <f>套管直径美式!H20*0.0254</f>
        <v>9.5249999999999987E-3</v>
      </c>
      <c r="I20" s="18">
        <f>套管直径美式!F20</f>
        <v>1</v>
      </c>
      <c r="J20" s="10">
        <f t="shared" si="4"/>
        <v>1</v>
      </c>
      <c r="K20" s="19">
        <f>套管直径美式!J20</f>
        <v>0.8</v>
      </c>
      <c r="L20" s="20">
        <f t="shared" si="5"/>
        <v>1.1633558817724916</v>
      </c>
      <c r="M20" s="21">
        <f t="shared" si="6"/>
        <v>4.8500721764030134E-2</v>
      </c>
      <c r="N20">
        <f t="shared" si="7"/>
        <v>-1.3142517983914856</v>
      </c>
      <c r="O20" s="17">
        <f>套管直径美式!K20</f>
        <v>0.33131300000000002</v>
      </c>
    </row>
    <row r="21" spans="1:15" x14ac:dyDescent="0.25">
      <c r="A21">
        <v>20</v>
      </c>
      <c r="B21" s="16">
        <f>套管直径美式!B21*0.0254</f>
        <v>0.15239999999999998</v>
      </c>
      <c r="C21" s="17">
        <f>套管直径美式!C21*0.159/60</f>
        <v>0.159</v>
      </c>
      <c r="D21" s="18">
        <f>套管直径美式!D21</f>
        <v>1</v>
      </c>
      <c r="E21" s="18">
        <f>套管直径美式!E21*1000</f>
        <v>2650</v>
      </c>
      <c r="F21" s="16">
        <f>套管直径美式!I21/1000000</f>
        <v>5.9999999999999995E-4</v>
      </c>
      <c r="G21" s="10">
        <f>套管直径美式!G21</f>
        <v>1</v>
      </c>
      <c r="H21" s="11">
        <f>套管直径美式!H21*0.0254</f>
        <v>9.5249999999999987E-3</v>
      </c>
      <c r="I21" s="18">
        <f>套管直径美式!F21</f>
        <v>1</v>
      </c>
      <c r="J21" s="10">
        <f t="shared" si="4"/>
        <v>1</v>
      </c>
      <c r="K21" s="19">
        <f>套管直径美式!J21</f>
        <v>0.2</v>
      </c>
      <c r="L21" s="20">
        <f t="shared" si="5"/>
        <v>1.1633558817724916</v>
      </c>
      <c r="M21" s="21">
        <f t="shared" si="6"/>
        <v>4.8500721764030134E-2</v>
      </c>
      <c r="N21">
        <f t="shared" si="7"/>
        <v>-1.3142517983914856</v>
      </c>
      <c r="O21" s="17">
        <f>套管直径美式!K21</f>
        <v>0.118183</v>
      </c>
    </row>
    <row r="22" spans="1:15" x14ac:dyDescent="0.25">
      <c r="A22">
        <v>21</v>
      </c>
      <c r="B22" s="16">
        <f>套管直径美式!B22*0.0254</f>
        <v>0.15239999999999998</v>
      </c>
      <c r="C22" s="17">
        <f>套管直径美式!C22*0.159/60</f>
        <v>0.159</v>
      </c>
      <c r="D22" s="18">
        <f>套管直径美式!D22</f>
        <v>1</v>
      </c>
      <c r="E22" s="18">
        <f>套管直径美式!E22*1000</f>
        <v>2650</v>
      </c>
      <c r="F22" s="16">
        <f>套管直径美式!I22/1000000</f>
        <v>5.9999999999999995E-4</v>
      </c>
      <c r="G22" s="10">
        <f>套管直径美式!G22</f>
        <v>1</v>
      </c>
      <c r="H22" s="11">
        <f>套管直径美式!H22*0.0254</f>
        <v>9.5249999999999987E-3</v>
      </c>
      <c r="I22" s="18">
        <f>套管直径美式!F22</f>
        <v>1</v>
      </c>
      <c r="J22" s="10">
        <f t="shared" si="4"/>
        <v>1</v>
      </c>
      <c r="K22" s="19">
        <f>套管直径美式!J22</f>
        <v>0.4</v>
      </c>
      <c r="L22" s="20">
        <f t="shared" si="5"/>
        <v>1.1633558817724916</v>
      </c>
      <c r="M22" s="21">
        <f t="shared" si="6"/>
        <v>4.8500721764030134E-2</v>
      </c>
      <c r="N22">
        <f t="shared" si="7"/>
        <v>-1.3142517983914856</v>
      </c>
      <c r="O22" s="17">
        <f>套管直径美式!K22</f>
        <v>0.15556</v>
      </c>
    </row>
    <row r="23" spans="1:15" x14ac:dyDescent="0.25">
      <c r="A23">
        <v>22</v>
      </c>
      <c r="B23" s="16">
        <f>套管直径美式!B23*0.0254</f>
        <v>0.15239999999999998</v>
      </c>
      <c r="C23" s="17">
        <f>套管直径美式!C23*0.159/60</f>
        <v>0.159</v>
      </c>
      <c r="D23" s="18">
        <f>套管直径美式!D23</f>
        <v>1</v>
      </c>
      <c r="E23" s="18">
        <f>套管直径美式!E23*1000</f>
        <v>2650</v>
      </c>
      <c r="F23" s="16">
        <f>套管直径美式!I23/1000000</f>
        <v>5.9999999999999995E-4</v>
      </c>
      <c r="G23" s="10">
        <f>套管直径美式!G23</f>
        <v>1</v>
      </c>
      <c r="H23" s="11">
        <f>套管直径美式!H23*0.0254</f>
        <v>9.5249999999999987E-3</v>
      </c>
      <c r="I23" s="18">
        <f>套管直径美式!F23</f>
        <v>1</v>
      </c>
      <c r="J23" s="10">
        <f t="shared" si="4"/>
        <v>1</v>
      </c>
      <c r="K23" s="19">
        <f>套管直径美式!J23</f>
        <v>0.8</v>
      </c>
      <c r="L23" s="20">
        <f t="shared" si="5"/>
        <v>1.1633558817724916</v>
      </c>
      <c r="M23" s="21">
        <f t="shared" si="6"/>
        <v>4.8500721764030134E-2</v>
      </c>
      <c r="N23">
        <f t="shared" si="7"/>
        <v>-1.3142517983914856</v>
      </c>
      <c r="O23" s="17">
        <f>套管直径美式!K23</f>
        <v>0.32962999999999998</v>
      </c>
    </row>
    <row r="24" spans="1:15" x14ac:dyDescent="0.25">
      <c r="B24" s="16"/>
      <c r="C24" s="17"/>
      <c r="D24" s="18"/>
      <c r="E24" s="18"/>
      <c r="F24" s="16"/>
      <c r="G24" s="10"/>
      <c r="H24" s="11"/>
      <c r="I24" s="18"/>
      <c r="J24" s="10"/>
      <c r="K24" s="19"/>
      <c r="L24" s="20"/>
      <c r="M24" s="21"/>
      <c r="O24" s="1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D853-66F3-4C06-A08A-F1283AF43D58}">
  <dimension ref="A1:S24"/>
  <sheetViews>
    <sheetView workbookViewId="0">
      <selection activeCell="R22" sqref="R22"/>
    </sheetView>
  </sheetViews>
  <sheetFormatPr defaultRowHeight="13.95" x14ac:dyDescent="0.25"/>
  <cols>
    <col min="15" max="15" width="8.88671875" style="37"/>
    <col min="17" max="17" width="8.88671875" style="34"/>
    <col min="18" max="18" width="9.5546875" bestFit="1" customWidth="1"/>
  </cols>
  <sheetData>
    <row r="1" spans="1:19" x14ac:dyDescent="0.25">
      <c r="A1" s="6" t="s">
        <v>13</v>
      </c>
      <c r="B1" s="6" t="s">
        <v>14</v>
      </c>
      <c r="C1" s="6" t="s">
        <v>15</v>
      </c>
      <c r="D1" s="9" t="s">
        <v>5</v>
      </c>
      <c r="E1" s="6" t="s">
        <v>16</v>
      </c>
      <c r="F1" s="6" t="s">
        <v>17</v>
      </c>
      <c r="G1" s="10" t="s">
        <v>18</v>
      </c>
      <c r="H1" s="11" t="s">
        <v>19</v>
      </c>
      <c r="I1" s="6" t="s">
        <v>7</v>
      </c>
      <c r="J1" s="12" t="s">
        <v>20</v>
      </c>
      <c r="K1" s="9" t="s">
        <v>11</v>
      </c>
      <c r="L1" s="9" t="s">
        <v>21</v>
      </c>
      <c r="M1" s="13" t="s">
        <v>22</v>
      </c>
      <c r="N1" s="14" t="s">
        <v>23</v>
      </c>
      <c r="O1" s="35" t="s">
        <v>12</v>
      </c>
      <c r="P1" s="9" t="s">
        <v>24</v>
      </c>
      <c r="Q1" s="34" t="s">
        <v>25</v>
      </c>
      <c r="R1">
        <v>0.81</v>
      </c>
      <c r="S1">
        <v>1.05</v>
      </c>
    </row>
    <row r="2" spans="1:19" x14ac:dyDescent="0.25">
      <c r="A2">
        <v>1</v>
      </c>
      <c r="B2" s="16">
        <f>套管直径美式!B2*0.0254</f>
        <v>7.619999999999999E-2</v>
      </c>
      <c r="C2" s="17">
        <f>套管直径美式!C2*0.159/60</f>
        <v>0.159</v>
      </c>
      <c r="D2" s="18">
        <f>套管直径美式!D2</f>
        <v>0</v>
      </c>
      <c r="E2" s="18">
        <f>套管直径美式!E2*1000</f>
        <v>2650</v>
      </c>
      <c r="F2" s="16">
        <f>套管直径美式!I2/1000000</f>
        <v>5.9999999999999995E-4</v>
      </c>
      <c r="G2" s="10">
        <f>套管直径美式!G2</f>
        <v>1</v>
      </c>
      <c r="H2" s="11">
        <f>套管直径美式!H2*0.0254</f>
        <v>9.5249999999999987E-3</v>
      </c>
      <c r="I2" s="18">
        <f>套管直径美式!F2</f>
        <v>1</v>
      </c>
      <c r="J2" s="10">
        <f>POWER(I2,-0.356)</f>
        <v>1</v>
      </c>
      <c r="K2" s="19">
        <f>套管直径美式!J2</f>
        <v>0.2</v>
      </c>
      <c r="L2" s="20">
        <f>POWER(M2,-0.05)</f>
        <v>0.99010088013040098</v>
      </c>
      <c r="M2" s="21">
        <f>(4*E2*F2*F2)/(18*3.1415926*G2*H2*B2*B2)</f>
        <v>1.2201439437491859</v>
      </c>
      <c r="N2">
        <f>LOG(M2,10)</f>
        <v>8.6411068616025044E-2</v>
      </c>
      <c r="O2" s="36">
        <f>套管直径美式!K2</f>
        <v>0.13670099999999999</v>
      </c>
      <c r="P2" s="6">
        <f t="shared" ref="P2:P23" si="0">-LOG(C2)</f>
        <v>0.79860287567954846</v>
      </c>
      <c r="Q2" s="34">
        <f>0.81*K2*L2*J2*POWER(P2,1.05)</f>
        <v>0.1266606972132176</v>
      </c>
      <c r="R2" s="22">
        <f>Q2-O2</f>
        <v>-1.004030278678239E-2</v>
      </c>
    </row>
    <row r="3" spans="1:19" x14ac:dyDescent="0.25">
      <c r="A3">
        <v>2</v>
      </c>
      <c r="B3" s="16">
        <f>套管直径美式!B3*0.0254</f>
        <v>7.619999999999999E-2</v>
      </c>
      <c r="C3" s="17">
        <f>套管直径美式!C3*0.159/60</f>
        <v>0.159</v>
      </c>
      <c r="D3" s="18">
        <f>套管直径美式!D3</f>
        <v>0</v>
      </c>
      <c r="E3" s="18">
        <f>套管直径美式!E3*1000</f>
        <v>2650</v>
      </c>
      <c r="F3" s="16">
        <f>套管直径美式!I3/1000000</f>
        <v>5.9999999999999995E-4</v>
      </c>
      <c r="G3" s="10">
        <f>套管直径美式!G3</f>
        <v>1</v>
      </c>
      <c r="H3" s="11">
        <f>套管直径美式!H3*0.0254</f>
        <v>9.5249999999999987E-3</v>
      </c>
      <c r="I3" s="18">
        <f>套管直径美式!F3</f>
        <v>1</v>
      </c>
      <c r="J3" s="10">
        <f t="shared" ref="J3:J11" si="1">POWER(I3,-0.356)</f>
        <v>1</v>
      </c>
      <c r="K3" s="19">
        <f>套管直径美式!J3</f>
        <v>0.4</v>
      </c>
      <c r="L3" s="20">
        <f t="shared" ref="L3:L11" si="2">POWER(M3,-0.05)</f>
        <v>0.99010088013040098</v>
      </c>
      <c r="M3" s="21">
        <f t="shared" ref="M3:M11" si="3">(4*E3*F3*F3)/(18*3.1415926*G3*H3*B3*B3)</f>
        <v>1.2201439437491859</v>
      </c>
      <c r="N3">
        <f t="shared" ref="N3:N11" si="4">LOG(M3,10)</f>
        <v>8.6411068616025044E-2</v>
      </c>
      <c r="O3" s="36">
        <f>套管直径美式!K3</f>
        <v>0.21784500000000001</v>
      </c>
      <c r="P3" s="6">
        <f t="shared" si="0"/>
        <v>0.79860287567954846</v>
      </c>
      <c r="Q3" s="34">
        <f t="shared" ref="Q3:Q23" si="5">0.81*K3*L3*J3*POWER(P3,1.05)</f>
        <v>0.2533213944264352</v>
      </c>
      <c r="R3" s="22">
        <f t="shared" ref="R3:R23" si="6">Q3-O3</f>
        <v>3.5476394426435187E-2</v>
      </c>
    </row>
    <row r="4" spans="1:19" x14ac:dyDescent="0.25">
      <c r="A4">
        <v>3</v>
      </c>
      <c r="B4" s="16">
        <f>套管直径美式!B4*0.0254</f>
        <v>7.619999999999999E-2</v>
      </c>
      <c r="C4" s="17">
        <f>套管直径美式!C4*0.159/60</f>
        <v>0.159</v>
      </c>
      <c r="D4" s="18">
        <f>套管直径美式!D4</f>
        <v>0</v>
      </c>
      <c r="E4" s="18">
        <f>套管直径美式!E4*1000</f>
        <v>2650</v>
      </c>
      <c r="F4" s="16">
        <f>套管直径美式!I4/1000000</f>
        <v>5.9999999999999995E-4</v>
      </c>
      <c r="G4" s="10">
        <f>套管直径美式!G4</f>
        <v>1</v>
      </c>
      <c r="H4" s="11">
        <f>套管直径美式!H4*0.0254</f>
        <v>9.5249999999999987E-3</v>
      </c>
      <c r="I4" s="18">
        <f>套管直径美式!F4</f>
        <v>1</v>
      </c>
      <c r="J4" s="10">
        <f t="shared" si="1"/>
        <v>1</v>
      </c>
      <c r="K4" s="19">
        <f>套管直径美式!J4</f>
        <v>0.6</v>
      </c>
      <c r="L4" s="20">
        <f t="shared" si="2"/>
        <v>0.99010088013040098</v>
      </c>
      <c r="M4" s="21">
        <f t="shared" si="3"/>
        <v>1.2201439437491859</v>
      </c>
      <c r="N4">
        <f t="shared" si="4"/>
        <v>8.6411068616025044E-2</v>
      </c>
      <c r="O4" s="36">
        <f>套管直径美式!K4</f>
        <v>0.339395</v>
      </c>
      <c r="P4" s="6">
        <f t="shared" si="0"/>
        <v>0.79860287567954846</v>
      </c>
      <c r="Q4" s="34">
        <f t="shared" si="5"/>
        <v>0.37998209163965269</v>
      </c>
      <c r="R4" s="22">
        <f t="shared" si="6"/>
        <v>4.0587091639652684E-2</v>
      </c>
    </row>
    <row r="5" spans="1:19" x14ac:dyDescent="0.25">
      <c r="A5">
        <v>4</v>
      </c>
      <c r="B5" s="16">
        <f>套管直径美式!B5*0.0254</f>
        <v>7.619999999999999E-2</v>
      </c>
      <c r="C5" s="17">
        <f>套管直径美式!C5*0.159/60</f>
        <v>0.159</v>
      </c>
      <c r="D5" s="18">
        <f>套管直径美式!D5</f>
        <v>0</v>
      </c>
      <c r="E5" s="18">
        <f>套管直径美式!E5*1000</f>
        <v>2650</v>
      </c>
      <c r="F5" s="16">
        <f>套管直径美式!I5/1000000</f>
        <v>5.9999999999999995E-4</v>
      </c>
      <c r="G5" s="10">
        <f>套管直径美式!G5</f>
        <v>1</v>
      </c>
      <c r="H5" s="11">
        <f>套管直径美式!H5*0.0254</f>
        <v>9.5249999999999987E-3</v>
      </c>
      <c r="I5" s="18">
        <f>套管直径美式!F5</f>
        <v>1</v>
      </c>
      <c r="J5" s="10">
        <f t="shared" si="1"/>
        <v>1</v>
      </c>
      <c r="K5" s="19">
        <f>套管直径美式!J5</f>
        <v>0.8</v>
      </c>
      <c r="L5" s="20">
        <f t="shared" si="2"/>
        <v>0.99010088013040098</v>
      </c>
      <c r="M5" s="21">
        <f t="shared" si="3"/>
        <v>1.2201439437491859</v>
      </c>
      <c r="N5">
        <f t="shared" si="4"/>
        <v>8.6411068616025044E-2</v>
      </c>
      <c r="O5" s="36">
        <f>套管直径美式!K5</f>
        <v>0.49292900000000001</v>
      </c>
      <c r="P5" s="6">
        <f t="shared" si="0"/>
        <v>0.79860287567954846</v>
      </c>
      <c r="Q5" s="34">
        <f t="shared" si="5"/>
        <v>0.5066427888528704</v>
      </c>
      <c r="R5" s="22">
        <f t="shared" si="6"/>
        <v>1.371378885287039E-2</v>
      </c>
    </row>
    <row r="6" spans="1:19" x14ac:dyDescent="0.25">
      <c r="A6">
        <v>5</v>
      </c>
      <c r="B6" s="16">
        <f>套管直径美式!B6*0.0254</f>
        <v>7.619999999999999E-2</v>
      </c>
      <c r="C6" s="17">
        <f>套管直径美式!C6*0.159/60</f>
        <v>0.159</v>
      </c>
      <c r="D6" s="18">
        <f>套管直径美式!D6</f>
        <v>-1</v>
      </c>
      <c r="E6" s="18">
        <f>套管直径美式!E6*1000</f>
        <v>2650</v>
      </c>
      <c r="F6" s="16">
        <f>套管直径美式!I6/1000000</f>
        <v>5.9999999999999995E-4</v>
      </c>
      <c r="G6" s="10">
        <f>套管直径美式!G6</f>
        <v>1</v>
      </c>
      <c r="H6" s="11">
        <f>套管直径美式!H6*0.0254</f>
        <v>9.5249999999999987E-3</v>
      </c>
      <c r="I6" s="18">
        <f>套管直径美式!F6</f>
        <v>1</v>
      </c>
      <c r="J6" s="10">
        <f t="shared" si="1"/>
        <v>1</v>
      </c>
      <c r="K6" s="19">
        <f>套管直径美式!J6</f>
        <v>0.2</v>
      </c>
      <c r="L6" s="20">
        <f t="shared" si="2"/>
        <v>0.99010088013040098</v>
      </c>
      <c r="M6" s="21">
        <f t="shared" si="3"/>
        <v>1.2201439437491859</v>
      </c>
      <c r="N6">
        <f t="shared" si="4"/>
        <v>8.6411068616025044E-2</v>
      </c>
      <c r="O6" s="36">
        <f>套管直径美式!K6</f>
        <v>0.13770099999999999</v>
      </c>
      <c r="P6" s="6">
        <f t="shared" si="0"/>
        <v>0.79860287567954846</v>
      </c>
      <c r="Q6" s="34">
        <f t="shared" si="5"/>
        <v>0.1266606972132176</v>
      </c>
      <c r="R6" s="22">
        <f t="shared" si="6"/>
        <v>-1.1040302786782391E-2</v>
      </c>
    </row>
    <row r="7" spans="1:19" x14ac:dyDescent="0.25">
      <c r="A7">
        <v>6</v>
      </c>
      <c r="B7" s="16">
        <f>套管直径美式!B7*0.0254</f>
        <v>7.619999999999999E-2</v>
      </c>
      <c r="C7" s="17">
        <f>套管直径美式!C7*0.159/60</f>
        <v>0.159</v>
      </c>
      <c r="D7" s="18">
        <f>套管直径美式!D7</f>
        <v>-1</v>
      </c>
      <c r="E7" s="18">
        <f>套管直径美式!E7*1000</f>
        <v>2650</v>
      </c>
      <c r="F7" s="16">
        <f>套管直径美式!I7/1000000</f>
        <v>5.9999999999999995E-4</v>
      </c>
      <c r="G7" s="10">
        <f>套管直径美式!G7</f>
        <v>1</v>
      </c>
      <c r="H7" s="11">
        <f>套管直径美式!H7*0.0254</f>
        <v>9.5249999999999987E-3</v>
      </c>
      <c r="I7" s="18">
        <f>套管直径美式!F7</f>
        <v>1</v>
      </c>
      <c r="J7" s="10">
        <f t="shared" si="1"/>
        <v>1</v>
      </c>
      <c r="K7" s="19">
        <f>套管直径美式!J7</f>
        <v>0.4</v>
      </c>
      <c r="L7" s="20">
        <f t="shared" si="2"/>
        <v>0.99010088013040098</v>
      </c>
      <c r="M7" s="21">
        <f t="shared" si="3"/>
        <v>1.2201439437491859</v>
      </c>
      <c r="N7">
        <f t="shared" si="4"/>
        <v>8.6411068616025044E-2</v>
      </c>
      <c r="O7" s="36">
        <f>套管直径美式!K7</f>
        <v>0.220529</v>
      </c>
      <c r="P7" s="6">
        <f t="shared" si="0"/>
        <v>0.79860287567954846</v>
      </c>
      <c r="Q7" s="34">
        <f t="shared" si="5"/>
        <v>0.2533213944264352</v>
      </c>
      <c r="R7" s="22">
        <f t="shared" si="6"/>
        <v>3.2792394426435195E-2</v>
      </c>
    </row>
    <row r="8" spans="1:19" x14ac:dyDescent="0.25">
      <c r="A8">
        <v>7</v>
      </c>
      <c r="B8" s="16">
        <f>套管直径美式!B8*0.0254</f>
        <v>7.619999999999999E-2</v>
      </c>
      <c r="C8" s="17">
        <f>套管直径美式!C8*0.159/60</f>
        <v>0.159</v>
      </c>
      <c r="D8" s="18">
        <f>套管直径美式!D8</f>
        <v>-1</v>
      </c>
      <c r="E8" s="18">
        <f>套管直径美式!E8*1000</f>
        <v>2650</v>
      </c>
      <c r="F8" s="16">
        <f>套管直径美式!I8/1000000</f>
        <v>5.9999999999999995E-4</v>
      </c>
      <c r="G8" s="10">
        <f>套管直径美式!G8</f>
        <v>1</v>
      </c>
      <c r="H8" s="11">
        <f>套管直径美式!H8*0.0254</f>
        <v>9.5249999999999987E-3</v>
      </c>
      <c r="I8" s="18">
        <f>套管直径美式!F8</f>
        <v>1</v>
      </c>
      <c r="J8" s="10">
        <f t="shared" si="1"/>
        <v>1</v>
      </c>
      <c r="K8" s="19">
        <f>套管直径美式!J8</f>
        <v>0.6</v>
      </c>
      <c r="L8" s="20">
        <f t="shared" si="2"/>
        <v>0.99010088013040098</v>
      </c>
      <c r="M8" s="21">
        <f t="shared" si="3"/>
        <v>1.2201439437491859</v>
      </c>
      <c r="N8">
        <f t="shared" si="4"/>
        <v>8.6411068616025044E-2</v>
      </c>
      <c r="O8" s="36">
        <f>套管直径美式!K8</f>
        <v>0.34034500000000001</v>
      </c>
      <c r="P8" s="6">
        <f t="shared" si="0"/>
        <v>0.79860287567954846</v>
      </c>
      <c r="Q8" s="34">
        <f t="shared" si="5"/>
        <v>0.37998209163965269</v>
      </c>
      <c r="R8" s="22">
        <f t="shared" si="6"/>
        <v>3.9637091639652677E-2</v>
      </c>
    </row>
    <row r="9" spans="1:19" x14ac:dyDescent="0.25">
      <c r="A9">
        <v>8</v>
      </c>
      <c r="B9" s="16">
        <f>套管直径美式!B9*0.0254</f>
        <v>7.619999999999999E-2</v>
      </c>
      <c r="C9" s="17">
        <f>套管直径美式!C9*0.159/60</f>
        <v>0.159</v>
      </c>
      <c r="D9" s="18">
        <f>套管直径美式!D9</f>
        <v>-1</v>
      </c>
      <c r="E9" s="18">
        <f>套管直径美式!E9*1000</f>
        <v>2650</v>
      </c>
      <c r="F9" s="16">
        <f>套管直径美式!I9/1000000</f>
        <v>5.9999999999999995E-4</v>
      </c>
      <c r="G9" s="10">
        <f>套管直径美式!G9</f>
        <v>1</v>
      </c>
      <c r="H9" s="11">
        <f>套管直径美式!H9*0.0254</f>
        <v>9.5249999999999987E-3</v>
      </c>
      <c r="I9" s="18">
        <f>套管直径美式!F9</f>
        <v>1</v>
      </c>
      <c r="J9" s="10">
        <f t="shared" si="1"/>
        <v>1</v>
      </c>
      <c r="K9" s="19">
        <f>套管直径美式!J9</f>
        <v>0.8</v>
      </c>
      <c r="L9" s="20">
        <f t="shared" si="2"/>
        <v>0.99010088013040098</v>
      </c>
      <c r="M9" s="21">
        <f t="shared" si="3"/>
        <v>1.2201439437491859</v>
      </c>
      <c r="N9">
        <f t="shared" si="4"/>
        <v>8.6411068616025044E-2</v>
      </c>
      <c r="O9" s="36">
        <f>套管直径美式!K9</f>
        <v>0.49492900000000001</v>
      </c>
      <c r="P9" s="6">
        <f t="shared" si="0"/>
        <v>0.79860287567954846</v>
      </c>
      <c r="Q9" s="34">
        <f t="shared" si="5"/>
        <v>0.5066427888528704</v>
      </c>
      <c r="R9" s="22">
        <f t="shared" si="6"/>
        <v>1.1713788852870388E-2</v>
      </c>
    </row>
    <row r="10" spans="1:19" s="23" customFormat="1" x14ac:dyDescent="0.25">
      <c r="A10" s="23">
        <v>9</v>
      </c>
      <c r="B10" s="24">
        <f>套管直径美式!B10*0.0254</f>
        <v>7.619999999999999E-2</v>
      </c>
      <c r="C10" s="25">
        <f>套管直径美式!C10*0.159/60</f>
        <v>0.159</v>
      </c>
      <c r="D10" s="26">
        <f>套管直径美式!D10</f>
        <v>1</v>
      </c>
      <c r="E10" s="26">
        <f>套管直径美式!E10*1000</f>
        <v>2650</v>
      </c>
      <c r="F10" s="24">
        <f>套管直径美式!I10/1000000</f>
        <v>5.9999999999999995E-4</v>
      </c>
      <c r="G10" s="27">
        <f>套管直径美式!G10</f>
        <v>1</v>
      </c>
      <c r="H10" s="28">
        <f>套管直径美式!H10*0.0254</f>
        <v>9.5249999999999987E-3</v>
      </c>
      <c r="I10" s="26">
        <f>套管直径美式!F10</f>
        <v>1</v>
      </c>
      <c r="J10" s="27">
        <f t="shared" si="1"/>
        <v>1</v>
      </c>
      <c r="K10" s="29">
        <f>套管直径美式!J10</f>
        <v>0.2</v>
      </c>
      <c r="L10" s="30">
        <f t="shared" si="2"/>
        <v>0.99010088013040098</v>
      </c>
      <c r="M10" s="31">
        <f t="shared" si="3"/>
        <v>1.2201439437491859</v>
      </c>
      <c r="N10" s="23">
        <f t="shared" si="4"/>
        <v>8.6411068616025044E-2</v>
      </c>
      <c r="O10" s="36">
        <f>套管直径美式!K10</f>
        <v>0.136183</v>
      </c>
      <c r="P10" s="32">
        <f t="shared" si="0"/>
        <v>0.79860287567954846</v>
      </c>
      <c r="Q10" s="34">
        <f t="shared" si="5"/>
        <v>0.1266606972132176</v>
      </c>
      <c r="R10" s="33">
        <f t="shared" si="6"/>
        <v>-9.5223027867823995E-3</v>
      </c>
    </row>
    <row r="11" spans="1:19" s="23" customFormat="1" x14ac:dyDescent="0.25">
      <c r="A11" s="23">
        <v>10</v>
      </c>
      <c r="B11" s="24">
        <f>套管直径美式!B11*0.0254</f>
        <v>7.619999999999999E-2</v>
      </c>
      <c r="C11" s="25">
        <f>套管直径美式!C11*0.159/60</f>
        <v>0.159</v>
      </c>
      <c r="D11" s="26">
        <f>套管直径美式!D11</f>
        <v>1</v>
      </c>
      <c r="E11" s="26">
        <f>套管直径美式!E11*1000</f>
        <v>2650</v>
      </c>
      <c r="F11" s="24">
        <f>套管直径美式!I11/1000000</f>
        <v>5.9999999999999995E-4</v>
      </c>
      <c r="G11" s="27">
        <f>套管直径美式!G11</f>
        <v>1</v>
      </c>
      <c r="H11" s="28">
        <f>套管直径美式!H11*0.0254</f>
        <v>9.5249999999999987E-3</v>
      </c>
      <c r="I11" s="26">
        <f>套管直径美式!F11</f>
        <v>1</v>
      </c>
      <c r="J11" s="27">
        <f t="shared" si="1"/>
        <v>1</v>
      </c>
      <c r="K11" s="29">
        <f>套管直径美式!J11</f>
        <v>0.4</v>
      </c>
      <c r="L11" s="30">
        <f t="shared" si="2"/>
        <v>0.99010088013040098</v>
      </c>
      <c r="M11" s="31">
        <f t="shared" si="3"/>
        <v>1.2201439437491859</v>
      </c>
      <c r="N11" s="23">
        <f t="shared" si="4"/>
        <v>8.6411068616025044E-2</v>
      </c>
      <c r="O11" s="36">
        <f>套管直径美式!K11</f>
        <v>0.209428</v>
      </c>
      <c r="P11" s="32">
        <f t="shared" si="0"/>
        <v>0.79860287567954846</v>
      </c>
      <c r="Q11" s="34">
        <f t="shared" si="5"/>
        <v>0.2533213944264352</v>
      </c>
      <c r="R11" s="33">
        <f t="shared" si="6"/>
        <v>4.3893394426435195E-2</v>
      </c>
    </row>
    <row r="12" spans="1:19" s="23" customFormat="1" x14ac:dyDescent="0.25">
      <c r="A12" s="23">
        <v>11</v>
      </c>
      <c r="B12" s="24">
        <f>套管直径美式!B12*0.0254</f>
        <v>7.619999999999999E-2</v>
      </c>
      <c r="C12" s="25">
        <f>套管直径美式!C12*0.159/60</f>
        <v>0.159</v>
      </c>
      <c r="D12" s="26">
        <f>套管直径美式!D12</f>
        <v>1</v>
      </c>
      <c r="E12" s="26">
        <f>套管直径美式!E12*1000</f>
        <v>2650</v>
      </c>
      <c r="F12" s="24">
        <f>套管直径美式!I12/1000000</f>
        <v>5.9999999999999995E-4</v>
      </c>
      <c r="G12" s="27">
        <f>套管直径美式!G12</f>
        <v>1</v>
      </c>
      <c r="H12" s="28">
        <f>套管直径美式!H12*0.0254</f>
        <v>9.5249999999999987E-3</v>
      </c>
      <c r="I12" s="26">
        <f>套管直径美式!F12</f>
        <v>1</v>
      </c>
      <c r="J12" s="27">
        <f t="shared" ref="J12:J23" si="7">POWER(I12,-0.356)</f>
        <v>1</v>
      </c>
      <c r="K12" s="29">
        <f>套管直径美式!J12</f>
        <v>0.8</v>
      </c>
      <c r="L12" s="30">
        <f t="shared" ref="L12:L23" si="8">POWER(M12,-0.05)</f>
        <v>0.99010088013040098</v>
      </c>
      <c r="M12" s="31">
        <f t="shared" ref="M12:M23" si="9">(4*E12*F12*F12)/(18*3.1415926*G12*H12*B12*B12)</f>
        <v>1.2201439437491859</v>
      </c>
      <c r="N12" s="23">
        <f t="shared" ref="N12:N23" si="10">LOG(M12,10)</f>
        <v>8.6411068616025044E-2</v>
      </c>
      <c r="O12" s="36">
        <f>套管直径美式!K12</f>
        <v>0.49292900000000001</v>
      </c>
      <c r="P12" s="32">
        <f t="shared" si="0"/>
        <v>0.79860287567954846</v>
      </c>
      <c r="Q12" s="34">
        <f t="shared" si="5"/>
        <v>0.5066427888528704</v>
      </c>
      <c r="R12" s="33">
        <f t="shared" si="6"/>
        <v>1.371378885287039E-2</v>
      </c>
    </row>
    <row r="13" spans="1:19" x14ac:dyDescent="0.25">
      <c r="A13">
        <v>12</v>
      </c>
      <c r="B13" s="16">
        <f>套管直径美式!B13*0.0254</f>
        <v>0.15239999999999998</v>
      </c>
      <c r="C13" s="17">
        <f>套管直径美式!C13*0.159/60</f>
        <v>0.159</v>
      </c>
      <c r="D13" s="18">
        <f>套管直径美式!D13</f>
        <v>0</v>
      </c>
      <c r="E13" s="18">
        <f>套管直径美式!E13*1000</f>
        <v>2650</v>
      </c>
      <c r="F13" s="16">
        <f>套管直径美式!I13/1000000</f>
        <v>5.9999999999999995E-4</v>
      </c>
      <c r="G13" s="10">
        <f>套管直径美式!G13</f>
        <v>1</v>
      </c>
      <c r="H13" s="11">
        <f>套管直径美式!H13*0.0254</f>
        <v>9.5249999999999987E-3</v>
      </c>
      <c r="I13" s="18">
        <f>套管直径美式!F13</f>
        <v>1</v>
      </c>
      <c r="J13" s="10">
        <f t="shared" si="7"/>
        <v>1</v>
      </c>
      <c r="K13" s="19">
        <f>套管直径美式!J13</f>
        <v>0.2</v>
      </c>
      <c r="L13" s="20">
        <f t="shared" si="8"/>
        <v>1.0611638485575912</v>
      </c>
      <c r="M13" s="21">
        <f t="shared" si="9"/>
        <v>0.30503598593729647</v>
      </c>
      <c r="N13">
        <f t="shared" si="10"/>
        <v>-0.5156489227119373</v>
      </c>
      <c r="O13" s="36">
        <f>套管直径美式!K13</f>
        <v>0.119866</v>
      </c>
      <c r="P13" s="6">
        <f t="shared" si="0"/>
        <v>0.79860287567954846</v>
      </c>
      <c r="Q13" s="34">
        <f t="shared" si="5"/>
        <v>0.13575157401947124</v>
      </c>
      <c r="R13" s="22">
        <f t="shared" si="6"/>
        <v>1.5885574019471244E-2</v>
      </c>
    </row>
    <row r="14" spans="1:19" x14ac:dyDescent="0.25">
      <c r="A14">
        <v>13</v>
      </c>
      <c r="B14" s="16">
        <f>套管直径美式!B14*0.0254</f>
        <v>0.15239999999999998</v>
      </c>
      <c r="C14" s="17">
        <f>套管直径美式!C14*0.159/60</f>
        <v>0.159</v>
      </c>
      <c r="D14" s="18">
        <f>套管直径美式!D14</f>
        <v>0</v>
      </c>
      <c r="E14" s="18">
        <f>套管直径美式!E14*1000</f>
        <v>2650</v>
      </c>
      <c r="F14" s="16">
        <f>套管直径美式!I14/1000000</f>
        <v>5.9999999999999995E-4</v>
      </c>
      <c r="G14" s="10">
        <f>套管直径美式!G14</f>
        <v>1</v>
      </c>
      <c r="H14" s="11">
        <f>套管直径美式!H14*0.0254</f>
        <v>9.5249999999999987E-3</v>
      </c>
      <c r="I14" s="18">
        <f>套管直径美式!F14</f>
        <v>1</v>
      </c>
      <c r="J14" s="10">
        <f t="shared" si="7"/>
        <v>1</v>
      </c>
      <c r="K14" s="19">
        <f>套管直径美式!J14</f>
        <v>0.4</v>
      </c>
      <c r="L14" s="20">
        <f t="shared" si="8"/>
        <v>1.0611638485575912</v>
      </c>
      <c r="M14" s="21">
        <f t="shared" si="9"/>
        <v>0.30503598593729647</v>
      </c>
      <c r="N14">
        <f t="shared" si="10"/>
        <v>-0.5156489227119373</v>
      </c>
      <c r="O14" s="36">
        <f>套管直径美式!K14</f>
        <v>0.16733999999999999</v>
      </c>
      <c r="P14" s="6">
        <f t="shared" si="0"/>
        <v>0.79860287567954846</v>
      </c>
      <c r="Q14" s="34">
        <f t="shared" si="5"/>
        <v>0.27150314803894249</v>
      </c>
      <c r="R14" s="22">
        <f t="shared" si="6"/>
        <v>0.1041631480389425</v>
      </c>
    </row>
    <row r="15" spans="1:19" x14ac:dyDescent="0.25">
      <c r="A15">
        <v>14</v>
      </c>
      <c r="B15" s="16">
        <f>套管直径美式!B15*0.0254</f>
        <v>0.15239999999999998</v>
      </c>
      <c r="C15" s="17">
        <f>套管直径美式!C15*0.159/60</f>
        <v>0.159</v>
      </c>
      <c r="D15" s="18">
        <f>套管直径美式!D15</f>
        <v>0</v>
      </c>
      <c r="E15" s="18">
        <f>套管直径美式!E15*1000</f>
        <v>2650</v>
      </c>
      <c r="F15" s="16">
        <f>套管直径美式!I15/1000000</f>
        <v>5.9999999999999995E-4</v>
      </c>
      <c r="G15" s="10">
        <f>套管直径美式!G15</f>
        <v>1</v>
      </c>
      <c r="H15" s="11">
        <f>套管直径美式!H15*0.0254</f>
        <v>9.5249999999999987E-3</v>
      </c>
      <c r="I15" s="18">
        <f>套管直径美式!F15</f>
        <v>1</v>
      </c>
      <c r="J15" s="10">
        <f t="shared" si="7"/>
        <v>1</v>
      </c>
      <c r="K15" s="19">
        <f>套管直径美式!J15</f>
        <v>0.6</v>
      </c>
      <c r="L15" s="20">
        <f t="shared" si="8"/>
        <v>1.0611638485575912</v>
      </c>
      <c r="M15" s="21">
        <f t="shared" si="9"/>
        <v>0.30503598593729647</v>
      </c>
      <c r="N15">
        <f t="shared" si="10"/>
        <v>-0.5156489227119373</v>
      </c>
      <c r="O15" s="36">
        <f>套管直径美式!K15</f>
        <v>0.22323100000000001</v>
      </c>
      <c r="P15" s="6">
        <f t="shared" si="0"/>
        <v>0.79860287567954846</v>
      </c>
      <c r="Q15" s="34">
        <f t="shared" si="5"/>
        <v>0.40725472205841368</v>
      </c>
      <c r="R15" s="22">
        <f t="shared" si="6"/>
        <v>0.18402372205841366</v>
      </c>
    </row>
    <row r="16" spans="1:19" x14ac:dyDescent="0.25">
      <c r="A16">
        <v>15</v>
      </c>
      <c r="B16" s="16">
        <f>套管直径美式!B16*0.0254</f>
        <v>0.15239999999999998</v>
      </c>
      <c r="C16" s="17">
        <f>套管直径美式!C16*0.159/60</f>
        <v>0.159</v>
      </c>
      <c r="D16" s="18">
        <f>套管直径美式!D16</f>
        <v>0</v>
      </c>
      <c r="E16" s="18">
        <f>套管直径美式!E16*1000</f>
        <v>2650</v>
      </c>
      <c r="F16" s="16">
        <f>套管直径美式!I16/1000000</f>
        <v>5.9999999999999995E-4</v>
      </c>
      <c r="G16" s="10">
        <f>套管直径美式!G16</f>
        <v>1</v>
      </c>
      <c r="H16" s="11">
        <f>套管直径美式!H16*0.0254</f>
        <v>9.5249999999999987E-3</v>
      </c>
      <c r="I16" s="18">
        <f>套管直径美式!F16</f>
        <v>1</v>
      </c>
      <c r="J16" s="10">
        <f t="shared" si="7"/>
        <v>1</v>
      </c>
      <c r="K16" s="19">
        <f>套管直径美式!J16</f>
        <v>0.8</v>
      </c>
      <c r="L16" s="20">
        <f t="shared" si="8"/>
        <v>1.0611638485575912</v>
      </c>
      <c r="M16" s="21">
        <f t="shared" si="9"/>
        <v>0.30503598593729647</v>
      </c>
      <c r="N16">
        <f t="shared" si="10"/>
        <v>-0.5156489227119373</v>
      </c>
      <c r="O16" s="36">
        <f>套管直径美式!K16</f>
        <v>0.33131300000000002</v>
      </c>
      <c r="P16" s="6">
        <f t="shared" si="0"/>
        <v>0.79860287567954846</v>
      </c>
      <c r="Q16" s="34">
        <f t="shared" si="5"/>
        <v>0.54300629607788498</v>
      </c>
      <c r="R16" s="22">
        <f t="shared" si="6"/>
        <v>0.21169329607788495</v>
      </c>
    </row>
    <row r="17" spans="1:18" x14ac:dyDescent="0.25">
      <c r="A17">
        <v>16</v>
      </c>
      <c r="B17" s="16">
        <f>套管直径美式!B17*0.0254</f>
        <v>0.15239999999999998</v>
      </c>
      <c r="C17" s="17">
        <f>套管直径美式!C17*0.159/60</f>
        <v>0.159</v>
      </c>
      <c r="D17" s="18">
        <f>套管直径美式!D17</f>
        <v>-1</v>
      </c>
      <c r="E17" s="18">
        <f>套管直径美式!E17*1000</f>
        <v>2650</v>
      </c>
      <c r="F17" s="16">
        <f>套管直径美式!I17/1000000</f>
        <v>5.9999999999999995E-4</v>
      </c>
      <c r="G17" s="10">
        <f>套管直径美式!G17</f>
        <v>1</v>
      </c>
      <c r="H17" s="11">
        <f>套管直径美式!H17*0.0254</f>
        <v>9.5249999999999987E-3</v>
      </c>
      <c r="I17" s="18">
        <f>套管直径美式!F17</f>
        <v>1</v>
      </c>
      <c r="J17" s="10">
        <f t="shared" si="7"/>
        <v>1</v>
      </c>
      <c r="K17" s="19">
        <f>套管直径美式!J17</f>
        <v>0.2</v>
      </c>
      <c r="L17" s="20">
        <f t="shared" si="8"/>
        <v>1.0611638485575912</v>
      </c>
      <c r="M17" s="21">
        <f t="shared" si="9"/>
        <v>0.30503598593729647</v>
      </c>
      <c r="N17">
        <f t="shared" si="10"/>
        <v>-0.5156489227119373</v>
      </c>
      <c r="O17" s="36">
        <f>套管直径美式!K17</f>
        <v>0.123233</v>
      </c>
      <c r="P17" s="6">
        <f t="shared" si="0"/>
        <v>0.79860287567954846</v>
      </c>
      <c r="Q17" s="34">
        <f t="shared" si="5"/>
        <v>0.13575157401947124</v>
      </c>
      <c r="R17" s="22">
        <f t="shared" si="6"/>
        <v>1.2518574019471249E-2</v>
      </c>
    </row>
    <row r="18" spans="1:18" x14ac:dyDescent="0.25">
      <c r="A18">
        <v>17</v>
      </c>
      <c r="B18" s="16">
        <f>套管直径美式!B18*0.0254</f>
        <v>0.15239999999999998</v>
      </c>
      <c r="C18" s="17">
        <f>套管直径美式!C18*0.159/60</f>
        <v>0.159</v>
      </c>
      <c r="D18" s="18">
        <f>套管直径美式!D18</f>
        <v>-1</v>
      </c>
      <c r="E18" s="18">
        <f>套管直径美式!E18*1000</f>
        <v>2650</v>
      </c>
      <c r="F18" s="16">
        <f>套管直径美式!I18/1000000</f>
        <v>5.9999999999999995E-4</v>
      </c>
      <c r="G18" s="10">
        <f>套管直径美式!G18</f>
        <v>1</v>
      </c>
      <c r="H18" s="11">
        <f>套管直径美式!H18*0.0254</f>
        <v>9.5249999999999987E-3</v>
      </c>
      <c r="I18" s="18">
        <f>套管直径美式!F18</f>
        <v>1</v>
      </c>
      <c r="J18" s="10">
        <f t="shared" si="7"/>
        <v>1</v>
      </c>
      <c r="K18" s="19">
        <f>套管直径美式!J18</f>
        <v>0.4</v>
      </c>
      <c r="L18" s="20">
        <f t="shared" si="8"/>
        <v>1.0611638485575912</v>
      </c>
      <c r="M18" s="21">
        <f t="shared" si="9"/>
        <v>0.30503598593729647</v>
      </c>
      <c r="N18">
        <f t="shared" si="10"/>
        <v>-0.5156489227119373</v>
      </c>
      <c r="O18" s="36">
        <f>套管直径美式!K18</f>
        <v>0.16733999999999999</v>
      </c>
      <c r="P18" s="6">
        <f t="shared" si="0"/>
        <v>0.79860287567954846</v>
      </c>
      <c r="Q18" s="34">
        <f t="shared" si="5"/>
        <v>0.27150314803894249</v>
      </c>
      <c r="R18" s="22">
        <f t="shared" si="6"/>
        <v>0.1041631480389425</v>
      </c>
    </row>
    <row r="19" spans="1:18" x14ac:dyDescent="0.25">
      <c r="A19">
        <v>18</v>
      </c>
      <c r="B19" s="16">
        <f>套管直径美式!B19*0.0254</f>
        <v>0.15239999999999998</v>
      </c>
      <c r="C19" s="17">
        <f>套管直径美式!C19*0.159/60</f>
        <v>0.159</v>
      </c>
      <c r="D19" s="18">
        <f>套管直径美式!D19</f>
        <v>-1</v>
      </c>
      <c r="E19" s="18">
        <f>套管直径美式!E19*1000</f>
        <v>2650</v>
      </c>
      <c r="F19" s="16">
        <f>套管直径美式!I19/1000000</f>
        <v>5.9999999999999995E-4</v>
      </c>
      <c r="G19" s="10">
        <f>套管直径美式!G19</f>
        <v>1</v>
      </c>
      <c r="H19" s="11">
        <f>套管直径美式!H19*0.0254</f>
        <v>9.5249999999999987E-3</v>
      </c>
      <c r="I19" s="18">
        <f>套管直径美式!F19</f>
        <v>1</v>
      </c>
      <c r="J19" s="10">
        <f t="shared" si="7"/>
        <v>1</v>
      </c>
      <c r="K19" s="19">
        <f>套管直径美式!J19</f>
        <v>0.6</v>
      </c>
      <c r="L19" s="20">
        <f t="shared" si="8"/>
        <v>1.0611638485575912</v>
      </c>
      <c r="M19" s="21">
        <f t="shared" si="9"/>
        <v>0.30503598593729647</v>
      </c>
      <c r="N19">
        <f t="shared" si="10"/>
        <v>-0.5156489227119373</v>
      </c>
      <c r="O19" s="36">
        <f>套管直径美式!K19</f>
        <v>0.206396</v>
      </c>
      <c r="P19" s="6">
        <f t="shared" si="0"/>
        <v>0.79860287567954846</v>
      </c>
      <c r="Q19" s="34">
        <f t="shared" si="5"/>
        <v>0.40725472205841368</v>
      </c>
      <c r="R19" s="22">
        <f t="shared" si="6"/>
        <v>0.20085872205841368</v>
      </c>
    </row>
    <row r="20" spans="1:18" x14ac:dyDescent="0.25">
      <c r="A20">
        <v>19</v>
      </c>
      <c r="B20" s="16">
        <f>套管直径美式!B20*0.0254</f>
        <v>0.15239999999999998</v>
      </c>
      <c r="C20" s="17">
        <f>套管直径美式!C20*0.159/60</f>
        <v>0.159</v>
      </c>
      <c r="D20" s="18">
        <f>套管直径美式!D20</f>
        <v>-1</v>
      </c>
      <c r="E20" s="18">
        <f>套管直径美式!E20*1000</f>
        <v>2650</v>
      </c>
      <c r="F20" s="16">
        <f>套管直径美式!I20/1000000</f>
        <v>5.9999999999999995E-4</v>
      </c>
      <c r="G20" s="10">
        <f>套管直径美式!G20</f>
        <v>1</v>
      </c>
      <c r="H20" s="11">
        <f>套管直径美式!H20*0.0254</f>
        <v>9.5249999999999987E-3</v>
      </c>
      <c r="I20" s="18">
        <f>套管直径美式!F20</f>
        <v>1</v>
      </c>
      <c r="J20" s="10">
        <f t="shared" si="7"/>
        <v>1</v>
      </c>
      <c r="K20" s="19">
        <f>套管直径美式!J20</f>
        <v>0.8</v>
      </c>
      <c r="L20" s="20">
        <f t="shared" si="8"/>
        <v>1.0611638485575912</v>
      </c>
      <c r="M20" s="21">
        <f t="shared" si="9"/>
        <v>0.30503598593729647</v>
      </c>
      <c r="N20">
        <f t="shared" si="10"/>
        <v>-0.5156489227119373</v>
      </c>
      <c r="O20" s="36">
        <f>套管直径美式!K20</f>
        <v>0.33131300000000002</v>
      </c>
      <c r="P20" s="6">
        <f t="shared" si="0"/>
        <v>0.79860287567954846</v>
      </c>
      <c r="Q20" s="34">
        <f t="shared" si="5"/>
        <v>0.54300629607788498</v>
      </c>
      <c r="R20" s="22">
        <f t="shared" si="6"/>
        <v>0.21169329607788495</v>
      </c>
    </row>
    <row r="21" spans="1:18" s="23" customFormat="1" x14ac:dyDescent="0.25">
      <c r="A21" s="23">
        <v>20</v>
      </c>
      <c r="B21" s="24">
        <f>套管直径美式!B21*0.0254</f>
        <v>0.15239999999999998</v>
      </c>
      <c r="C21" s="25">
        <f>套管直径美式!C21*0.159/60</f>
        <v>0.159</v>
      </c>
      <c r="D21" s="26">
        <f>套管直径美式!D21</f>
        <v>1</v>
      </c>
      <c r="E21" s="26">
        <f>套管直径美式!E21*1000</f>
        <v>2650</v>
      </c>
      <c r="F21" s="24">
        <f>套管直径美式!I21/1000000</f>
        <v>5.9999999999999995E-4</v>
      </c>
      <c r="G21" s="27">
        <f>套管直径美式!G21</f>
        <v>1</v>
      </c>
      <c r="H21" s="28">
        <f>套管直径美式!H21*0.0254</f>
        <v>9.5249999999999987E-3</v>
      </c>
      <c r="I21" s="26">
        <f>套管直径美式!F21</f>
        <v>1</v>
      </c>
      <c r="J21" s="27">
        <f t="shared" si="7"/>
        <v>1</v>
      </c>
      <c r="K21" s="29">
        <f>套管直径美式!J21</f>
        <v>0.2</v>
      </c>
      <c r="L21" s="30">
        <f t="shared" si="8"/>
        <v>1.0611638485575912</v>
      </c>
      <c r="M21" s="31">
        <f t="shared" si="9"/>
        <v>0.30503598593729647</v>
      </c>
      <c r="N21" s="23">
        <f t="shared" si="10"/>
        <v>-0.5156489227119373</v>
      </c>
      <c r="O21" s="36">
        <f>套管直径美式!K21</f>
        <v>0.118183</v>
      </c>
      <c r="P21" s="32">
        <f t="shared" si="0"/>
        <v>0.79860287567954846</v>
      </c>
      <c r="Q21" s="34">
        <f t="shared" si="5"/>
        <v>0.13575157401947124</v>
      </c>
      <c r="R21" s="33">
        <f t="shared" si="6"/>
        <v>1.7568574019471248E-2</v>
      </c>
    </row>
    <row r="22" spans="1:18" s="23" customFormat="1" x14ac:dyDescent="0.25">
      <c r="A22" s="23">
        <v>21</v>
      </c>
      <c r="B22" s="24">
        <f>套管直径美式!B22*0.0254</f>
        <v>0.15239999999999998</v>
      </c>
      <c r="C22" s="25">
        <f>套管直径美式!C22*0.159/60</f>
        <v>0.159</v>
      </c>
      <c r="D22" s="26">
        <f>套管直径美式!D22</f>
        <v>1</v>
      </c>
      <c r="E22" s="26">
        <f>套管直径美式!E22*1000</f>
        <v>2650</v>
      </c>
      <c r="F22" s="24">
        <f>套管直径美式!I22/1000000</f>
        <v>5.9999999999999995E-4</v>
      </c>
      <c r="G22" s="27">
        <f>套管直径美式!G22</f>
        <v>1</v>
      </c>
      <c r="H22" s="28">
        <f>套管直径美式!H22*0.0254</f>
        <v>9.5249999999999987E-3</v>
      </c>
      <c r="I22" s="26">
        <f>套管直径美式!F22</f>
        <v>1</v>
      </c>
      <c r="J22" s="27">
        <f t="shared" si="7"/>
        <v>1</v>
      </c>
      <c r="K22" s="29">
        <f>套管直径美式!J22</f>
        <v>0.4</v>
      </c>
      <c r="L22" s="30">
        <f t="shared" si="8"/>
        <v>1.0611638485575912</v>
      </c>
      <c r="M22" s="31">
        <f t="shared" si="9"/>
        <v>0.30503598593729647</v>
      </c>
      <c r="N22" s="23">
        <f t="shared" si="10"/>
        <v>-0.5156489227119373</v>
      </c>
      <c r="O22" s="36">
        <f>套管直径美式!K22</f>
        <v>0.15556</v>
      </c>
      <c r="P22" s="32">
        <f>-LOG(C22)</f>
        <v>0.79860287567954846</v>
      </c>
      <c r="Q22" s="34">
        <f t="shared" si="5"/>
        <v>0.27150314803894249</v>
      </c>
      <c r="R22" s="33">
        <f t="shared" si="6"/>
        <v>0.11594314803894248</v>
      </c>
    </row>
    <row r="23" spans="1:18" s="23" customFormat="1" x14ac:dyDescent="0.25">
      <c r="A23" s="23">
        <v>22</v>
      </c>
      <c r="B23" s="24">
        <f>套管直径美式!B23*0.0254</f>
        <v>0.15239999999999998</v>
      </c>
      <c r="C23" s="25">
        <f>套管直径美式!C23*0.159/60</f>
        <v>0.159</v>
      </c>
      <c r="D23" s="26">
        <f>套管直径美式!D23</f>
        <v>1</v>
      </c>
      <c r="E23" s="26">
        <f>套管直径美式!E23*1000</f>
        <v>2650</v>
      </c>
      <c r="F23" s="24">
        <f>套管直径美式!I23/1000000</f>
        <v>5.9999999999999995E-4</v>
      </c>
      <c r="G23" s="27">
        <f>套管直径美式!G23</f>
        <v>1</v>
      </c>
      <c r="H23" s="28">
        <f>套管直径美式!H23*0.0254</f>
        <v>9.5249999999999987E-3</v>
      </c>
      <c r="I23" s="26">
        <f>套管直径美式!F23</f>
        <v>1</v>
      </c>
      <c r="J23" s="27">
        <f t="shared" si="7"/>
        <v>1</v>
      </c>
      <c r="K23" s="29">
        <f>套管直径美式!J23</f>
        <v>0.8</v>
      </c>
      <c r="L23" s="30">
        <f t="shared" si="8"/>
        <v>1.0611638485575912</v>
      </c>
      <c r="M23" s="31">
        <f t="shared" si="9"/>
        <v>0.30503598593729647</v>
      </c>
      <c r="N23" s="23">
        <f t="shared" si="10"/>
        <v>-0.5156489227119373</v>
      </c>
      <c r="O23" s="36">
        <f>套管直径美式!K23</f>
        <v>0.32962999999999998</v>
      </c>
      <c r="P23" s="32">
        <f t="shared" si="0"/>
        <v>0.79860287567954846</v>
      </c>
      <c r="Q23" s="34">
        <f t="shared" si="5"/>
        <v>0.54300629607788498</v>
      </c>
      <c r="R23" s="33">
        <f t="shared" si="6"/>
        <v>0.213376296077885</v>
      </c>
    </row>
    <row r="24" spans="1:18" x14ac:dyDescent="0.25">
      <c r="B24" s="16"/>
      <c r="C24" s="17"/>
      <c r="D24" s="18"/>
      <c r="E24" s="18"/>
      <c r="F24" s="16"/>
      <c r="G24" s="10"/>
      <c r="H24" s="11"/>
      <c r="I24" s="18"/>
      <c r="J24" s="10"/>
      <c r="K24" s="19"/>
      <c r="L24" s="20"/>
      <c r="M24" s="21"/>
      <c r="O24" s="36"/>
      <c r="P24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套管直径原始表格</vt:lpstr>
      <vt:lpstr>套管直径美式</vt:lpstr>
      <vt:lpstr>套管直径国际单位制</vt:lpstr>
      <vt:lpstr>套管直径流速单独考虑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陈超</dc:creator>
  <cp:lastModifiedBy>陈超</cp:lastModifiedBy>
  <dcterms:created xsi:type="dcterms:W3CDTF">2015-06-05T18:19:34Z</dcterms:created>
  <dcterms:modified xsi:type="dcterms:W3CDTF">2022-07-30T08:57:58Z</dcterms:modified>
</cp:coreProperties>
</file>