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scalas" sheetId="1" r:id="rId1"/>
    <sheet name="Escalera" sheetId="4" r:id="rId2"/>
    <sheet name="Poligono" sheetId="5" r:id="rId3"/>
    <sheet name="Isometrico" sheetId="6" r:id="rId4"/>
    <sheet name="Cuadricula" sheetId="7" r:id="rId5"/>
    <sheet name="Cuadri_Rec" sheetId="8" r:id="rId6"/>
    <sheet name="Polilinea" sheetId="9" r:id="rId7"/>
    <sheet name="Rectangulo" sheetId="10" r:id="rId8"/>
  </sheets>
  <definedNames>
    <definedName name="alturaRect">Rectangulo!$E$6</definedName>
    <definedName name="AnchoRect">Rectangulo!$E$7</definedName>
    <definedName name="COMANDOX">Cuadri_Rec!$I$12</definedName>
    <definedName name="COMANDOY">Cuadri_Rec!$I$18</definedName>
    <definedName name="PRIMERX">Poligono!$B$6</definedName>
    <definedName name="PRIMERY">Poligono!$C$6</definedName>
    <definedName name="toalxx">Cuadri_Rec!$I$5</definedName>
    <definedName name="totalX">Cuadricula!$E$5</definedName>
    <definedName name="totalY">Cuadricula!$E$7</definedName>
    <definedName name="totalyy">Cuadri_Rec!$I$7</definedName>
  </definedNames>
  <calcPr calcId="144525"/>
</workbook>
</file>

<file path=xl/calcChain.xml><?xml version="1.0" encoding="utf-8"?>
<calcChain xmlns="http://schemas.openxmlformats.org/spreadsheetml/2006/main">
  <c r="X11" i="10" l="1"/>
  <c r="X12" i="10"/>
  <c r="X15" i="10"/>
  <c r="X16" i="10"/>
  <c r="L8" i="10"/>
  <c r="M7" i="10"/>
  <c r="X6" i="10"/>
  <c r="X7" i="10" s="1"/>
  <c r="E15" i="10"/>
  <c r="F15" i="10"/>
  <c r="E14" i="10"/>
  <c r="F14" i="10"/>
  <c r="F13" i="10"/>
  <c r="F7" i="10"/>
  <c r="E13" i="10"/>
  <c r="X38" i="10" l="1"/>
  <c r="X42" i="10" s="1"/>
  <c r="X37" i="10"/>
  <c r="X19" i="10"/>
  <c r="X24" i="10"/>
  <c r="X8" i="10"/>
  <c r="C7" i="7"/>
  <c r="C8" i="7"/>
  <c r="C9" i="7" s="1"/>
  <c r="C10" i="7" s="1"/>
  <c r="C6" i="7"/>
  <c r="C5" i="7"/>
  <c r="B7" i="7"/>
  <c r="B8" i="7" s="1"/>
  <c r="B6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H12" i="9"/>
  <c r="F12" i="9"/>
  <c r="F11" i="9"/>
  <c r="H10" i="9"/>
  <c r="F10" i="9"/>
  <c r="F9" i="9"/>
  <c r="F8" i="9"/>
  <c r="F7" i="9"/>
  <c r="F6" i="9"/>
  <c r="F5" i="9"/>
  <c r="Q6" i="8"/>
  <c r="K31" i="8"/>
  <c r="L30" i="8"/>
  <c r="K30" i="8"/>
  <c r="H30" i="8"/>
  <c r="I17" i="8" s="1"/>
  <c r="I18" i="8" s="1"/>
  <c r="G30" i="8"/>
  <c r="F30" i="8"/>
  <c r="E30" i="8"/>
  <c r="L29" i="8"/>
  <c r="K29" i="8"/>
  <c r="H29" i="8"/>
  <c r="G29" i="8"/>
  <c r="F29" i="8"/>
  <c r="I11" i="8" s="1"/>
  <c r="E29" i="8"/>
  <c r="L28" i="8"/>
  <c r="K28" i="8"/>
  <c r="H28" i="8"/>
  <c r="G28" i="8"/>
  <c r="F28" i="8"/>
  <c r="E28" i="8"/>
  <c r="L27" i="8"/>
  <c r="K27" i="8"/>
  <c r="H27" i="8"/>
  <c r="G27" i="8"/>
  <c r="F27" i="8"/>
  <c r="E27" i="8"/>
  <c r="L26" i="8"/>
  <c r="K26" i="8"/>
  <c r="H26" i="8"/>
  <c r="G26" i="8"/>
  <c r="F26" i="8"/>
  <c r="E26" i="8"/>
  <c r="O25" i="8"/>
  <c r="L25" i="8"/>
  <c r="K25" i="8"/>
  <c r="H25" i="8"/>
  <c r="G25" i="8"/>
  <c r="F25" i="8"/>
  <c r="E25" i="8"/>
  <c r="L24" i="8"/>
  <c r="K24" i="8"/>
  <c r="H24" i="8"/>
  <c r="G24" i="8"/>
  <c r="F24" i="8"/>
  <c r="E24" i="8"/>
  <c r="L23" i="8"/>
  <c r="K23" i="8"/>
  <c r="H23" i="8"/>
  <c r="G23" i="8"/>
  <c r="F23" i="8"/>
  <c r="E23" i="8"/>
  <c r="O22" i="8"/>
  <c r="L22" i="8"/>
  <c r="K22" i="8"/>
  <c r="H22" i="8"/>
  <c r="G22" i="8"/>
  <c r="F22" i="8"/>
  <c r="E22" i="8"/>
  <c r="L21" i="8"/>
  <c r="K21" i="8"/>
  <c r="H21" i="8"/>
  <c r="G21" i="8"/>
  <c r="F21" i="8"/>
  <c r="E21" i="8"/>
  <c r="L20" i="8"/>
  <c r="K20" i="8"/>
  <c r="H20" i="8"/>
  <c r="G20" i="8"/>
  <c r="F20" i="8"/>
  <c r="E20" i="8"/>
  <c r="L19" i="8"/>
  <c r="K19" i="8"/>
  <c r="H19" i="8"/>
  <c r="G19" i="8"/>
  <c r="F19" i="8"/>
  <c r="E19" i="8"/>
  <c r="L18" i="8"/>
  <c r="K18" i="8"/>
  <c r="H18" i="8"/>
  <c r="G18" i="8"/>
  <c r="F18" i="8"/>
  <c r="E18" i="8"/>
  <c r="L17" i="8"/>
  <c r="K17" i="8"/>
  <c r="H17" i="8"/>
  <c r="G17" i="8"/>
  <c r="F17" i="8"/>
  <c r="E17" i="8"/>
  <c r="L16" i="8"/>
  <c r="K16" i="8"/>
  <c r="H16" i="8"/>
  <c r="G16" i="8"/>
  <c r="F16" i="8"/>
  <c r="E16" i="8"/>
  <c r="L15" i="8"/>
  <c r="K15" i="8"/>
  <c r="H15" i="8"/>
  <c r="G15" i="8"/>
  <c r="F15" i="8"/>
  <c r="E15" i="8"/>
  <c r="L14" i="8"/>
  <c r="K14" i="8"/>
  <c r="H14" i="8"/>
  <c r="G14" i="8"/>
  <c r="F14" i="8"/>
  <c r="E14" i="8"/>
  <c r="L13" i="8"/>
  <c r="K13" i="8"/>
  <c r="H13" i="8"/>
  <c r="G13" i="8"/>
  <c r="F13" i="8"/>
  <c r="E13" i="8"/>
  <c r="K12" i="8"/>
  <c r="H12" i="8"/>
  <c r="G12" i="8"/>
  <c r="F12" i="8"/>
  <c r="E12" i="8"/>
  <c r="K11" i="8"/>
  <c r="H11" i="8"/>
  <c r="G11" i="8"/>
  <c r="F11" i="8"/>
  <c r="E11" i="8"/>
  <c r="K10" i="8"/>
  <c r="H10" i="8"/>
  <c r="G10" i="8"/>
  <c r="F10" i="8"/>
  <c r="E10" i="8"/>
  <c r="K9" i="8"/>
  <c r="H9" i="8"/>
  <c r="G9" i="8"/>
  <c r="F9" i="8"/>
  <c r="E9" i="8"/>
  <c r="K8" i="8"/>
  <c r="H8" i="8"/>
  <c r="G8" i="8"/>
  <c r="F8" i="8"/>
  <c r="E8" i="8"/>
  <c r="I10" i="8" s="1"/>
  <c r="I12" i="8" s="1"/>
  <c r="I7" i="8"/>
  <c r="H7" i="8"/>
  <c r="G7" i="8"/>
  <c r="F7" i="8"/>
  <c r="E7" i="8"/>
  <c r="H6" i="8"/>
  <c r="G6" i="8"/>
  <c r="I16" i="8" s="1"/>
  <c r="F6" i="8"/>
  <c r="E6" i="8"/>
  <c r="I5" i="8"/>
  <c r="H5" i="8"/>
  <c r="G5" i="8"/>
  <c r="F5" i="8"/>
  <c r="E5" i="8"/>
  <c r="G31" i="7"/>
  <c r="H30" i="7"/>
  <c r="G30" i="7"/>
  <c r="H29" i="7"/>
  <c r="G29" i="7"/>
  <c r="H28" i="7"/>
  <c r="G28" i="7"/>
  <c r="H27" i="7"/>
  <c r="G27" i="7"/>
  <c r="H26" i="7"/>
  <c r="G26" i="7"/>
  <c r="K25" i="7"/>
  <c r="H25" i="7"/>
  <c r="G25" i="7"/>
  <c r="H24" i="7"/>
  <c r="G24" i="7"/>
  <c r="H23" i="7"/>
  <c r="G23" i="7"/>
  <c r="K22" i="7"/>
  <c r="G6" i="7"/>
  <c r="G5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O65" i="5"/>
  <c r="X65" i="5" s="1"/>
  <c r="M65" i="5"/>
  <c r="T65" i="5" s="1"/>
  <c r="L65" i="5"/>
  <c r="I65" i="5"/>
  <c r="F65" i="5"/>
  <c r="E65" i="5"/>
  <c r="M64" i="5"/>
  <c r="L64" i="5"/>
  <c r="F64" i="5"/>
  <c r="E64" i="5"/>
  <c r="L63" i="5"/>
  <c r="M63" i="5" s="1"/>
  <c r="F63" i="5"/>
  <c r="E63" i="5"/>
  <c r="L62" i="5"/>
  <c r="M62" i="5" s="1"/>
  <c r="F62" i="5"/>
  <c r="E62" i="5"/>
  <c r="M61" i="5"/>
  <c r="T61" i="5" s="1"/>
  <c r="L61" i="5"/>
  <c r="I61" i="5"/>
  <c r="F61" i="5"/>
  <c r="E61" i="5"/>
  <c r="M60" i="5"/>
  <c r="L60" i="5"/>
  <c r="F60" i="5"/>
  <c r="E60" i="5"/>
  <c r="L59" i="5"/>
  <c r="M59" i="5" s="1"/>
  <c r="F59" i="5"/>
  <c r="E59" i="5"/>
  <c r="L58" i="5"/>
  <c r="M58" i="5" s="1"/>
  <c r="F58" i="5"/>
  <c r="E58" i="5"/>
  <c r="M57" i="5"/>
  <c r="T57" i="5" s="1"/>
  <c r="L57" i="5"/>
  <c r="I57" i="5"/>
  <c r="F57" i="5"/>
  <c r="E57" i="5"/>
  <c r="M56" i="5"/>
  <c r="L56" i="5"/>
  <c r="F56" i="5"/>
  <c r="E56" i="5"/>
  <c r="L55" i="5"/>
  <c r="M55" i="5" s="1"/>
  <c r="F55" i="5"/>
  <c r="E55" i="5"/>
  <c r="L54" i="5"/>
  <c r="M54" i="5" s="1"/>
  <c r="F54" i="5"/>
  <c r="E54" i="5"/>
  <c r="M53" i="5"/>
  <c r="T53" i="5" s="1"/>
  <c r="L53" i="5"/>
  <c r="I53" i="5"/>
  <c r="F53" i="5"/>
  <c r="E53" i="5"/>
  <c r="M52" i="5"/>
  <c r="O51" i="5" s="1"/>
  <c r="X51" i="5" s="1"/>
  <c r="L52" i="5"/>
  <c r="F52" i="5"/>
  <c r="E52" i="5"/>
  <c r="L51" i="5"/>
  <c r="M51" i="5" s="1"/>
  <c r="F51" i="5"/>
  <c r="E51" i="5"/>
  <c r="L50" i="5"/>
  <c r="M50" i="5" s="1"/>
  <c r="F50" i="5"/>
  <c r="E50" i="5"/>
  <c r="M49" i="5"/>
  <c r="T49" i="5" s="1"/>
  <c r="L49" i="5"/>
  <c r="I49" i="5"/>
  <c r="F49" i="5"/>
  <c r="E49" i="5"/>
  <c r="M48" i="5"/>
  <c r="O47" i="5" s="1"/>
  <c r="X47" i="5" s="1"/>
  <c r="L48" i="5"/>
  <c r="F48" i="5"/>
  <c r="E48" i="5"/>
  <c r="L47" i="5"/>
  <c r="M47" i="5" s="1"/>
  <c r="F47" i="5"/>
  <c r="E47" i="5"/>
  <c r="L46" i="5"/>
  <c r="M46" i="5" s="1"/>
  <c r="F46" i="5"/>
  <c r="E46" i="5"/>
  <c r="M45" i="5"/>
  <c r="T45" i="5" s="1"/>
  <c r="L45" i="5"/>
  <c r="I45" i="5"/>
  <c r="F45" i="5"/>
  <c r="E45" i="5"/>
  <c r="M44" i="5"/>
  <c r="O43" i="5" s="1"/>
  <c r="X43" i="5" s="1"/>
  <c r="L44" i="5"/>
  <c r="F44" i="5"/>
  <c r="E44" i="5"/>
  <c r="L43" i="5"/>
  <c r="M43" i="5" s="1"/>
  <c r="F43" i="5"/>
  <c r="E43" i="5"/>
  <c r="L42" i="5"/>
  <c r="M42" i="5" s="1"/>
  <c r="F42" i="5"/>
  <c r="E42" i="5"/>
  <c r="M41" i="5"/>
  <c r="T41" i="5" s="1"/>
  <c r="L41" i="5"/>
  <c r="I41" i="5"/>
  <c r="F41" i="5"/>
  <c r="E41" i="5"/>
  <c r="M40" i="5"/>
  <c r="O39" i="5" s="1"/>
  <c r="X39" i="5" s="1"/>
  <c r="L40" i="5"/>
  <c r="F40" i="5"/>
  <c r="E40" i="5"/>
  <c r="L39" i="5"/>
  <c r="M39" i="5" s="1"/>
  <c r="F39" i="5"/>
  <c r="E39" i="5"/>
  <c r="L38" i="5"/>
  <c r="M38" i="5" s="1"/>
  <c r="F38" i="5"/>
  <c r="E38" i="5"/>
  <c r="M37" i="5"/>
  <c r="T37" i="5" s="1"/>
  <c r="L37" i="5"/>
  <c r="I37" i="5"/>
  <c r="F37" i="5"/>
  <c r="E37" i="5"/>
  <c r="M36" i="5"/>
  <c r="L36" i="5"/>
  <c r="F36" i="5"/>
  <c r="E36" i="5"/>
  <c r="L35" i="5"/>
  <c r="M35" i="5" s="1"/>
  <c r="F35" i="5"/>
  <c r="E35" i="5"/>
  <c r="L34" i="5"/>
  <c r="M34" i="5" s="1"/>
  <c r="F34" i="5"/>
  <c r="E34" i="5"/>
  <c r="M33" i="5"/>
  <c r="T33" i="5" s="1"/>
  <c r="L33" i="5"/>
  <c r="I33" i="5"/>
  <c r="F33" i="5"/>
  <c r="E33" i="5"/>
  <c r="M32" i="5"/>
  <c r="L32" i="5"/>
  <c r="F32" i="5"/>
  <c r="E32" i="5"/>
  <c r="L31" i="5"/>
  <c r="M31" i="5" s="1"/>
  <c r="F31" i="5"/>
  <c r="E31" i="5"/>
  <c r="L30" i="5"/>
  <c r="M30" i="5" s="1"/>
  <c r="F30" i="5"/>
  <c r="E30" i="5"/>
  <c r="M29" i="5"/>
  <c r="T29" i="5" s="1"/>
  <c r="L29" i="5"/>
  <c r="I29" i="5"/>
  <c r="F29" i="5"/>
  <c r="E29" i="5"/>
  <c r="M28" i="5"/>
  <c r="L28" i="5"/>
  <c r="F28" i="5"/>
  <c r="E28" i="5"/>
  <c r="L27" i="5"/>
  <c r="M27" i="5" s="1"/>
  <c r="F27" i="5"/>
  <c r="E27" i="5"/>
  <c r="L26" i="5"/>
  <c r="M26" i="5" s="1"/>
  <c r="F26" i="5"/>
  <c r="E26" i="5"/>
  <c r="M25" i="5"/>
  <c r="T25" i="5" s="1"/>
  <c r="L25" i="5"/>
  <c r="I25" i="5"/>
  <c r="F25" i="5"/>
  <c r="E25" i="5"/>
  <c r="T24" i="5"/>
  <c r="S24" i="5"/>
  <c r="Q24" i="5"/>
  <c r="O24" i="5"/>
  <c r="X24" i="5" s="1"/>
  <c r="M24" i="5"/>
  <c r="O23" i="5" s="1"/>
  <c r="X23" i="5" s="1"/>
  <c r="L24" i="5"/>
  <c r="I24" i="5"/>
  <c r="F24" i="5"/>
  <c r="E24" i="5"/>
  <c r="S23" i="5"/>
  <c r="M23" i="5"/>
  <c r="Q23" i="5" s="1"/>
  <c r="L23" i="5"/>
  <c r="I23" i="5"/>
  <c r="F23" i="5"/>
  <c r="E23" i="5"/>
  <c r="M22" i="5"/>
  <c r="T22" i="5" s="1"/>
  <c r="L22" i="5"/>
  <c r="F22" i="5"/>
  <c r="E22" i="5"/>
  <c r="L21" i="5"/>
  <c r="M21" i="5" s="1"/>
  <c r="F21" i="5"/>
  <c r="E21" i="5"/>
  <c r="T20" i="5"/>
  <c r="S20" i="5"/>
  <c r="Q20" i="5"/>
  <c r="M20" i="5"/>
  <c r="O19" i="5" s="1"/>
  <c r="X19" i="5" s="1"/>
  <c r="L20" i="5"/>
  <c r="I20" i="5"/>
  <c r="F20" i="5"/>
  <c r="E20" i="5"/>
  <c r="S19" i="5"/>
  <c r="M19" i="5"/>
  <c r="Q19" i="5" s="1"/>
  <c r="L19" i="5"/>
  <c r="I19" i="5"/>
  <c r="F19" i="5"/>
  <c r="E19" i="5"/>
  <c r="O18" i="5"/>
  <c r="X18" i="5" s="1"/>
  <c r="M18" i="5"/>
  <c r="T18" i="5" s="1"/>
  <c r="L18" i="5"/>
  <c r="I18" i="5"/>
  <c r="F18" i="5"/>
  <c r="E18" i="5"/>
  <c r="T17" i="5"/>
  <c r="S17" i="5"/>
  <c r="Q17" i="5"/>
  <c r="O17" i="5"/>
  <c r="X17" i="5" s="1"/>
  <c r="M17" i="5"/>
  <c r="O16" i="5" s="1"/>
  <c r="X16" i="5" s="1"/>
  <c r="L17" i="5"/>
  <c r="I17" i="5"/>
  <c r="F17" i="5"/>
  <c r="E17" i="5"/>
  <c r="S16" i="5"/>
  <c r="M16" i="5"/>
  <c r="Q16" i="5" s="1"/>
  <c r="L16" i="5"/>
  <c r="I16" i="5"/>
  <c r="F16" i="5"/>
  <c r="E16" i="5"/>
  <c r="X15" i="5"/>
  <c r="V15" i="5"/>
  <c r="O15" i="5"/>
  <c r="M15" i="5"/>
  <c r="T15" i="5" s="1"/>
  <c r="L15" i="5"/>
  <c r="I15" i="5"/>
  <c r="F15" i="5"/>
  <c r="E15" i="5"/>
  <c r="V14" i="5"/>
  <c r="T14" i="5"/>
  <c r="S14" i="5"/>
  <c r="Q14" i="5"/>
  <c r="O14" i="5"/>
  <c r="X14" i="5" s="1"/>
  <c r="M14" i="5"/>
  <c r="L14" i="5"/>
  <c r="I14" i="5"/>
  <c r="F14" i="5"/>
  <c r="E14" i="5"/>
  <c r="V13" i="5"/>
  <c r="L13" i="5"/>
  <c r="M13" i="5" s="1"/>
  <c r="F13" i="5"/>
  <c r="E13" i="5"/>
  <c r="M12" i="5"/>
  <c r="T12" i="5" s="1"/>
  <c r="L12" i="5"/>
  <c r="I12" i="5"/>
  <c r="F12" i="5"/>
  <c r="E12" i="5"/>
  <c r="T11" i="5"/>
  <c r="S11" i="5"/>
  <c r="Q11" i="5"/>
  <c r="O11" i="5"/>
  <c r="X11" i="5" s="1"/>
  <c r="M11" i="5"/>
  <c r="L11" i="5"/>
  <c r="I11" i="5"/>
  <c r="F11" i="5"/>
  <c r="E11" i="5"/>
  <c r="L10" i="5"/>
  <c r="M10" i="5" s="1"/>
  <c r="F10" i="5"/>
  <c r="E10" i="5"/>
  <c r="L9" i="5"/>
  <c r="M9" i="5" s="1"/>
  <c r="F9" i="5"/>
  <c r="E9" i="5"/>
  <c r="M8" i="5"/>
  <c r="L8" i="5"/>
  <c r="F8" i="5"/>
  <c r="E8" i="5"/>
  <c r="L7" i="5"/>
  <c r="M7" i="5" s="1"/>
  <c r="F7" i="5"/>
  <c r="E7" i="5"/>
  <c r="L6" i="5"/>
  <c r="M6" i="5" s="1"/>
  <c r="F6" i="5"/>
  <c r="E6" i="5"/>
  <c r="C22" i="4"/>
  <c r="Q14" i="4"/>
  <c r="D14" i="4"/>
  <c r="N13" i="4"/>
  <c r="D13" i="4"/>
  <c r="L10" i="4"/>
  <c r="L9" i="4"/>
  <c r="X7" i="4"/>
  <c r="I54" i="1"/>
  <c r="I53" i="1"/>
  <c r="I47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H26" i="1"/>
  <c r="I26" i="1" s="1"/>
  <c r="I25" i="1"/>
  <c r="G36" i="1" s="1"/>
  <c r="H25" i="1"/>
  <c r="Q23" i="1"/>
  <c r="V3" i="1" s="1"/>
  <c r="H14" i="1"/>
  <c r="I6" i="1"/>
  <c r="H6" i="1"/>
  <c r="D6" i="1"/>
  <c r="C6" i="1"/>
  <c r="C25" i="4" l="1"/>
  <c r="K19" i="4" s="1"/>
  <c r="R49" i="1"/>
  <c r="I55" i="1"/>
  <c r="I57" i="1" s="1"/>
  <c r="AB49" i="1" s="1"/>
  <c r="H8" i="1"/>
  <c r="H9" i="1" s="1"/>
  <c r="H11" i="1" s="1"/>
  <c r="H12" i="1" s="1"/>
  <c r="X41" i="10"/>
  <c r="X23" i="10"/>
  <c r="X29" i="10"/>
  <c r="X30" i="10"/>
  <c r="H5" i="9"/>
  <c r="H15" i="9" s="1"/>
  <c r="K8" i="9" s="1"/>
  <c r="C11" i="7"/>
  <c r="C12" i="7" s="1"/>
  <c r="C13" i="7" s="1"/>
  <c r="C14" i="7" s="1"/>
  <c r="G10" i="7"/>
  <c r="G8" i="7"/>
  <c r="B9" i="7"/>
  <c r="K5" i="8"/>
  <c r="K6" i="8"/>
  <c r="K7" i="8"/>
  <c r="L10" i="8"/>
  <c r="L11" i="8"/>
  <c r="L5" i="8"/>
  <c r="L12" i="8"/>
  <c r="L7" i="8"/>
  <c r="L8" i="8"/>
  <c r="L6" i="8"/>
  <c r="L9" i="8"/>
  <c r="G9" i="7"/>
  <c r="G13" i="7"/>
  <c r="G7" i="7"/>
  <c r="G11" i="7"/>
  <c r="G5" i="6"/>
  <c r="I8" i="6" s="1"/>
  <c r="I8" i="5"/>
  <c r="Q31" i="5"/>
  <c r="O30" i="5"/>
  <c r="X30" i="5" s="1"/>
  <c r="I31" i="5"/>
  <c r="T31" i="5"/>
  <c r="S31" i="5"/>
  <c r="S50" i="5"/>
  <c r="Q50" i="5"/>
  <c r="O49" i="5"/>
  <c r="X49" i="5" s="1"/>
  <c r="I50" i="5"/>
  <c r="T50" i="5"/>
  <c r="S10" i="5"/>
  <c r="O10" i="5"/>
  <c r="X10" i="5" s="1"/>
  <c r="T10" i="5"/>
  <c r="I10" i="5"/>
  <c r="O9" i="5"/>
  <c r="X9" i="5" s="1"/>
  <c r="O26" i="5"/>
  <c r="X26" i="5" s="1"/>
  <c r="Q27" i="5"/>
  <c r="I27" i="5"/>
  <c r="T27" i="5"/>
  <c r="S27" i="5"/>
  <c r="S46" i="5"/>
  <c r="Q46" i="5"/>
  <c r="T46" i="5"/>
  <c r="O45" i="5"/>
  <c r="X45" i="5" s="1"/>
  <c r="I46" i="5"/>
  <c r="S13" i="5"/>
  <c r="O12" i="5"/>
  <c r="X12" i="5" s="1"/>
  <c r="Q13" i="5"/>
  <c r="T13" i="5"/>
  <c r="O13" i="5"/>
  <c r="X13" i="5" s="1"/>
  <c r="I13" i="5"/>
  <c r="S42" i="5"/>
  <c r="Q42" i="5"/>
  <c r="O41" i="5"/>
  <c r="X41" i="5" s="1"/>
  <c r="I42" i="5"/>
  <c r="T42" i="5"/>
  <c r="O54" i="5"/>
  <c r="X54" i="5" s="1"/>
  <c r="I55" i="5"/>
  <c r="T55" i="5"/>
  <c r="S55" i="5"/>
  <c r="Q55" i="5"/>
  <c r="I21" i="5"/>
  <c r="T21" i="5"/>
  <c r="S21" i="5"/>
  <c r="Q21" i="5"/>
  <c r="O20" i="5"/>
  <c r="X20" i="5" s="1"/>
  <c r="O35" i="5"/>
  <c r="X35" i="5" s="1"/>
  <c r="S38" i="5"/>
  <c r="T38" i="5"/>
  <c r="Q38" i="5"/>
  <c r="O37" i="5"/>
  <c r="X37" i="5" s="1"/>
  <c r="I38" i="5"/>
  <c r="O50" i="5"/>
  <c r="X50" i="5" s="1"/>
  <c r="I51" i="5"/>
  <c r="T51" i="5"/>
  <c r="S51" i="5"/>
  <c r="Q51" i="5"/>
  <c r="O7" i="5"/>
  <c r="X7" i="5" s="1"/>
  <c r="I7" i="5"/>
  <c r="O6" i="5"/>
  <c r="X6" i="5" s="1"/>
  <c r="Q35" i="5"/>
  <c r="O34" i="5"/>
  <c r="X34" i="5" s="1"/>
  <c r="I35" i="5"/>
  <c r="T35" i="5"/>
  <c r="S35" i="5"/>
  <c r="S54" i="5"/>
  <c r="Q54" i="5"/>
  <c r="O53" i="5"/>
  <c r="X53" i="5" s="1"/>
  <c r="I54" i="5"/>
  <c r="T54" i="5"/>
  <c r="O62" i="5"/>
  <c r="X62" i="5" s="1"/>
  <c r="I63" i="5"/>
  <c r="T63" i="5"/>
  <c r="S63" i="5"/>
  <c r="Q63" i="5"/>
  <c r="O58" i="5"/>
  <c r="X58" i="5" s="1"/>
  <c r="I59" i="5"/>
  <c r="T59" i="5"/>
  <c r="S59" i="5"/>
  <c r="Q59" i="5"/>
  <c r="O31" i="5"/>
  <c r="X31" i="5" s="1"/>
  <c r="S34" i="5"/>
  <c r="O33" i="5"/>
  <c r="X33" i="5" s="1"/>
  <c r="Q34" i="5"/>
  <c r="T34" i="5"/>
  <c r="I34" i="5"/>
  <c r="O46" i="5"/>
  <c r="X46" i="5" s="1"/>
  <c r="I47" i="5"/>
  <c r="Q47" i="5"/>
  <c r="T47" i="5"/>
  <c r="S47" i="5"/>
  <c r="O63" i="5"/>
  <c r="X63" i="5" s="1"/>
  <c r="O27" i="5"/>
  <c r="X27" i="5" s="1"/>
  <c r="S30" i="5"/>
  <c r="O29" i="5"/>
  <c r="X29" i="5" s="1"/>
  <c r="Q30" i="5"/>
  <c r="I30" i="5"/>
  <c r="T30" i="5"/>
  <c r="O42" i="5"/>
  <c r="X42" i="5" s="1"/>
  <c r="Q43" i="5"/>
  <c r="I43" i="5"/>
  <c r="T43" i="5"/>
  <c r="S43" i="5"/>
  <c r="O59" i="5"/>
  <c r="X59" i="5" s="1"/>
  <c r="S62" i="5"/>
  <c r="Q62" i="5"/>
  <c r="O61" i="5"/>
  <c r="X61" i="5" s="1"/>
  <c r="I62" i="5"/>
  <c r="T62" i="5"/>
  <c r="I9" i="5"/>
  <c r="Q9" i="5"/>
  <c r="T9" i="5"/>
  <c r="S9" i="5"/>
  <c r="O8" i="5"/>
  <c r="S26" i="5"/>
  <c r="Q26" i="5"/>
  <c r="O25" i="5"/>
  <c r="X25" i="5" s="1"/>
  <c r="I26" i="5"/>
  <c r="T26" i="5"/>
  <c r="Q39" i="5"/>
  <c r="O38" i="5"/>
  <c r="X38" i="5" s="1"/>
  <c r="I39" i="5"/>
  <c r="T39" i="5"/>
  <c r="S39" i="5"/>
  <c r="O55" i="5"/>
  <c r="X55" i="5" s="1"/>
  <c r="S58" i="5"/>
  <c r="Q58" i="5"/>
  <c r="O57" i="5"/>
  <c r="X57" i="5" s="1"/>
  <c r="I58" i="5"/>
  <c r="T58" i="5"/>
  <c r="T16" i="5"/>
  <c r="T19" i="5"/>
  <c r="I22" i="5"/>
  <c r="T23" i="5"/>
  <c r="O28" i="5"/>
  <c r="X28" i="5" s="1"/>
  <c r="O32" i="5"/>
  <c r="X32" i="5" s="1"/>
  <c r="O36" i="5"/>
  <c r="X36" i="5" s="1"/>
  <c r="O40" i="5"/>
  <c r="X40" i="5" s="1"/>
  <c r="O44" i="5"/>
  <c r="X44" i="5" s="1"/>
  <c r="O48" i="5"/>
  <c r="X48" i="5" s="1"/>
  <c r="O52" i="5"/>
  <c r="X52" i="5" s="1"/>
  <c r="O56" i="5"/>
  <c r="X56" i="5" s="1"/>
  <c r="O60" i="5"/>
  <c r="X60" i="5" s="1"/>
  <c r="O64" i="5"/>
  <c r="X64" i="5" s="1"/>
  <c r="O21" i="5"/>
  <c r="X21" i="5" s="1"/>
  <c r="Q28" i="5"/>
  <c r="Q32" i="5"/>
  <c r="Q36" i="5"/>
  <c r="Q40" i="5"/>
  <c r="Q44" i="5"/>
  <c r="Q48" i="5"/>
  <c r="Q52" i="5"/>
  <c r="Q56" i="5"/>
  <c r="Q60" i="5"/>
  <c r="Q64" i="5"/>
  <c r="S28" i="5"/>
  <c r="S44" i="5"/>
  <c r="S48" i="5"/>
  <c r="S52" i="5"/>
  <c r="S56" i="5"/>
  <c r="S60" i="5"/>
  <c r="S64" i="5"/>
  <c r="Q15" i="5"/>
  <c r="Q18" i="5"/>
  <c r="O22" i="5"/>
  <c r="X22" i="5" s="1"/>
  <c r="Q25" i="5"/>
  <c r="T28" i="5"/>
  <c r="Q29" i="5"/>
  <c r="T32" i="5"/>
  <c r="Q33" i="5"/>
  <c r="T36" i="5"/>
  <c r="Q37" i="5"/>
  <c r="T40" i="5"/>
  <c r="Q41" i="5"/>
  <c r="T44" i="5"/>
  <c r="Q45" i="5"/>
  <c r="T48" i="5"/>
  <c r="Q49" i="5"/>
  <c r="T52" i="5"/>
  <c r="Q53" i="5"/>
  <c r="T56" i="5"/>
  <c r="Q57" i="5"/>
  <c r="T60" i="5"/>
  <c r="Q61" i="5"/>
  <c r="T64" i="5"/>
  <c r="Q65" i="5"/>
  <c r="S32" i="5"/>
  <c r="Q12" i="5"/>
  <c r="S15" i="5"/>
  <c r="S18" i="5"/>
  <c r="S25" i="5"/>
  <c r="S29" i="5"/>
  <c r="S33" i="5"/>
  <c r="S37" i="5"/>
  <c r="S41" i="5"/>
  <c r="S45" i="5"/>
  <c r="S49" i="5"/>
  <c r="S53" i="5"/>
  <c r="S57" i="5"/>
  <c r="S61" i="5"/>
  <c r="S65" i="5"/>
  <c r="S36" i="5"/>
  <c r="S40" i="5"/>
  <c r="I6" i="5"/>
  <c r="S12" i="5"/>
  <c r="Q22" i="5"/>
  <c r="S22" i="5"/>
  <c r="I28" i="5"/>
  <c r="I32" i="5"/>
  <c r="I36" i="5"/>
  <c r="I40" i="5"/>
  <c r="I44" i="5"/>
  <c r="I48" i="5"/>
  <c r="I52" i="5"/>
  <c r="I56" i="5"/>
  <c r="I60" i="5"/>
  <c r="I64" i="5"/>
  <c r="W7" i="1" l="1"/>
  <c r="H16" i="1"/>
  <c r="G33" i="1" s="1"/>
  <c r="AB10" i="1"/>
  <c r="H19" i="1"/>
  <c r="H22" i="1" s="1"/>
  <c r="X33" i="10"/>
  <c r="X34" i="10"/>
  <c r="X20" i="10"/>
  <c r="X27" i="10"/>
  <c r="X28" i="10"/>
  <c r="T6" i="5"/>
  <c r="S6" i="5"/>
  <c r="C15" i="7"/>
  <c r="G14" i="7"/>
  <c r="B10" i="7"/>
  <c r="O6" i="8"/>
  <c r="O14" i="8"/>
  <c r="T8" i="5"/>
  <c r="X8" i="5"/>
  <c r="Y6" i="5" s="1"/>
  <c r="V24" i="5" s="1"/>
  <c r="AA18" i="5" s="1"/>
  <c r="S8" i="5"/>
  <c r="Q8" i="5"/>
  <c r="Q6" i="5"/>
  <c r="T7" i="5"/>
  <c r="Q7" i="5"/>
  <c r="J6" i="5"/>
  <c r="V17" i="5" s="1"/>
  <c r="AA11" i="5" s="1"/>
  <c r="S7" i="5"/>
  <c r="Q10" i="5"/>
  <c r="W13" i="1"/>
  <c r="H20" i="1"/>
  <c r="H17" i="1"/>
  <c r="W5" i="1"/>
  <c r="AD13" i="1" l="1"/>
  <c r="R33" i="1"/>
  <c r="X31" i="10"/>
  <c r="X32" i="10"/>
  <c r="M33" i="10" s="1"/>
  <c r="V10" i="5"/>
  <c r="AA8" i="5" s="1"/>
  <c r="C16" i="7"/>
  <c r="G15" i="7"/>
  <c r="B11" i="7"/>
  <c r="V7" i="5"/>
  <c r="G39" i="1"/>
  <c r="G32" i="1"/>
  <c r="G34" i="1"/>
  <c r="R34" i="1"/>
  <c r="AC14" i="1"/>
  <c r="H23" i="1"/>
  <c r="Q27" i="1" s="1"/>
  <c r="Q26" i="1" l="1"/>
  <c r="H33" i="10"/>
  <c r="H25" i="10"/>
  <c r="H17" i="10"/>
  <c r="R17" i="10"/>
  <c r="R33" i="10"/>
  <c r="R25" i="10"/>
  <c r="M25" i="10"/>
  <c r="M17" i="10"/>
  <c r="AA6" i="5"/>
  <c r="C17" i="7"/>
  <c r="G16" i="7"/>
  <c r="B12" i="7"/>
  <c r="G40" i="1"/>
  <c r="G38" i="1"/>
  <c r="I30" i="1" s="1"/>
  <c r="V31" i="1" s="1"/>
  <c r="C18" i="7" l="1"/>
  <c r="G17" i="7"/>
  <c r="B13" i="7"/>
  <c r="G18" i="7" l="1"/>
  <c r="C19" i="7"/>
  <c r="B14" i="7"/>
  <c r="C20" i="7" l="1"/>
  <c r="G19" i="7"/>
  <c r="B15" i="7"/>
  <c r="G20" i="7" l="1"/>
  <c r="C21" i="7"/>
  <c r="B16" i="7"/>
  <c r="G21" i="7" l="1"/>
  <c r="C22" i="7"/>
  <c r="B17" i="7"/>
  <c r="G22" i="7" l="1"/>
  <c r="E7" i="7"/>
  <c r="B18" i="7"/>
  <c r="H17" i="7"/>
  <c r="H5" i="7" l="1"/>
  <c r="H7" i="7"/>
  <c r="H6" i="7"/>
  <c r="H8" i="7"/>
  <c r="H9" i="7"/>
  <c r="H10" i="7"/>
  <c r="H11" i="7"/>
  <c r="H12" i="7"/>
  <c r="H13" i="7"/>
  <c r="H14" i="7"/>
  <c r="H15" i="7"/>
  <c r="H16" i="7"/>
  <c r="B19" i="7"/>
  <c r="H18" i="7"/>
  <c r="H19" i="7" l="1"/>
  <c r="B20" i="7"/>
  <c r="H20" i="7" l="1"/>
  <c r="B21" i="7"/>
  <c r="H21" i="7" l="1"/>
  <c r="B22" i="7"/>
  <c r="H22" i="7" l="1"/>
  <c r="K14" i="7" s="1"/>
  <c r="E5" i="7"/>
  <c r="G12" i="7" s="1"/>
  <c r="K6" i="7" s="1"/>
  <c r="M6" i="7" l="1"/>
</calcChain>
</file>

<file path=xl/sharedStrings.xml><?xml version="1.0" encoding="utf-8"?>
<sst xmlns="http://schemas.openxmlformats.org/spreadsheetml/2006/main" count="236" uniqueCount="176">
  <si>
    <t>APLICATIVO DE USO DE ESCALAS</t>
  </si>
  <si>
    <t>Calculando Dimensiones papel</t>
  </si>
  <si>
    <t>x (m)</t>
  </si>
  <si>
    <t>y (m)</t>
  </si>
  <si>
    <t>Papel</t>
  </si>
  <si>
    <t>A4</t>
  </si>
  <si>
    <t>Custom</t>
  </si>
  <si>
    <t>PAPEL ESCOGIDO</t>
  </si>
  <si>
    <t>A0</t>
  </si>
  <si>
    <t>Altura personalizada</t>
  </si>
  <si>
    <t>cm</t>
  </si>
  <si>
    <t>A1</t>
  </si>
  <si>
    <t>lado MENOR</t>
  </si>
  <si>
    <t>Ancho personalizado</t>
  </si>
  <si>
    <t>A2</t>
  </si>
  <si>
    <t>Lado MAYOR</t>
  </si>
  <si>
    <t>A3</t>
  </si>
  <si>
    <t>Orientación</t>
  </si>
  <si>
    <t>Horizontal</t>
  </si>
  <si>
    <t>lado X</t>
  </si>
  <si>
    <t>m</t>
  </si>
  <si>
    <t>Letter /ANSI A</t>
  </si>
  <si>
    <t>Lado Y</t>
  </si>
  <si>
    <t>Margenes</t>
  </si>
  <si>
    <t>Legal</t>
  </si>
  <si>
    <t xml:space="preserve"> ⭠  IZQUIERDA</t>
  </si>
  <si>
    <t>Tabloid / ANSI B</t>
  </si>
  <si>
    <t>esc</t>
  </si>
  <si>
    <t xml:space="preserve">  ⭢  DERECHA </t>
  </si>
  <si>
    <t>ANSI C</t>
  </si>
  <si>
    <t xml:space="preserve">  ⭡   SUPERIOR</t>
  </si>
  <si>
    <t>ANSI D</t>
  </si>
  <si>
    <t>CUADRO-PAPEL-X</t>
  </si>
  <si>
    <t xml:space="preserve">   ⭣  INFERIOR </t>
  </si>
  <si>
    <t>ANSI E</t>
  </si>
  <si>
    <t>CUADRO-PAPEL-Y</t>
  </si>
  <si>
    <t>Arch A</t>
  </si>
  <si>
    <t>ESCALA</t>
  </si>
  <si>
    <t>Arch B</t>
  </si>
  <si>
    <t xml:space="preserve">Esc </t>
  </si>
  <si>
    <t>Arch C</t>
  </si>
  <si>
    <t>Factor</t>
  </si>
  <si>
    <t>Arch D</t>
  </si>
  <si>
    <t>Arch E</t>
  </si>
  <si>
    <t>ESC</t>
  </si>
  <si>
    <t>Vertical</t>
  </si>
  <si>
    <t>izq papel</t>
  </si>
  <si>
    <t>ESPACIO CAMPO</t>
  </si>
  <si>
    <t>inf papel</t>
  </si>
  <si>
    <t>Comando</t>
  </si>
  <si>
    <t>pl;</t>
  </si>
  <si>
    <t>DISTANCIA DIBUJO</t>
  </si>
  <si>
    <t>COMANDOS LIBRECAD</t>
  </si>
  <si>
    <t>@0,0;</t>
  </si>
  <si>
    <t>Dist Dibujo</t>
  </si>
  <si>
    <t>Escalas recomendadas</t>
  </si>
  <si>
    <t>ESC rec x         1:</t>
  </si>
  <si>
    <t>ESC rec y         1:</t>
  </si>
  <si>
    <t>ESCALAR DIBUJO A DIST PAPEL</t>
  </si>
  <si>
    <t>c;</t>
  </si>
  <si>
    <t>k;</t>
  </si>
  <si>
    <t>Dist Dibujo (ORIGEN)</t>
  </si>
  <si>
    <t>Dist Papel</t>
  </si>
  <si>
    <t>Dist Papel  (DESTINO)</t>
  </si>
  <si>
    <t>Plano Papel</t>
  </si>
  <si>
    <t>Escala Destino</t>
  </si>
  <si>
    <t>Dist dibujo (m)</t>
  </si>
  <si>
    <t>Dits Papel DESTINO (m)</t>
  </si>
  <si>
    <t>Dist dibujo DESTINO(m)</t>
  </si>
  <si>
    <t>Relacion Destino</t>
  </si>
  <si>
    <t xml:space="preserve">PSEUDOSCRIPTING - ESCALON </t>
  </si>
  <si>
    <t>Esta hoja está inspirada en el pseudo script usando excel</t>
  </si>
  <si>
    <t>Visita mi sitio web</t>
  </si>
  <si>
    <t>https://edwinsaul.com</t>
  </si>
  <si>
    <t>https://wiki.librecad.org/index.php?title=Pseudo-Scripting_With_Excel</t>
  </si>
  <si>
    <t>Paso</t>
  </si>
  <si>
    <t>Escalon</t>
  </si>
  <si>
    <t>Escalera</t>
  </si>
  <si>
    <t>Contrapaso</t>
  </si>
  <si>
    <t>Numero de escalones</t>
  </si>
  <si>
    <t>Calculando Dimensiones</t>
  </si>
  <si>
    <t>Ancho Total</t>
  </si>
  <si>
    <t>nro escalones</t>
  </si>
  <si>
    <t>Altura Total</t>
  </si>
  <si>
    <t xml:space="preserve">CREANDO COMANDO </t>
  </si>
  <si>
    <t>Parte incial del comando</t>
  </si>
  <si>
    <t>COMANDO ESCALERA</t>
  </si>
  <si>
    <t>pl;@0,0;</t>
  </si>
  <si>
    <t>distancia de escalon</t>
  </si>
  <si>
    <t>Parte final del comando</t>
  </si>
  <si>
    <t>POLIGONO LIBRECAD</t>
  </si>
  <si>
    <t>X</t>
  </si>
  <si>
    <t>Y</t>
  </si>
  <si>
    <t>coord Absolutas</t>
  </si>
  <si>
    <t>String</t>
  </si>
  <si>
    <t>ACTIVOS</t>
  </si>
  <si>
    <t>ULTIMO</t>
  </si>
  <si>
    <t>PERIMETRO</t>
  </si>
  <si>
    <t>AREA</t>
  </si>
  <si>
    <t>PERIMETRO TOTAL</t>
  </si>
  <si>
    <t>AREA TOTAL</t>
  </si>
  <si>
    <t>LIBRECAD COORD ABSOLUTAS</t>
  </si>
  <si>
    <t>Comandos</t>
  </si>
  <si>
    <t>LIBRECAD ABS</t>
  </si>
  <si>
    <t>LIBRECAD  COORD RELATIVAS</t>
  </si>
  <si>
    <t>DIBUJO LINEA ISOMETRICA</t>
  </si>
  <si>
    <t>Z</t>
  </si>
  <si>
    <t>Código LibreCAD</t>
  </si>
  <si>
    <t>CUADRICULA LIBRECAD</t>
  </si>
  <si>
    <t>DIST X (izq a der)</t>
  </si>
  <si>
    <t>DIST Y (arriba abajo)</t>
  </si>
  <si>
    <t>TOTAL X</t>
  </si>
  <si>
    <t>CODIGO_LIBRECAD</t>
  </si>
  <si>
    <t>COD1</t>
  </si>
  <si>
    <t>TOTAL Y</t>
  </si>
  <si>
    <t>COD2</t>
  </si>
  <si>
    <t>cabecera</t>
  </si>
  <si>
    <t>Final</t>
  </si>
  <si>
    <t>CUADRICULA RECORTADA LIBRECAD</t>
  </si>
  <si>
    <t>xx</t>
  </si>
  <si>
    <t>yy</t>
  </si>
  <si>
    <t>COMANDOX</t>
  </si>
  <si>
    <t>COMANDOY</t>
  </si>
  <si>
    <t>POLILINEA</t>
  </si>
  <si>
    <t>angulo</t>
  </si>
  <si>
    <t>Codigo para libreCAD</t>
  </si>
  <si>
    <t>RECTANGULO LIBRECAD</t>
  </si>
  <si>
    <t xml:space="preserve">Dimensiones </t>
  </si>
  <si>
    <t>Altura</t>
  </si>
  <si>
    <t>Ancho</t>
  </si>
  <si>
    <t xml:space="preserve">Angulos </t>
  </si>
  <si>
    <t>°</t>
  </si>
  <si>
    <t>Angulo inclinacion</t>
  </si>
  <si>
    <t>rad</t>
  </si>
  <si>
    <t>cos</t>
  </si>
  <si>
    <t>seno</t>
  </si>
  <si>
    <t>Area</t>
  </si>
  <si>
    <t>Perimetro</t>
  </si>
  <si>
    <t>Diagonal</t>
  </si>
  <si>
    <t xml:space="preserve">Datos Rectangulo </t>
  </si>
  <si>
    <t>Vectores Altura</t>
  </si>
  <si>
    <t>x1</t>
  </si>
  <si>
    <t>y1</t>
  </si>
  <si>
    <t>Vectores Acho</t>
  </si>
  <si>
    <t>x2</t>
  </si>
  <si>
    <t>y2</t>
  </si>
  <si>
    <t>sup-izq</t>
  </si>
  <si>
    <t>sup-centro</t>
  </si>
  <si>
    <t>sup-der</t>
  </si>
  <si>
    <t>inf-izq</t>
  </si>
  <si>
    <t>inf-centro</t>
  </si>
  <si>
    <t>inf-der</t>
  </si>
  <si>
    <t>centro-izq</t>
  </si>
  <si>
    <t>centro</t>
  </si>
  <si>
    <t>cenro-der</t>
  </si>
  <si>
    <t>Vectores Acho doble</t>
  </si>
  <si>
    <t>Vectores Altura doble</t>
  </si>
  <si>
    <t>Codigo Vectores</t>
  </si>
  <si>
    <t>x11</t>
  </si>
  <si>
    <t>y11</t>
  </si>
  <si>
    <t>x22</t>
  </si>
  <si>
    <t>y22</t>
  </si>
  <si>
    <t>ancho1</t>
  </si>
  <si>
    <t>ancho-1</t>
  </si>
  <si>
    <t>ancho2</t>
  </si>
  <si>
    <t>ancho-2</t>
  </si>
  <si>
    <t>alto2</t>
  </si>
  <si>
    <t>alto-2</t>
  </si>
  <si>
    <t>alto1</t>
  </si>
  <si>
    <t>alto-1</t>
  </si>
  <si>
    <t>Vector total</t>
  </si>
  <si>
    <t>xt</t>
  </si>
  <si>
    <t>yt</t>
  </si>
  <si>
    <t>vectores</t>
  </si>
  <si>
    <t>ida</t>
  </si>
  <si>
    <t>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</si>
</sst>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8"/>
      <color rgb="FF0070C0"/>
      <name val="Arial"/>
      <family val="2"/>
    </font>
    <font>
      <b/>
      <sz val="16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b/>
      <sz val="18"/>
      <color rgb="FF0070C0"/>
      <name val="Calibri"/>
      <family val="2"/>
      <charset val="1"/>
    </font>
    <font>
      <u/>
      <sz val="11"/>
      <color theme="10"/>
      <name val="Calibri"/>
      <family val="2"/>
      <charset val="1"/>
    </font>
    <font>
      <i/>
      <sz val="11"/>
      <color theme="1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9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u/>
      <sz val="11"/>
      <color theme="1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sz val="22"/>
      <color rgb="FF0070C0"/>
      <name val="Arial"/>
      <family val="2"/>
    </font>
    <font>
      <b/>
      <sz val="11"/>
      <color theme="0"/>
      <name val="Arial"/>
      <family val="2"/>
    </font>
    <font>
      <sz val="8"/>
      <color theme="1"/>
      <name val="Arial"/>
      <family val="2"/>
    </font>
    <font>
      <b/>
      <i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b/>
      <sz val="18"/>
      <color rgb="FFFF0000"/>
      <name val="Arial"/>
      <family val="2"/>
    </font>
    <font>
      <b/>
      <sz val="8"/>
      <color theme="4"/>
      <name val="Arial"/>
      <family val="2"/>
    </font>
    <font>
      <b/>
      <sz val="26"/>
      <color rgb="FF0070C0"/>
      <name val="Arial Black"/>
      <family val="2"/>
    </font>
    <font>
      <b/>
      <sz val="11"/>
      <color theme="1"/>
      <name val="Arial Black"/>
      <family val="2"/>
    </font>
    <font>
      <b/>
      <sz val="14"/>
      <color rgb="FF0070C0"/>
      <name val="Calibri"/>
      <family val="2"/>
      <scheme val="minor"/>
    </font>
    <font>
      <b/>
      <sz val="16"/>
      <color rgb="FF0070C0"/>
      <name val="Arial Black"/>
      <family val="2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0070C0"/>
      <name val="Arial Black"/>
      <family val="2"/>
    </font>
    <font>
      <b/>
      <sz val="16"/>
      <color theme="1"/>
      <name val="Arial"/>
      <family val="2"/>
    </font>
    <font>
      <b/>
      <sz val="26"/>
      <color rgb="FF0070C0"/>
      <name val="Arial"/>
      <family val="2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89013336588644"/>
        <bgColor rgb="FFDCE6F2"/>
      </patternFill>
    </fill>
    <fill>
      <patternFill patternType="solid">
        <fgColor theme="0"/>
        <bgColor rgb="FFFDEADA"/>
      </patternFill>
    </fill>
    <fill>
      <patternFill patternType="solid">
        <fgColor theme="1"/>
        <bgColor rgb="FF0033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87182226020086"/>
        <bgColor rgb="FFDCE6F2"/>
      </patternFill>
    </fill>
    <fill>
      <patternFill patternType="solid">
        <fgColor theme="4" tint="0.79989013336588644"/>
        <bgColor rgb="FFD7E4BD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Border="0" applyProtection="0"/>
  </cellStyleXfs>
  <cellXfs count="381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NumberFormat="1" applyFont="1" applyFill="1"/>
    <xf numFmtId="0" fontId="3" fillId="3" borderId="0" xfId="0" applyFont="1" applyFill="1"/>
    <xf numFmtId="0" fontId="3" fillId="3" borderId="0" xfId="0" applyNumberFormat="1" applyFont="1" applyFill="1"/>
    <xf numFmtId="0" fontId="6" fillId="4" borderId="6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0" borderId="9" xfId="0" applyFont="1" applyBorder="1"/>
    <xf numFmtId="0" fontId="3" fillId="5" borderId="9" xfId="0" applyFont="1" applyFill="1" applyBorder="1"/>
    <xf numFmtId="0" fontId="3" fillId="0" borderId="0" xfId="0" applyFont="1" applyFill="1" applyBorder="1"/>
    <xf numFmtId="0" fontId="3" fillId="3" borderId="0" xfId="0" applyFont="1" applyFill="1" applyBorder="1"/>
    <xf numFmtId="0" fontId="3" fillId="3" borderId="0" xfId="0" applyNumberFormat="1" applyFont="1" applyFill="1" applyBorder="1"/>
    <xf numFmtId="0" fontId="3" fillId="2" borderId="0" xfId="0" applyFont="1" applyFill="1"/>
    <xf numFmtId="0" fontId="3" fillId="2" borderId="0" xfId="0" applyFont="1" applyFill="1" applyBorder="1" applyAlignment="1"/>
    <xf numFmtId="0" fontId="3" fillId="6" borderId="9" xfId="0" applyFont="1" applyFill="1" applyBorder="1"/>
    <xf numFmtId="0" fontId="3" fillId="0" borderId="0" xfId="0" applyNumberFormat="1" applyFont="1" applyFill="1" applyBorder="1"/>
    <xf numFmtId="0" fontId="3" fillId="4" borderId="11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9" fillId="0" borderId="9" xfId="0" applyFont="1" applyBorder="1"/>
    <xf numFmtId="0" fontId="9" fillId="6" borderId="9" xfId="0" applyFont="1" applyFill="1" applyBorder="1"/>
    <xf numFmtId="0" fontId="9" fillId="0" borderId="0" xfId="0" applyFont="1" applyFill="1" applyBorder="1"/>
    <xf numFmtId="0" fontId="9" fillId="0" borderId="0" xfId="0" applyNumberFormat="1" applyFont="1" applyFill="1" applyBorder="1"/>
    <xf numFmtId="0" fontId="9" fillId="0" borderId="0" xfId="0" applyFont="1"/>
    <xf numFmtId="0" fontId="10" fillId="4" borderId="6" xfId="0" applyFont="1" applyFill="1" applyBorder="1"/>
    <xf numFmtId="0" fontId="9" fillId="2" borderId="4" xfId="0" applyFont="1" applyFill="1" applyBorder="1"/>
    <xf numFmtId="0" fontId="9" fillId="2" borderId="0" xfId="0" applyFont="1" applyFill="1" applyBorder="1"/>
    <xf numFmtId="0" fontId="9" fillId="2" borderId="5" xfId="0" applyFont="1" applyFill="1" applyBorder="1"/>
    <xf numFmtId="0" fontId="3" fillId="3" borderId="17" xfId="0" applyFont="1" applyFill="1" applyBorder="1"/>
    <xf numFmtId="0" fontId="3" fillId="3" borderId="18" xfId="0" applyNumberFormat="1" applyFont="1" applyFill="1" applyBorder="1"/>
    <xf numFmtId="0" fontId="3" fillId="3" borderId="19" xfId="0" applyFont="1" applyFill="1" applyBorder="1"/>
    <xf numFmtId="0" fontId="3" fillId="3" borderId="20" xfId="0" applyFont="1" applyFill="1" applyBorder="1"/>
    <xf numFmtId="0" fontId="3" fillId="3" borderId="10" xfId="0" applyNumberFormat="1" applyFont="1" applyFill="1" applyBorder="1"/>
    <xf numFmtId="0" fontId="3" fillId="3" borderId="21" xfId="0" applyFont="1" applyFill="1" applyBorder="1"/>
    <xf numFmtId="0" fontId="6" fillId="0" borderId="0" xfId="0" applyFont="1"/>
    <xf numFmtId="0" fontId="9" fillId="4" borderId="11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7" borderId="1" xfId="0" applyFont="1" applyFill="1" applyBorder="1"/>
    <xf numFmtId="0" fontId="9" fillId="7" borderId="2" xfId="0" applyFont="1" applyFill="1" applyBorder="1"/>
    <xf numFmtId="0" fontId="9" fillId="7" borderId="3" xfId="0" applyFont="1" applyFill="1" applyBorder="1"/>
    <xf numFmtId="0" fontId="9" fillId="8" borderId="0" xfId="0" applyFont="1" applyFill="1" applyBorder="1"/>
    <xf numFmtId="0" fontId="9" fillId="8" borderId="0" xfId="0" applyNumberFormat="1" applyFont="1" applyFill="1" applyBorder="1"/>
    <xf numFmtId="0" fontId="9" fillId="4" borderId="23" xfId="0" quotePrefix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7" borderId="4" xfId="0" applyFont="1" applyFill="1" applyBorder="1"/>
    <xf numFmtId="0" fontId="9" fillId="7" borderId="0" xfId="0" applyFont="1" applyFill="1" applyBorder="1"/>
    <xf numFmtId="0" fontId="9" fillId="7" borderId="5" xfId="0" applyFont="1" applyFill="1" applyBorder="1"/>
    <xf numFmtId="0" fontId="9" fillId="4" borderId="23" xfId="0" applyFont="1" applyFill="1" applyBorder="1" applyAlignment="1">
      <alignment horizontal="center"/>
    </xf>
    <xf numFmtId="0" fontId="9" fillId="9" borderId="17" xfId="0" applyFont="1" applyFill="1" applyBorder="1"/>
    <xf numFmtId="0" fontId="9" fillId="9" borderId="18" xfId="0" applyNumberFormat="1" applyFont="1" applyFill="1" applyBorder="1"/>
    <xf numFmtId="0" fontId="9" fillId="9" borderId="19" xfId="0" applyFont="1" applyFill="1" applyBorder="1"/>
    <xf numFmtId="0" fontId="9" fillId="4" borderId="14" xfId="0" quotePrefix="1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3" fillId="9" borderId="20" xfId="0" applyFont="1" applyFill="1" applyBorder="1"/>
    <xf numFmtId="0" fontId="3" fillId="9" borderId="10" xfId="0" applyNumberFormat="1" applyFont="1" applyFill="1" applyBorder="1"/>
    <xf numFmtId="0" fontId="3" fillId="9" borderId="21" xfId="0" applyFont="1" applyFill="1" applyBorder="1"/>
    <xf numFmtId="0" fontId="3" fillId="7" borderId="4" xfId="0" applyFont="1" applyFill="1" applyBorder="1"/>
    <xf numFmtId="0" fontId="3" fillId="7" borderId="0" xfId="0" applyFont="1" applyFill="1" applyBorder="1"/>
    <xf numFmtId="0" fontId="3" fillId="7" borderId="5" xfId="0" applyFont="1" applyFill="1" applyBorder="1"/>
    <xf numFmtId="0" fontId="9" fillId="3" borderId="17" xfId="0" applyFont="1" applyFill="1" applyBorder="1"/>
    <xf numFmtId="0" fontId="9" fillId="3" borderId="18" xfId="0" applyNumberFormat="1" applyFont="1" applyFill="1" applyBorder="1"/>
    <xf numFmtId="0" fontId="9" fillId="3" borderId="19" xfId="0" applyFont="1" applyFill="1" applyBorder="1"/>
    <xf numFmtId="0" fontId="9" fillId="4" borderId="6" xfId="0" applyFont="1" applyFill="1" applyBorder="1"/>
    <xf numFmtId="0" fontId="11" fillId="0" borderId="7" xfId="0" applyFont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9" fillId="3" borderId="20" xfId="0" applyFont="1" applyFill="1" applyBorder="1"/>
    <xf numFmtId="0" fontId="9" fillId="3" borderId="10" xfId="0" applyNumberFormat="1" applyFont="1" applyFill="1" applyBorder="1"/>
    <xf numFmtId="0" fontId="9" fillId="3" borderId="21" xfId="0" applyFont="1" applyFill="1" applyBorder="1"/>
    <xf numFmtId="0" fontId="3" fillId="9" borderId="17" xfId="0" applyFont="1" applyFill="1" applyBorder="1"/>
    <xf numFmtId="0" fontId="3" fillId="9" borderId="18" xfId="0" applyNumberFormat="1" applyFont="1" applyFill="1" applyBorder="1"/>
    <xf numFmtId="0" fontId="3" fillId="9" borderId="19" xfId="0" applyFont="1" applyFill="1" applyBorder="1"/>
    <xf numFmtId="0" fontId="3" fillId="7" borderId="25" xfId="0" applyFont="1" applyFill="1" applyBorder="1"/>
    <xf numFmtId="0" fontId="3" fillId="7" borderId="26" xfId="0" applyFont="1" applyFill="1" applyBorder="1"/>
    <xf numFmtId="0" fontId="3" fillId="7" borderId="27" xfId="0" applyFont="1" applyFill="1" applyBorder="1"/>
    <xf numFmtId="0" fontId="3" fillId="12" borderId="9" xfId="0" applyFont="1" applyFill="1" applyBorder="1"/>
    <xf numFmtId="0" fontId="7" fillId="0" borderId="0" xfId="0" applyFont="1" applyFill="1" applyBorder="1" applyAlignment="1">
      <alignment vertical="center"/>
    </xf>
    <xf numFmtId="0" fontId="3" fillId="8" borderId="0" xfId="0" applyFont="1" applyFill="1"/>
    <xf numFmtId="0" fontId="3" fillId="8" borderId="0" xfId="0" applyNumberFormat="1" applyFont="1" applyFill="1"/>
    <xf numFmtId="0" fontId="3" fillId="13" borderId="0" xfId="0" applyFont="1" applyFill="1"/>
    <xf numFmtId="0" fontId="3" fillId="8" borderId="0" xfId="0" applyFont="1" applyFill="1" applyBorder="1"/>
    <xf numFmtId="0" fontId="3" fillId="13" borderId="0" xfId="0" applyFont="1" applyFill="1" applyBorder="1"/>
    <xf numFmtId="0" fontId="3" fillId="15" borderId="0" xfId="0" applyFont="1" applyFill="1"/>
    <xf numFmtId="0" fontId="3" fillId="8" borderId="17" xfId="0" applyFont="1" applyFill="1" applyBorder="1"/>
    <xf numFmtId="0" fontId="3" fillId="8" borderId="18" xfId="0" applyFont="1" applyFill="1" applyBorder="1"/>
    <xf numFmtId="0" fontId="3" fillId="8" borderId="19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0" fontId="3" fillId="11" borderId="0" xfId="0" applyFont="1" applyFill="1"/>
    <xf numFmtId="0" fontId="3" fillId="8" borderId="28" xfId="0" applyFont="1" applyFill="1" applyBorder="1"/>
    <xf numFmtId="0" fontId="6" fillId="8" borderId="0" xfId="0" applyFont="1" applyFill="1" applyBorder="1"/>
    <xf numFmtId="0" fontId="3" fillId="8" borderId="29" xfId="0" applyFont="1" applyFill="1" applyBorder="1"/>
    <xf numFmtId="0" fontId="3" fillId="11" borderId="0" xfId="0" quotePrefix="1" applyFont="1" applyFill="1"/>
    <xf numFmtId="0" fontId="9" fillId="8" borderId="6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right"/>
    </xf>
    <xf numFmtId="1" fontId="9" fillId="8" borderId="18" xfId="0" applyNumberFormat="1" applyFont="1" applyFill="1" applyBorder="1" applyAlignment="1">
      <alignment horizontal="left"/>
    </xf>
    <xf numFmtId="1" fontId="9" fillId="8" borderId="19" xfId="0" applyNumberFormat="1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9" fillId="8" borderId="20" xfId="0" applyFont="1" applyFill="1" applyBorder="1" applyAlignment="1">
      <alignment horizontal="right"/>
    </xf>
    <xf numFmtId="1" fontId="9" fillId="8" borderId="10" xfId="0" applyNumberFormat="1" applyFont="1" applyFill="1" applyBorder="1" applyAlignment="1">
      <alignment horizontal="left"/>
    </xf>
    <xf numFmtId="1" fontId="9" fillId="8" borderId="21" xfId="0" applyNumberFormat="1" applyFont="1" applyFill="1" applyBorder="1" applyAlignment="1"/>
    <xf numFmtId="0" fontId="6" fillId="0" borderId="0" xfId="0" applyFont="1" applyFill="1" applyBorder="1" applyAlignment="1"/>
    <xf numFmtId="0" fontId="3" fillId="8" borderId="20" xfId="0" applyFont="1" applyFill="1" applyBorder="1"/>
    <xf numFmtId="0" fontId="3" fillId="8" borderId="10" xfId="0" applyFont="1" applyFill="1" applyBorder="1"/>
    <xf numFmtId="0" fontId="3" fillId="8" borderId="21" xfId="0" applyFont="1" applyFill="1" applyBorder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6" fillId="8" borderId="28" xfId="0" applyFont="1" applyFill="1" applyBorder="1" applyAlignment="1"/>
    <xf numFmtId="0" fontId="6" fillId="8" borderId="0" xfId="0" applyFont="1" applyFill="1" applyBorder="1" applyAlignment="1"/>
    <xf numFmtId="0" fontId="6" fillId="8" borderId="29" xfId="0" applyFont="1" applyFill="1" applyBorder="1" applyAlignment="1"/>
    <xf numFmtId="0" fontId="3" fillId="8" borderId="0" xfId="0" applyFont="1" applyFill="1" applyBorder="1" applyAlignment="1">
      <alignment vertical="center" wrapText="1"/>
    </xf>
    <xf numFmtId="0" fontId="3" fillId="8" borderId="29" xfId="0" applyFont="1" applyFill="1" applyBorder="1" applyAlignment="1">
      <alignment vertical="center" wrapText="1"/>
    </xf>
    <xf numFmtId="0" fontId="9" fillId="8" borderId="0" xfId="0" applyFont="1" applyFill="1"/>
    <xf numFmtId="0" fontId="9" fillId="0" borderId="0" xfId="0" applyFont="1" applyFill="1"/>
    <xf numFmtId="0" fontId="9" fillId="0" borderId="0" xfId="0" applyNumberFormat="1" applyFont="1" applyFill="1"/>
    <xf numFmtId="0" fontId="9" fillId="8" borderId="28" xfId="0" applyFont="1" applyFill="1" applyBorder="1"/>
    <xf numFmtId="0" fontId="10" fillId="8" borderId="0" xfId="0" applyFont="1" applyFill="1" applyBorder="1"/>
    <xf numFmtId="0" fontId="9" fillId="8" borderId="29" xfId="0" applyFont="1" applyFill="1" applyBorder="1"/>
    <xf numFmtId="0" fontId="9" fillId="8" borderId="31" xfId="0" applyFont="1" applyFill="1" applyBorder="1" applyAlignment="1">
      <alignment vertical="center"/>
    </xf>
    <xf numFmtId="0" fontId="9" fillId="8" borderId="32" xfId="0" applyFont="1" applyFill="1" applyBorder="1" applyAlignment="1">
      <alignment vertical="center"/>
    </xf>
    <xf numFmtId="0" fontId="9" fillId="8" borderId="33" xfId="0" applyFont="1" applyFill="1" applyBorder="1" applyAlignment="1">
      <alignment vertical="center"/>
    </xf>
    <xf numFmtId="0" fontId="9" fillId="8" borderId="31" xfId="0" applyFont="1" applyFill="1" applyBorder="1" applyAlignment="1">
      <alignment horizontal="right"/>
    </xf>
    <xf numFmtId="0" fontId="9" fillId="8" borderId="32" xfId="0" applyNumberFormat="1" applyFont="1" applyFill="1" applyBorder="1" applyAlignment="1">
      <alignment horizontal="center"/>
    </xf>
    <xf numFmtId="1" fontId="9" fillId="8" borderId="33" xfId="0" applyNumberFormat="1" applyFont="1" applyFill="1" applyBorder="1" applyAlignment="1"/>
    <xf numFmtId="0" fontId="3" fillId="8" borderId="20" xfId="0" applyFont="1" applyFill="1" applyBorder="1" applyAlignment="1">
      <alignment horizontal="right"/>
    </xf>
    <xf numFmtId="1" fontId="3" fillId="8" borderId="10" xfId="0" applyNumberFormat="1" applyFont="1" applyFill="1" applyBorder="1" applyAlignment="1">
      <alignment horizontal="left"/>
    </xf>
    <xf numFmtId="1" fontId="3" fillId="8" borderId="21" xfId="0" applyNumberFormat="1" applyFont="1" applyFill="1" applyBorder="1" applyAlignment="1"/>
    <xf numFmtId="0" fontId="3" fillId="8" borderId="28" xfId="0" applyFont="1" applyFill="1" applyBorder="1" applyAlignment="1">
      <alignment vertical="center" wrapText="1"/>
    </xf>
    <xf numFmtId="0" fontId="3" fillId="8" borderId="20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8" borderId="21" xfId="0" applyFont="1" applyFill="1" applyBorder="1" applyAlignment="1">
      <alignment vertical="center" wrapText="1"/>
    </xf>
    <xf numFmtId="0" fontId="3" fillId="0" borderId="0" xfId="0" applyFont="1" applyBorder="1"/>
    <xf numFmtId="0" fontId="3" fillId="17" borderId="0" xfId="0" applyFont="1" applyFill="1"/>
    <xf numFmtId="0" fontId="3" fillId="17" borderId="0" xfId="0" applyNumberFormat="1" applyFont="1" applyFill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15" fillId="0" borderId="0" xfId="1" applyFont="1" applyBorder="1" applyAlignment="1" applyProtection="1"/>
    <xf numFmtId="0" fontId="16" fillId="0" borderId="0" xfId="0" applyFont="1"/>
    <xf numFmtId="0" fontId="0" fillId="18" borderId="17" xfId="0" applyFill="1" applyBorder="1"/>
    <xf numFmtId="0" fontId="0" fillId="18" borderId="18" xfId="0" applyFill="1" applyBorder="1"/>
    <xf numFmtId="0" fontId="0" fillId="18" borderId="19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18" borderId="28" xfId="0" applyFill="1" applyBorder="1"/>
    <xf numFmtId="0" fontId="0" fillId="18" borderId="0" xfId="0" applyFont="1" applyFill="1" applyBorder="1"/>
    <xf numFmtId="0" fontId="17" fillId="19" borderId="0" xfId="0" applyFont="1" applyFill="1" applyBorder="1" applyAlignment="1">
      <alignment horizontal="right"/>
    </xf>
    <xf numFmtId="0" fontId="0" fillId="18" borderId="29" xfId="0" applyFill="1" applyBorder="1"/>
    <xf numFmtId="0" fontId="0" fillId="0" borderId="4" xfId="0" applyBorder="1"/>
    <xf numFmtId="0" fontId="0" fillId="0" borderId="0" xfId="0" applyBorder="1"/>
    <xf numFmtId="0" fontId="0" fillId="20" borderId="0" xfId="0" applyFill="1" applyBorder="1"/>
    <xf numFmtId="0" fontId="0" fillId="0" borderId="5" xfId="0" applyBorder="1"/>
    <xf numFmtId="0" fontId="0" fillId="18" borderId="20" xfId="0" applyFill="1" applyBorder="1"/>
    <xf numFmtId="0" fontId="0" fillId="18" borderId="10" xfId="0" applyFill="1" applyBorder="1"/>
    <xf numFmtId="0" fontId="17" fillId="18" borderId="10" xfId="0" applyFont="1" applyFill="1" applyBorder="1" applyAlignment="1">
      <alignment horizontal="center"/>
    </xf>
    <xf numFmtId="0" fontId="0" fillId="18" borderId="21" xfId="0" applyFill="1" applyBorder="1"/>
    <xf numFmtId="0" fontId="18" fillId="20" borderId="0" xfId="0" applyFont="1" applyFill="1" applyBorder="1"/>
    <xf numFmtId="0" fontId="17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Border="1"/>
    <xf numFmtId="0" fontId="0" fillId="21" borderId="0" xfId="0" applyFill="1"/>
    <xf numFmtId="0" fontId="20" fillId="0" borderId="0" xfId="0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0" xfId="0" applyFont="1"/>
    <xf numFmtId="0" fontId="0" fillId="0" borderId="0" xfId="0" applyBorder="1" applyAlignment="1">
      <alignment vertical="center" wrapText="1"/>
    </xf>
    <xf numFmtId="0" fontId="3" fillId="0" borderId="0" xfId="0" applyFont="1" applyAlignment="1">
      <alignment horizontal="left"/>
    </xf>
    <xf numFmtId="0" fontId="2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Fill="1" applyAlignment="1">
      <alignment horizontal="left"/>
    </xf>
    <xf numFmtId="0" fontId="26" fillId="0" borderId="0" xfId="0" applyFont="1"/>
    <xf numFmtId="0" fontId="3" fillId="16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2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27" borderId="0" xfId="0" applyFont="1" applyFill="1" applyAlignment="1">
      <alignment horizontal="left"/>
    </xf>
    <xf numFmtId="0" fontId="3" fillId="6" borderId="0" xfId="0" applyFont="1" applyFill="1"/>
    <xf numFmtId="0" fontId="3" fillId="28" borderId="0" xfId="0" applyFont="1" applyFill="1" applyAlignment="1">
      <alignment horizontal="left"/>
    </xf>
    <xf numFmtId="0" fontId="3" fillId="14" borderId="0" xfId="0" applyFont="1" applyFill="1"/>
    <xf numFmtId="0" fontId="3" fillId="29" borderId="0" xfId="0" applyFont="1" applyFill="1"/>
    <xf numFmtId="0" fontId="3" fillId="28" borderId="0" xfId="0" applyFont="1" applyFill="1"/>
    <xf numFmtId="0" fontId="3" fillId="0" borderId="0" xfId="0" applyFont="1" applyAlignment="1">
      <alignment horizontal="center"/>
    </xf>
    <xf numFmtId="0" fontId="23" fillId="30" borderId="17" xfId="0" applyFont="1" applyFill="1" applyBorder="1" applyAlignment="1">
      <alignment horizontal="center" vertical="center"/>
    </xf>
    <xf numFmtId="0" fontId="23" fillId="30" borderId="34" xfId="0" applyFont="1" applyFill="1" applyBorder="1" applyAlignment="1">
      <alignment horizontal="center" vertical="center"/>
    </xf>
    <xf numFmtId="0" fontId="23" fillId="30" borderId="19" xfId="0" applyFont="1" applyFill="1" applyBorder="1" applyAlignment="1">
      <alignment horizontal="center" vertical="center"/>
    </xf>
    <xf numFmtId="0" fontId="28" fillId="25" borderId="0" xfId="0" applyFont="1" applyFill="1"/>
    <xf numFmtId="0" fontId="30" fillId="31" borderId="35" xfId="0" applyFont="1" applyFill="1" applyBorder="1" applyAlignment="1">
      <alignment horizontal="center"/>
    </xf>
    <xf numFmtId="0" fontId="30" fillId="31" borderId="36" xfId="0" applyFont="1" applyFill="1" applyBorder="1" applyAlignment="1">
      <alignment horizontal="center"/>
    </xf>
    <xf numFmtId="0" fontId="30" fillId="31" borderId="37" xfId="0" applyFont="1" applyFill="1" applyBorder="1" applyAlignment="1">
      <alignment horizontal="center"/>
    </xf>
    <xf numFmtId="0" fontId="3" fillId="5" borderId="38" xfId="0" applyFont="1" applyFill="1" applyBorder="1"/>
    <xf numFmtId="0" fontId="30" fillId="31" borderId="39" xfId="0" applyFont="1" applyFill="1" applyBorder="1" applyAlignment="1">
      <alignment horizontal="center"/>
    </xf>
    <xf numFmtId="0" fontId="30" fillId="31" borderId="40" xfId="0" applyFont="1" applyFill="1" applyBorder="1" applyAlignment="1">
      <alignment horizontal="center"/>
    </xf>
    <xf numFmtId="0" fontId="30" fillId="31" borderId="41" xfId="0" applyFont="1" applyFill="1" applyBorder="1" applyAlignment="1">
      <alignment horizontal="center"/>
    </xf>
    <xf numFmtId="0" fontId="1" fillId="25" borderId="0" xfId="0" applyFont="1" applyFill="1"/>
    <xf numFmtId="0" fontId="0" fillId="3" borderId="0" xfId="0" applyFill="1"/>
    <xf numFmtId="0" fontId="0" fillId="16" borderId="0" xfId="0" applyFill="1"/>
    <xf numFmtId="0" fontId="33" fillId="2" borderId="9" xfId="0" applyFont="1" applyFill="1" applyBorder="1" applyAlignment="1">
      <alignment horizontal="center"/>
    </xf>
    <xf numFmtId="0" fontId="2" fillId="25" borderId="0" xfId="0" applyFont="1" applyFill="1"/>
    <xf numFmtId="0" fontId="0" fillId="3" borderId="9" xfId="0" applyFill="1" applyBorder="1"/>
    <xf numFmtId="0" fontId="0" fillId="16" borderId="9" xfId="0" applyFill="1" applyBorder="1"/>
    <xf numFmtId="0" fontId="0" fillId="5" borderId="0" xfId="0" applyFill="1" applyAlignment="1">
      <alignment horizontal="center"/>
    </xf>
    <xf numFmtId="0" fontId="1" fillId="32" borderId="0" xfId="0" applyFont="1" applyFill="1"/>
    <xf numFmtId="0" fontId="0" fillId="33" borderId="0" xfId="0" applyFill="1" applyAlignment="1">
      <alignment horizontal="center"/>
    </xf>
    <xf numFmtId="0" fontId="0" fillId="34" borderId="0" xfId="0" applyFill="1"/>
    <xf numFmtId="0" fontId="0" fillId="11" borderId="0" xfId="0" applyFill="1"/>
    <xf numFmtId="0" fontId="36" fillId="0" borderId="0" xfId="0" applyFont="1"/>
    <xf numFmtId="0" fontId="37" fillId="5" borderId="0" xfId="0" applyFont="1" applyFill="1" applyAlignment="1">
      <alignment horizontal="center" wrapText="1"/>
    </xf>
    <xf numFmtId="0" fontId="0" fillId="16" borderId="0" xfId="0" applyFill="1" applyAlignment="1">
      <alignment wrapText="1"/>
    </xf>
    <xf numFmtId="0" fontId="23" fillId="30" borderId="0" xfId="0" applyFont="1" applyFill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7" fillId="34" borderId="9" xfId="0" applyFont="1" applyFill="1" applyBorder="1" applyAlignment="1">
      <alignment horizontal="center"/>
    </xf>
    <xf numFmtId="0" fontId="3" fillId="34" borderId="0" xfId="0" applyFont="1" applyFill="1" applyAlignment="1"/>
    <xf numFmtId="0" fontId="23" fillId="24" borderId="17" xfId="0" applyFont="1" applyFill="1" applyBorder="1" applyAlignment="1">
      <alignment horizontal="center"/>
    </xf>
    <xf numFmtId="0" fontId="23" fillId="24" borderId="19" xfId="0" applyFont="1" applyFill="1" applyBorder="1" applyAlignment="1">
      <alignment horizontal="center"/>
    </xf>
    <xf numFmtId="0" fontId="7" fillId="31" borderId="23" xfId="0" applyFont="1" applyFill="1" applyBorder="1" applyAlignment="1">
      <alignment horizontal="center"/>
    </xf>
    <xf numFmtId="0" fontId="7" fillId="31" borderId="24" xfId="0" applyFont="1" applyFill="1" applyBorder="1" applyAlignment="1">
      <alignment horizontal="center"/>
    </xf>
    <xf numFmtId="0" fontId="7" fillId="31" borderId="14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4" borderId="9" xfId="0" applyFont="1" applyFill="1" applyBorder="1"/>
    <xf numFmtId="0" fontId="3" fillId="9" borderId="9" xfId="0" applyFont="1" applyFill="1" applyBorder="1"/>
    <xf numFmtId="0" fontId="3" fillId="35" borderId="0" xfId="0" applyFont="1" applyFill="1"/>
    <xf numFmtId="0" fontId="41" fillId="35" borderId="0" xfId="0" applyFont="1" applyFill="1"/>
    <xf numFmtId="0" fontId="3" fillId="5" borderId="0" xfId="0" applyFont="1" applyFill="1"/>
    <xf numFmtId="0" fontId="3" fillId="0" borderId="0" xfId="0" applyFont="1" applyFill="1" applyBorder="1" applyAlignment="1">
      <alignment horizontal="center" vertical="center" wrapText="1"/>
    </xf>
    <xf numFmtId="0" fontId="3" fillId="36" borderId="0" xfId="0" applyFont="1" applyFill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19" xfId="0" applyFont="1" applyFill="1" applyBorder="1"/>
    <xf numFmtId="0" fontId="3" fillId="5" borderId="28" xfId="0" applyFont="1" applyFill="1" applyBorder="1"/>
    <xf numFmtId="0" fontId="3" fillId="5" borderId="0" xfId="0" applyFont="1" applyFill="1" applyBorder="1"/>
    <xf numFmtId="0" fontId="3" fillId="5" borderId="29" xfId="0" applyFont="1" applyFill="1" applyBorder="1"/>
    <xf numFmtId="0" fontId="3" fillId="5" borderId="20" xfId="0" applyFont="1" applyFill="1" applyBorder="1"/>
    <xf numFmtId="0" fontId="3" fillId="5" borderId="10" xfId="0" applyFont="1" applyFill="1" applyBorder="1"/>
    <xf numFmtId="0" fontId="3" fillId="5" borderId="21" xfId="0" applyFont="1" applyFill="1" applyBorder="1"/>
    <xf numFmtId="0" fontId="15" fillId="0" borderId="0" xfId="1"/>
    <xf numFmtId="0" fontId="3" fillId="0" borderId="0" xfId="0" applyFont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0" fontId="9" fillId="8" borderId="32" xfId="0" applyFont="1" applyFill="1" applyBorder="1" applyAlignment="1">
      <alignment horizontal="center"/>
    </xf>
    <xf numFmtId="0" fontId="9" fillId="8" borderId="33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9" fillId="8" borderId="18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15" fillId="0" borderId="0" xfId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2" fillId="14" borderId="4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2" fillId="14" borderId="26" xfId="0" applyFont="1" applyFill="1" applyBorder="1" applyAlignment="1">
      <alignment horizontal="center" vertical="center"/>
    </xf>
    <xf numFmtId="0" fontId="12" fillId="14" borderId="27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top" wrapText="1"/>
    </xf>
    <xf numFmtId="0" fontId="6" fillId="0" borderId="2" xfId="0" applyFont="1" applyBorder="1" applyAlignment="1">
      <alignment horizontal="left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2" xfId="0" applyFont="1" applyFill="1" applyBorder="1" applyAlignment="1">
      <alignment horizontal="center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3" fillId="16" borderId="25" xfId="0" applyFont="1" applyFill="1" applyBorder="1" applyAlignment="1">
      <alignment horizontal="center" vertical="center" wrapText="1"/>
    </xf>
    <xf numFmtId="0" fontId="13" fillId="16" borderId="26" xfId="0" applyFont="1" applyFill="1" applyBorder="1" applyAlignment="1">
      <alignment horizontal="center" vertical="center" wrapText="1"/>
    </xf>
    <xf numFmtId="0" fontId="13" fillId="16" borderId="27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left"/>
    </xf>
    <xf numFmtId="0" fontId="6" fillId="8" borderId="18" xfId="0" applyFont="1" applyFill="1" applyBorder="1" applyAlignment="1">
      <alignment horizontal="left"/>
    </xf>
    <xf numFmtId="0" fontId="6" fillId="8" borderId="19" xfId="0" applyFont="1" applyFill="1" applyBorder="1" applyAlignment="1">
      <alignment horizontal="left"/>
    </xf>
    <xf numFmtId="0" fontId="6" fillId="8" borderId="28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6" fillId="8" borderId="29" xfId="0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textRotation="90"/>
    </xf>
    <xf numFmtId="0" fontId="9" fillId="7" borderId="22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 textRotation="90" wrapText="1"/>
    </xf>
    <xf numFmtId="0" fontId="12" fillId="11" borderId="1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/>
    </xf>
    <xf numFmtId="0" fontId="12" fillId="11" borderId="27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0" fillId="22" borderId="0" xfId="0" applyFont="1" applyFill="1" applyBorder="1" applyAlignment="1">
      <alignment horizontal="left" vertical="center"/>
    </xf>
    <xf numFmtId="0" fontId="0" fillId="23" borderId="9" xfId="0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 textRotation="90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left" vertical="top" textRotation="90"/>
    </xf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0" fontId="3" fillId="25" borderId="0" xfId="0" applyFont="1" applyFill="1" applyAlignment="1">
      <alignment horizontal="left" vertical="top" wrapText="1"/>
    </xf>
    <xf numFmtId="0" fontId="3" fillId="29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15" fillId="0" borderId="0" xfId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34" fillId="0" borderId="0" xfId="0" applyFont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0" fontId="35" fillId="6" borderId="2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0" fontId="35" fillId="6" borderId="0" xfId="0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0" fontId="35" fillId="6" borderId="25" xfId="0" applyFont="1" applyFill="1" applyBorder="1" applyAlignment="1">
      <alignment horizontal="center" vertical="center" wrapText="1"/>
    </xf>
    <xf numFmtId="0" fontId="35" fillId="6" borderId="26" xfId="0" applyFont="1" applyFill="1" applyBorder="1" applyAlignment="1">
      <alignment horizontal="center" vertical="center" wrapText="1"/>
    </xf>
    <xf numFmtId="0" fontId="35" fillId="6" borderId="27" xfId="0" applyFont="1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" fillId="11" borderId="0" xfId="0" applyFont="1" applyFill="1" applyAlignment="1">
      <alignment horizontal="center" wrapText="1"/>
    </xf>
    <xf numFmtId="0" fontId="39" fillId="0" borderId="0" xfId="0" applyFont="1" applyAlignment="1">
      <alignment horizontal="center"/>
    </xf>
    <xf numFmtId="0" fontId="3" fillId="11" borderId="9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6" fillId="4" borderId="9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right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9" borderId="29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165" fontId="0" fillId="21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522458</xdr:colOff>
      <xdr:row>0</xdr:row>
      <xdr:rowOff>77004</xdr:rowOff>
    </xdr:from>
    <xdr:to>
      <xdr:col>2</xdr:col>
      <xdr:colOff>652096</xdr:colOff>
      <xdr:row>3</xdr:row>
      <xdr:rowOff>97971</xdr:rowOff>
    </xdr:to>
    <xdr:grpSp>
      <xdr:nvGrpSpPr>
        <xdr:cNvPr id="2" name="1 Grupo"/>
        <xdr:cNvGrpSpPr/>
      </xdr:nvGrpSpPr>
      <xdr:grpSpPr>
        <a:xfrm>
          <a:off x="686682" y="77004"/>
          <a:ext cx="891638" cy="572760"/>
          <a:chOff x="3312970" y="432954"/>
          <a:chExt cx="775854" cy="705716"/>
        </a:xfrm>
      </xdr:grpSpPr>
      <xdr:grpSp>
        <xdr:nvGrpSpPr>
          <xdr:cNvPr id="3" name="2 Grupo"/>
          <xdr:cNvGrpSpPr/>
        </xdr:nvGrpSpPr>
        <xdr:grpSpPr>
          <a:xfrm>
            <a:off x="3386081" y="513958"/>
            <a:ext cx="640396" cy="624712"/>
            <a:chOff x="6576391" y="770283"/>
            <a:chExt cx="1333500" cy="1234108"/>
          </a:xfrm>
        </xdr:grpSpPr>
        <xdr:cxnSp macro="">
          <xdr:nvCxnSpPr>
            <xdr:cNvPr id="7" name="6 Conector recto de flecha"/>
            <xdr:cNvCxnSpPr/>
          </xdr:nvCxnSpPr>
          <xdr:spPr>
            <a:xfrm flipV="1">
              <a:off x="7247283" y="770283"/>
              <a:ext cx="0" cy="728869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7 Conector recto de flecha"/>
            <xdr:cNvCxnSpPr/>
          </xdr:nvCxnSpPr>
          <xdr:spPr>
            <a:xfrm flipH="1">
              <a:off x="6576391" y="1482587"/>
              <a:ext cx="679174" cy="521804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8 Conector recto de flecha"/>
            <xdr:cNvCxnSpPr/>
          </xdr:nvCxnSpPr>
          <xdr:spPr>
            <a:xfrm>
              <a:off x="7239000" y="1482587"/>
              <a:ext cx="670891" cy="513522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3 CuadroTexto"/>
          <xdr:cNvSpPr txBox="1"/>
        </xdr:nvSpPr>
        <xdr:spPr>
          <a:xfrm>
            <a:off x="3489615" y="432954"/>
            <a:ext cx="463261" cy="2727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PE" sz="1100" b="1">
                <a:solidFill>
                  <a:srgbClr val="FF0000"/>
                </a:solidFill>
              </a:rPr>
              <a:t>Z</a:t>
            </a:r>
          </a:p>
        </xdr:txBody>
      </xdr:sp>
      <xdr:sp macro="" textlink="">
        <xdr:nvSpPr>
          <xdr:cNvPr id="5" name="4 CuadroTexto"/>
          <xdr:cNvSpPr txBox="1"/>
        </xdr:nvSpPr>
        <xdr:spPr>
          <a:xfrm>
            <a:off x="3312970" y="745565"/>
            <a:ext cx="463261" cy="3506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PE" sz="1100" b="1">
                <a:solidFill>
                  <a:srgbClr val="FF0000"/>
                </a:solidFill>
              </a:rPr>
              <a:t>X</a:t>
            </a:r>
          </a:p>
        </xdr:txBody>
      </xdr:sp>
      <xdr:sp macro="" textlink="">
        <xdr:nvSpPr>
          <xdr:cNvPr id="6" name="5 CuadroTexto"/>
          <xdr:cNvSpPr txBox="1"/>
        </xdr:nvSpPr>
        <xdr:spPr>
          <a:xfrm>
            <a:off x="3625563" y="709311"/>
            <a:ext cx="463261" cy="366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PE" sz="1100" b="1">
                <a:solidFill>
                  <a:srgbClr val="FF0000"/>
                </a:solidFill>
              </a:rPr>
              <a:t>Y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winsau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iki.librecad.org/index.php?title=Pseudo-Scripting_With_Excel" TargetMode="External"/><Relationship Id="rId1" Type="http://schemas.openxmlformats.org/officeDocument/2006/relationships/hyperlink" Target="https://edwinsau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winsau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dwinsaul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dwinsau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winsaul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dwinsaul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dwinsau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57"/>
  <sheetViews>
    <sheetView showGridLines="0" showRowColHeaders="0" tabSelected="1" topLeftCell="O1" workbookViewId="0">
      <selection activeCell="U20" sqref="U20"/>
    </sheetView>
  </sheetViews>
  <sheetFormatPr baseColWidth="10" defaultRowHeight="14.25" x14ac:dyDescent="0.2"/>
  <cols>
    <col min="1" max="1" width="11.42578125" style="1" hidden="1" customWidth="1"/>
    <col min="2" max="4" width="8.85546875" style="1" hidden="1" customWidth="1"/>
    <col min="5" max="6" width="6.140625" style="2" hidden="1" customWidth="1"/>
    <col min="7" max="7" width="17.42578125" style="2" hidden="1" customWidth="1"/>
    <col min="8" max="8" width="8.7109375" style="3" hidden="1" customWidth="1"/>
    <col min="9" max="9" width="11.140625" style="2" hidden="1" customWidth="1"/>
    <col min="10" max="14" width="6.140625" style="2" hidden="1" customWidth="1"/>
    <col min="15" max="15" width="2" style="2" customWidth="1"/>
    <col min="16" max="16" width="3.42578125" style="1" customWidth="1"/>
    <col min="17" max="17" width="25.5703125" style="1" customWidth="1"/>
    <col min="18" max="18" width="13.85546875" style="1" customWidth="1"/>
    <col min="19" max="19" width="11.42578125" style="1"/>
    <col min="20" max="20" width="3.42578125" style="1" customWidth="1"/>
    <col min="21" max="21" width="6.85546875" style="1" customWidth="1"/>
    <col min="22" max="22" width="11.42578125" style="1"/>
    <col min="23" max="42" width="2.85546875" style="1" customWidth="1"/>
    <col min="43" max="16384" width="11.42578125" style="1"/>
  </cols>
  <sheetData>
    <row r="1" spans="2:43" ht="9.75" customHeight="1" x14ac:dyDescent="0.2">
      <c r="P1" s="285" t="s">
        <v>0</v>
      </c>
      <c r="Q1" s="285"/>
      <c r="R1" s="285"/>
      <c r="S1" s="285"/>
      <c r="T1" s="285"/>
      <c r="U1" s="285"/>
    </row>
    <row r="2" spans="2:43" ht="6.75" customHeight="1" x14ac:dyDescent="0.2">
      <c r="P2" s="285"/>
      <c r="Q2" s="285"/>
      <c r="R2" s="285"/>
      <c r="S2" s="285"/>
      <c r="T2" s="285"/>
      <c r="U2" s="285"/>
    </row>
    <row r="3" spans="2:43" ht="3.75" customHeight="1" x14ac:dyDescent="0.2">
      <c r="P3" s="285"/>
      <c r="Q3" s="285"/>
      <c r="R3" s="285"/>
      <c r="S3" s="285"/>
      <c r="T3" s="285"/>
      <c r="U3" s="285"/>
      <c r="V3" s="286" t="str">
        <f>"Papel utilizado "&amp;R5&amp;"   Escala "&amp;Q23</f>
        <v>Papel utilizado A1   Escala 1:5000</v>
      </c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8"/>
    </row>
    <row r="4" spans="2:43" ht="19.5" customHeight="1" thickBot="1" x14ac:dyDescent="0.25">
      <c r="G4" s="2" t="s">
        <v>1</v>
      </c>
      <c r="P4" s="285"/>
      <c r="Q4" s="285"/>
      <c r="R4" s="285"/>
      <c r="S4" s="285"/>
      <c r="T4" s="285"/>
      <c r="U4" s="285"/>
      <c r="V4" s="289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1"/>
    </row>
    <row r="5" spans="2:43" ht="15.75" thickBot="1" x14ac:dyDescent="0.3">
      <c r="G5" s="4"/>
      <c r="H5" s="5" t="s">
        <v>2</v>
      </c>
      <c r="I5" s="4" t="s">
        <v>3</v>
      </c>
      <c r="Q5" s="6" t="s">
        <v>4</v>
      </c>
      <c r="R5" s="292" t="s">
        <v>11</v>
      </c>
      <c r="S5" s="293"/>
      <c r="V5" s="7"/>
      <c r="W5" s="294" t="str">
        <f>"-  Altura   "&amp;(H12*100)&amp;"   cm"</f>
        <v>-  Altura   59.4   cm</v>
      </c>
      <c r="X5" s="294"/>
      <c r="Y5" s="294"/>
      <c r="Z5" s="294"/>
      <c r="AA5" s="294"/>
      <c r="AB5" s="294"/>
      <c r="AC5" s="294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2:43" ht="5.25" customHeight="1" thickBot="1" x14ac:dyDescent="0.25">
      <c r="B6" s="10" t="s">
        <v>6</v>
      </c>
      <c r="C6" s="11">
        <f>R8/100</f>
        <v>0.21</v>
      </c>
      <c r="D6" s="11">
        <f>R7/100</f>
        <v>0.29770000000000002</v>
      </c>
      <c r="E6" s="12"/>
      <c r="F6" s="12"/>
      <c r="G6" s="13" t="s">
        <v>7</v>
      </c>
      <c r="H6" s="14">
        <f>VLOOKUP(R5,B6:D22,2,FALSE)</f>
        <v>0.59399999999999997</v>
      </c>
      <c r="I6" s="13">
        <f>VLOOKUP(R5,B6:D22,3,FALSE)</f>
        <v>0.84099999999999997</v>
      </c>
      <c r="J6" s="12"/>
      <c r="K6" s="12"/>
      <c r="L6" s="12"/>
      <c r="M6" s="12"/>
      <c r="N6" s="12"/>
      <c r="O6" s="12"/>
      <c r="R6" s="295"/>
      <c r="S6" s="295"/>
      <c r="V6" s="7"/>
      <c r="W6" s="15"/>
      <c r="X6" s="16"/>
      <c r="Y6" s="16"/>
      <c r="Z6" s="16"/>
      <c r="AA6" s="16"/>
      <c r="AB6" s="16"/>
      <c r="AC6" s="16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9"/>
    </row>
    <row r="7" spans="2:43" x14ac:dyDescent="0.2">
      <c r="B7" s="10" t="s">
        <v>8</v>
      </c>
      <c r="C7" s="17">
        <v>0.84099999999999997</v>
      </c>
      <c r="D7" s="17">
        <v>1.1890000000000001</v>
      </c>
      <c r="E7" s="12"/>
      <c r="F7" s="12"/>
      <c r="G7" s="12"/>
      <c r="H7" s="18"/>
      <c r="I7" s="12"/>
      <c r="J7" s="12"/>
      <c r="K7" s="12"/>
      <c r="L7" s="12"/>
      <c r="M7" s="12"/>
      <c r="N7" s="12"/>
      <c r="O7" s="12"/>
      <c r="Q7" s="19" t="s">
        <v>9</v>
      </c>
      <c r="R7" s="20">
        <v>29.77</v>
      </c>
      <c r="S7" s="21" t="s">
        <v>10</v>
      </c>
      <c r="V7" s="7"/>
      <c r="W7" s="16" t="str">
        <f>"-  Ancho   "&amp;(H11*100)&amp;"   cm"</f>
        <v>-  Ancho   84.1   cm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9"/>
    </row>
    <row r="8" spans="2:43" ht="15" thickBot="1" x14ac:dyDescent="0.25">
      <c r="B8" s="10" t="s">
        <v>11</v>
      </c>
      <c r="C8" s="17">
        <v>0.59399999999999997</v>
      </c>
      <c r="D8" s="17">
        <v>0.84099999999999997</v>
      </c>
      <c r="E8" s="12"/>
      <c r="F8" s="12"/>
      <c r="G8" s="13" t="s">
        <v>12</v>
      </c>
      <c r="H8" s="14">
        <f>MIN(H6:I6)</f>
        <v>0.59399999999999997</v>
      </c>
      <c r="I8" s="12"/>
      <c r="J8" s="12"/>
      <c r="K8" s="12"/>
      <c r="L8" s="12"/>
      <c r="M8" s="12"/>
      <c r="N8" s="12"/>
      <c r="O8" s="12"/>
      <c r="Q8" s="22" t="s">
        <v>13</v>
      </c>
      <c r="R8" s="23">
        <v>21</v>
      </c>
      <c r="S8" s="24" t="s">
        <v>10</v>
      </c>
      <c r="V8" s="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9"/>
    </row>
    <row r="9" spans="2:43" ht="7.5" customHeight="1" thickBot="1" x14ac:dyDescent="0.25">
      <c r="B9" s="10" t="s">
        <v>14</v>
      </c>
      <c r="C9" s="17">
        <v>0.42</v>
      </c>
      <c r="D9" s="17">
        <v>0.59399999999999997</v>
      </c>
      <c r="E9" s="12"/>
      <c r="F9" s="12"/>
      <c r="G9" s="13" t="s">
        <v>15</v>
      </c>
      <c r="H9" s="14">
        <f>IF(H8=H6,I6,H6)</f>
        <v>0.84099999999999997</v>
      </c>
      <c r="I9" s="12"/>
      <c r="J9" s="12"/>
      <c r="K9" s="12"/>
      <c r="L9" s="12"/>
      <c r="M9" s="12"/>
      <c r="N9" s="12"/>
      <c r="O9" s="12"/>
      <c r="V9" s="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9"/>
    </row>
    <row r="10" spans="2:43" s="29" customFormat="1" ht="13.5" thickBot="1" x14ac:dyDescent="0.25">
      <c r="B10" s="25" t="s">
        <v>16</v>
      </c>
      <c r="C10" s="26">
        <v>0.29699999999999999</v>
      </c>
      <c r="D10" s="26">
        <v>0.42</v>
      </c>
      <c r="E10" s="27"/>
      <c r="F10" s="27"/>
      <c r="G10" s="27"/>
      <c r="H10" s="28"/>
      <c r="I10" s="27"/>
      <c r="J10" s="27"/>
      <c r="K10" s="27"/>
      <c r="L10" s="27"/>
      <c r="M10" s="27"/>
      <c r="N10" s="27"/>
      <c r="O10" s="27"/>
      <c r="Q10" s="30" t="s">
        <v>17</v>
      </c>
      <c r="R10" s="296" t="s">
        <v>18</v>
      </c>
      <c r="S10" s="297"/>
      <c r="V10" s="31"/>
      <c r="W10" s="32"/>
      <c r="X10" s="32"/>
      <c r="Y10" s="32"/>
      <c r="Z10" s="32"/>
      <c r="AA10" s="32"/>
      <c r="AB10" s="298" t="str">
        <f>"   "&amp;(H11*100)&amp;"   cm"</f>
        <v xml:space="preserve">   84.1   cm</v>
      </c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32"/>
      <c r="AO10" s="32"/>
      <c r="AP10" s="32"/>
      <c r="AQ10" s="33"/>
    </row>
    <row r="11" spans="2:43" hidden="1" x14ac:dyDescent="0.2">
      <c r="B11" s="10" t="s">
        <v>5</v>
      </c>
      <c r="C11" s="17">
        <v>0.21</v>
      </c>
      <c r="D11" s="17">
        <v>0.29699999999999999</v>
      </c>
      <c r="E11" s="12"/>
      <c r="F11" s="12"/>
      <c r="G11" s="34" t="s">
        <v>19</v>
      </c>
      <c r="H11" s="35">
        <f>IF(R10="Vertical",H8,H9)</f>
        <v>0.84099999999999997</v>
      </c>
      <c r="I11" s="36" t="s">
        <v>20</v>
      </c>
      <c r="J11" s="12"/>
      <c r="K11" s="12"/>
      <c r="L11" s="12"/>
      <c r="M11" s="12"/>
      <c r="N11" s="12"/>
      <c r="O11" s="12"/>
      <c r="V11" s="7"/>
      <c r="W11" s="8"/>
      <c r="X11" s="8"/>
      <c r="Y11" s="8"/>
      <c r="Z11" s="8"/>
      <c r="AA11" s="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8"/>
      <c r="AO11" s="8"/>
      <c r="AP11" s="8"/>
      <c r="AQ11" s="9"/>
    </row>
    <row r="12" spans="2:43" ht="15.75" thickBot="1" x14ac:dyDescent="0.3">
      <c r="B12" s="10" t="s">
        <v>21</v>
      </c>
      <c r="C12" s="17">
        <v>0.21590000000000001</v>
      </c>
      <c r="D12" s="17">
        <v>0.27939999999999998</v>
      </c>
      <c r="E12" s="12"/>
      <c r="F12" s="12"/>
      <c r="G12" s="37" t="s">
        <v>22</v>
      </c>
      <c r="H12" s="38">
        <f>IF(H11=H8,H9,H8)</f>
        <v>0.59399999999999997</v>
      </c>
      <c r="I12" s="39" t="s">
        <v>20</v>
      </c>
      <c r="J12" s="12"/>
      <c r="K12" s="12"/>
      <c r="L12" s="12"/>
      <c r="M12" s="12"/>
      <c r="N12" s="12"/>
      <c r="O12" s="12"/>
      <c r="Q12" s="40" t="s">
        <v>23</v>
      </c>
      <c r="V12" s="7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9"/>
    </row>
    <row r="13" spans="2:43" s="29" customFormat="1" ht="12.75" x14ac:dyDescent="0.2">
      <c r="B13" s="25" t="s">
        <v>24</v>
      </c>
      <c r="C13" s="26">
        <v>0.21590000000000001</v>
      </c>
      <c r="D13" s="26">
        <v>0.35360000000000003</v>
      </c>
      <c r="E13" s="27"/>
      <c r="F13" s="27"/>
      <c r="G13" s="27"/>
      <c r="H13" s="28"/>
      <c r="I13" s="27"/>
      <c r="J13" s="27"/>
      <c r="K13" s="27"/>
      <c r="L13" s="27"/>
      <c r="M13" s="27"/>
      <c r="N13" s="27"/>
      <c r="O13" s="27"/>
      <c r="Q13" s="41" t="s">
        <v>25</v>
      </c>
      <c r="R13" s="42">
        <v>1</v>
      </c>
      <c r="S13" s="43" t="s">
        <v>10</v>
      </c>
      <c r="V13" s="31"/>
      <c r="W13" s="299" t="str">
        <f>" "&amp;(H12*100)&amp;"   cm"</f>
        <v xml:space="preserve"> 59.4   cm</v>
      </c>
      <c r="X13" s="299"/>
      <c r="Y13" s="299"/>
      <c r="Z13" s="32"/>
      <c r="AA13" s="32"/>
      <c r="AB13" s="44"/>
      <c r="AC13" s="45"/>
      <c r="AD13" s="300" t="str">
        <f>"   "&amp;(H19*100)&amp;"   cm"</f>
        <v xml:space="preserve">   82.1   cm</v>
      </c>
      <c r="AE13" s="300"/>
      <c r="AF13" s="300"/>
      <c r="AG13" s="300"/>
      <c r="AH13" s="300"/>
      <c r="AI13" s="300"/>
      <c r="AJ13" s="300"/>
      <c r="AK13" s="300"/>
      <c r="AL13" s="45"/>
      <c r="AM13" s="46"/>
      <c r="AN13" s="32"/>
      <c r="AO13" s="32"/>
      <c r="AP13" s="32"/>
      <c r="AQ13" s="33"/>
    </row>
    <row r="14" spans="2:43" s="29" customFormat="1" ht="12.75" x14ac:dyDescent="0.2">
      <c r="B14" s="25" t="s">
        <v>26</v>
      </c>
      <c r="C14" s="26">
        <v>0.27939999999999998</v>
      </c>
      <c r="D14" s="26">
        <v>0.43180000000000002</v>
      </c>
      <c r="E14" s="27"/>
      <c r="F14" s="27"/>
      <c r="G14" s="47" t="s">
        <v>27</v>
      </c>
      <c r="H14" s="48">
        <f>R19*R20</f>
        <v>5000</v>
      </c>
      <c r="I14" s="27"/>
      <c r="J14" s="27"/>
      <c r="K14" s="27"/>
      <c r="L14" s="27"/>
      <c r="M14" s="27"/>
      <c r="N14" s="27"/>
      <c r="O14" s="27"/>
      <c r="Q14" s="49" t="s">
        <v>28</v>
      </c>
      <c r="R14" s="50">
        <v>1</v>
      </c>
      <c r="S14" s="51" t="s">
        <v>10</v>
      </c>
      <c r="V14" s="31"/>
      <c r="W14" s="299"/>
      <c r="X14" s="299"/>
      <c r="Y14" s="299"/>
      <c r="Z14" s="32"/>
      <c r="AA14" s="32"/>
      <c r="AB14" s="52"/>
      <c r="AC14" s="301" t="str">
        <f>" "&amp;(H20*100)&amp;"   cm"</f>
        <v xml:space="preserve"> 57.4   cm</v>
      </c>
      <c r="AD14" s="44"/>
      <c r="AE14" s="45"/>
      <c r="AF14" s="45"/>
      <c r="AG14" s="45"/>
      <c r="AH14" s="45"/>
      <c r="AI14" s="45"/>
      <c r="AJ14" s="45"/>
      <c r="AK14" s="46"/>
      <c r="AL14" s="53"/>
      <c r="AM14" s="54"/>
      <c r="AN14" s="32"/>
      <c r="AO14" s="32"/>
      <c r="AP14" s="32"/>
      <c r="AQ14" s="33"/>
    </row>
    <row r="15" spans="2:43" s="29" customFormat="1" ht="13.5" thickBot="1" x14ac:dyDescent="0.25">
      <c r="B15" s="25" t="s">
        <v>29</v>
      </c>
      <c r="C15" s="26">
        <v>0.43180000000000002</v>
      </c>
      <c r="D15" s="26">
        <v>0.55879999999999996</v>
      </c>
      <c r="E15" s="27"/>
      <c r="F15" s="27"/>
      <c r="G15" s="27"/>
      <c r="H15" s="28"/>
      <c r="I15" s="27"/>
      <c r="J15" s="27"/>
      <c r="K15" s="27"/>
      <c r="L15" s="27"/>
      <c r="M15" s="27"/>
      <c r="N15" s="27"/>
      <c r="O15" s="27"/>
      <c r="Q15" s="55" t="s">
        <v>30</v>
      </c>
      <c r="R15" s="50">
        <v>1</v>
      </c>
      <c r="S15" s="51" t="s">
        <v>10</v>
      </c>
      <c r="V15" s="31"/>
      <c r="W15" s="299"/>
      <c r="X15" s="299"/>
      <c r="Y15" s="299"/>
      <c r="Z15" s="32"/>
      <c r="AA15" s="32"/>
      <c r="AB15" s="52"/>
      <c r="AC15" s="301"/>
      <c r="AD15" s="52"/>
      <c r="AE15" s="53"/>
      <c r="AF15" s="53"/>
      <c r="AG15" s="53"/>
      <c r="AH15" s="53"/>
      <c r="AI15" s="53"/>
      <c r="AJ15" s="53"/>
      <c r="AK15" s="54"/>
      <c r="AL15" s="53"/>
      <c r="AM15" s="54"/>
      <c r="AN15" s="32"/>
      <c r="AO15" s="32"/>
      <c r="AP15" s="32"/>
      <c r="AQ15" s="33"/>
    </row>
    <row r="16" spans="2:43" s="29" customFormat="1" ht="13.5" thickBot="1" x14ac:dyDescent="0.25">
      <c r="B16" s="25" t="s">
        <v>31</v>
      </c>
      <c r="C16" s="26">
        <v>0.55879999999999996</v>
      </c>
      <c r="D16" s="26">
        <v>0.86360000000000003</v>
      </c>
      <c r="E16" s="27"/>
      <c r="F16" s="27"/>
      <c r="G16" s="56" t="s">
        <v>32</v>
      </c>
      <c r="H16" s="57">
        <f>H11*H14</f>
        <v>4205</v>
      </c>
      <c r="I16" s="58" t="s">
        <v>20</v>
      </c>
      <c r="J16" s="27"/>
      <c r="K16" s="27"/>
      <c r="L16" s="27"/>
      <c r="M16" s="27"/>
      <c r="N16" s="27"/>
      <c r="O16" s="27"/>
      <c r="Q16" s="59" t="s">
        <v>33</v>
      </c>
      <c r="R16" s="60">
        <v>1</v>
      </c>
      <c r="S16" s="61" t="s">
        <v>10</v>
      </c>
      <c r="V16" s="31"/>
      <c r="W16" s="299"/>
      <c r="X16" s="299"/>
      <c r="Y16" s="299"/>
      <c r="Z16" s="32"/>
      <c r="AA16" s="32"/>
      <c r="AB16" s="52"/>
      <c r="AC16" s="301"/>
      <c r="AD16" s="52"/>
      <c r="AE16" s="53"/>
      <c r="AF16" s="53"/>
      <c r="AG16" s="53"/>
      <c r="AH16" s="53"/>
      <c r="AI16" s="53"/>
      <c r="AJ16" s="53"/>
      <c r="AK16" s="54"/>
      <c r="AL16" s="53"/>
      <c r="AM16" s="54"/>
      <c r="AN16" s="32"/>
      <c r="AO16" s="32"/>
      <c r="AP16" s="32"/>
      <c r="AQ16" s="33"/>
    </row>
    <row r="17" spans="2:43" ht="15" hidden="1" thickBot="1" x14ac:dyDescent="0.25">
      <c r="B17" s="10" t="s">
        <v>34</v>
      </c>
      <c r="C17" s="17">
        <v>0.86360000000000003</v>
      </c>
      <c r="D17" s="17">
        <v>1.1175999999999999</v>
      </c>
      <c r="E17" s="12"/>
      <c r="F17" s="12"/>
      <c r="G17" s="62" t="s">
        <v>35</v>
      </c>
      <c r="H17" s="63">
        <f>H12*H14</f>
        <v>2970</v>
      </c>
      <c r="I17" s="64" t="s">
        <v>20</v>
      </c>
      <c r="J17" s="12"/>
      <c r="K17" s="12"/>
      <c r="L17" s="12"/>
      <c r="M17" s="12"/>
      <c r="N17" s="12"/>
      <c r="O17" s="12"/>
      <c r="V17" s="7"/>
      <c r="W17" s="299"/>
      <c r="X17" s="299"/>
      <c r="Y17" s="299"/>
      <c r="Z17" s="8"/>
      <c r="AA17" s="8"/>
      <c r="AB17" s="65"/>
      <c r="AC17" s="301"/>
      <c r="AD17" s="65"/>
      <c r="AE17" s="66"/>
      <c r="AF17" s="66"/>
      <c r="AG17" s="66"/>
      <c r="AH17" s="66"/>
      <c r="AI17" s="66"/>
      <c r="AJ17" s="66"/>
      <c r="AK17" s="67"/>
      <c r="AL17" s="66"/>
      <c r="AM17" s="67"/>
      <c r="AN17" s="8"/>
      <c r="AO17" s="8"/>
      <c r="AP17" s="8"/>
      <c r="AQ17" s="9"/>
    </row>
    <row r="18" spans="2:43" ht="15.75" thickBot="1" x14ac:dyDescent="0.3">
      <c r="B18" s="10" t="s">
        <v>36</v>
      </c>
      <c r="C18" s="17">
        <v>0.2286</v>
      </c>
      <c r="D18" s="17">
        <v>0.30480000000000002</v>
      </c>
      <c r="E18" s="12"/>
      <c r="F18" s="12"/>
      <c r="G18" s="12"/>
      <c r="H18" s="18"/>
      <c r="I18" s="12"/>
      <c r="J18" s="12"/>
      <c r="K18" s="12"/>
      <c r="L18" s="12"/>
      <c r="M18" s="12"/>
      <c r="N18" s="12"/>
      <c r="O18" s="12"/>
      <c r="Q18" s="40" t="s">
        <v>37</v>
      </c>
      <c r="V18" s="7"/>
      <c r="W18" s="299"/>
      <c r="X18" s="299"/>
      <c r="Y18" s="299"/>
      <c r="Z18" s="8"/>
      <c r="AA18" s="8"/>
      <c r="AB18" s="65"/>
      <c r="AC18" s="301"/>
      <c r="AD18" s="65"/>
      <c r="AE18" s="66"/>
      <c r="AF18" s="66"/>
      <c r="AG18" s="66"/>
      <c r="AH18" s="66"/>
      <c r="AI18" s="66"/>
      <c r="AJ18" s="66"/>
      <c r="AK18" s="67"/>
      <c r="AL18" s="66"/>
      <c r="AM18" s="67"/>
      <c r="AN18" s="8"/>
      <c r="AO18" s="8"/>
      <c r="AP18" s="8"/>
      <c r="AQ18" s="9"/>
    </row>
    <row r="19" spans="2:43" s="29" customFormat="1" ht="13.5" thickBot="1" x14ac:dyDescent="0.25">
      <c r="B19" s="25" t="s">
        <v>38</v>
      </c>
      <c r="C19" s="26">
        <v>0.30480000000000002</v>
      </c>
      <c r="D19" s="26">
        <v>0.4572</v>
      </c>
      <c r="E19" s="27"/>
      <c r="F19" s="27"/>
      <c r="G19" s="68" t="s">
        <v>19</v>
      </c>
      <c r="H19" s="69">
        <f>H11-(R13+R14)/100</f>
        <v>0.82099999999999995</v>
      </c>
      <c r="I19" s="70" t="s">
        <v>20</v>
      </c>
      <c r="J19" s="27"/>
      <c r="K19" s="27"/>
      <c r="L19" s="27"/>
      <c r="M19" s="27"/>
      <c r="N19" s="27"/>
      <c r="O19" s="27"/>
      <c r="Q19" s="71" t="s">
        <v>39</v>
      </c>
      <c r="R19" s="72">
        <v>50</v>
      </c>
      <c r="S19" s="73"/>
      <c r="V19" s="31"/>
      <c r="W19" s="299"/>
      <c r="X19" s="299"/>
      <c r="Y19" s="299"/>
      <c r="Z19" s="32"/>
      <c r="AA19" s="32"/>
      <c r="AB19" s="52"/>
      <c r="AC19" s="301"/>
      <c r="AD19" s="52"/>
      <c r="AE19" s="53"/>
      <c r="AF19" s="53"/>
      <c r="AG19" s="53"/>
      <c r="AH19" s="53"/>
      <c r="AI19" s="53"/>
      <c r="AJ19" s="53"/>
      <c r="AK19" s="54"/>
      <c r="AL19" s="53"/>
      <c r="AM19" s="54"/>
      <c r="AN19" s="32"/>
      <c r="AO19" s="32"/>
      <c r="AP19" s="32"/>
      <c r="AQ19" s="33"/>
    </row>
    <row r="20" spans="2:43" s="29" customFormat="1" ht="13.5" thickBot="1" x14ac:dyDescent="0.25">
      <c r="B20" s="25" t="s">
        <v>40</v>
      </c>
      <c r="C20" s="26">
        <v>0.4572</v>
      </c>
      <c r="D20" s="26">
        <v>0.60960000000000003</v>
      </c>
      <c r="E20" s="27"/>
      <c r="F20" s="27"/>
      <c r="G20" s="74" t="s">
        <v>22</v>
      </c>
      <c r="H20" s="75">
        <f>H12-(R15+R16)/100</f>
        <v>0.57399999999999995</v>
      </c>
      <c r="I20" s="76" t="s">
        <v>20</v>
      </c>
      <c r="J20" s="27"/>
      <c r="K20" s="27"/>
      <c r="L20" s="27"/>
      <c r="M20" s="27"/>
      <c r="N20" s="27"/>
      <c r="O20" s="27"/>
      <c r="Q20" s="71" t="s">
        <v>41</v>
      </c>
      <c r="R20" s="72">
        <v>100</v>
      </c>
      <c r="S20" s="73"/>
      <c r="V20" s="31"/>
      <c r="W20" s="299"/>
      <c r="X20" s="299"/>
      <c r="Y20" s="299"/>
      <c r="Z20" s="32"/>
      <c r="AA20" s="32"/>
      <c r="AB20" s="52"/>
      <c r="AC20" s="301"/>
      <c r="AD20" s="52"/>
      <c r="AE20" s="53"/>
      <c r="AF20" s="53"/>
      <c r="AG20" s="53"/>
      <c r="AH20" s="53"/>
      <c r="AI20" s="53"/>
      <c r="AJ20" s="53"/>
      <c r="AK20" s="54"/>
      <c r="AL20" s="53"/>
      <c r="AM20" s="54"/>
      <c r="AN20" s="32"/>
      <c r="AO20" s="32"/>
      <c r="AP20" s="32"/>
      <c r="AQ20" s="33"/>
    </row>
    <row r="21" spans="2:43" ht="4.5" customHeight="1" thickBot="1" x14ac:dyDescent="0.25">
      <c r="B21" s="10" t="s">
        <v>42</v>
      </c>
      <c r="C21" s="17">
        <v>0.60960000000000003</v>
      </c>
      <c r="D21" s="17">
        <v>0.91439999999999999</v>
      </c>
      <c r="E21" s="12"/>
      <c r="F21" s="12"/>
      <c r="G21" s="12"/>
      <c r="H21" s="18"/>
      <c r="I21" s="12"/>
      <c r="J21" s="12"/>
      <c r="K21" s="12"/>
      <c r="L21" s="12"/>
      <c r="M21" s="12"/>
      <c r="N21" s="12"/>
      <c r="O21" s="12"/>
      <c r="V21" s="7"/>
      <c r="W21" s="299"/>
      <c r="X21" s="299"/>
      <c r="Y21" s="299"/>
      <c r="Z21" s="8"/>
      <c r="AA21" s="8"/>
      <c r="AB21" s="65"/>
      <c r="AC21" s="301"/>
      <c r="AD21" s="65"/>
      <c r="AE21" s="66"/>
      <c r="AF21" s="66"/>
      <c r="AG21" s="66"/>
      <c r="AH21" s="66"/>
      <c r="AI21" s="66"/>
      <c r="AJ21" s="66"/>
      <c r="AK21" s="67"/>
      <c r="AL21" s="66"/>
      <c r="AM21" s="67"/>
      <c r="AN21" s="8"/>
      <c r="AO21" s="8"/>
      <c r="AP21" s="8"/>
      <c r="AQ21" s="9"/>
    </row>
    <row r="22" spans="2:43" ht="15" x14ac:dyDescent="0.2">
      <c r="B22" s="10" t="s">
        <v>43</v>
      </c>
      <c r="C22" s="17">
        <v>0.91439999999999999</v>
      </c>
      <c r="D22" s="17">
        <v>1.2192000000000001</v>
      </c>
      <c r="E22" s="12"/>
      <c r="F22" s="12"/>
      <c r="G22" s="77" t="s">
        <v>32</v>
      </c>
      <c r="H22" s="78">
        <f>H19*H14</f>
        <v>4105</v>
      </c>
      <c r="I22" s="79" t="s">
        <v>20</v>
      </c>
      <c r="J22" s="12"/>
      <c r="K22" s="12"/>
      <c r="L22" s="12"/>
      <c r="M22" s="12"/>
      <c r="N22" s="12"/>
      <c r="O22" s="12"/>
      <c r="Q22" s="302" t="s">
        <v>44</v>
      </c>
      <c r="R22" s="303"/>
      <c r="S22" s="304"/>
      <c r="V22" s="7"/>
      <c r="W22" s="299"/>
      <c r="X22" s="299"/>
      <c r="Y22" s="299"/>
      <c r="Z22" s="8"/>
      <c r="AA22" s="8"/>
      <c r="AB22" s="65"/>
      <c r="AC22" s="301"/>
      <c r="AD22" s="65"/>
      <c r="AE22" s="66"/>
      <c r="AF22" s="66"/>
      <c r="AG22" s="66"/>
      <c r="AH22" s="66"/>
      <c r="AI22" s="66"/>
      <c r="AJ22" s="66"/>
      <c r="AK22" s="67"/>
      <c r="AL22" s="66"/>
      <c r="AM22" s="67"/>
      <c r="AN22" s="8"/>
      <c r="AO22" s="8"/>
      <c r="AP22" s="8"/>
      <c r="AQ22" s="9"/>
    </row>
    <row r="23" spans="2:43" ht="15.75" thickBot="1" x14ac:dyDescent="0.25">
      <c r="G23" s="62" t="s">
        <v>35</v>
      </c>
      <c r="H23" s="63">
        <f>H20*H14</f>
        <v>2870</v>
      </c>
      <c r="I23" s="64" t="s">
        <v>20</v>
      </c>
      <c r="Q23" s="305" t="str">
        <f>"1:"&amp;(R19*R20)</f>
        <v>1:5000</v>
      </c>
      <c r="R23" s="306"/>
      <c r="S23" s="307"/>
      <c r="V23" s="7"/>
      <c r="W23" s="299"/>
      <c r="X23" s="299"/>
      <c r="Y23" s="299"/>
      <c r="Z23" s="8"/>
      <c r="AA23" s="8"/>
      <c r="AB23" s="65"/>
      <c r="AC23" s="301"/>
      <c r="AD23" s="80"/>
      <c r="AE23" s="81"/>
      <c r="AF23" s="81"/>
      <c r="AG23" s="81"/>
      <c r="AH23" s="81"/>
      <c r="AI23" s="81"/>
      <c r="AJ23" s="81"/>
      <c r="AK23" s="82"/>
      <c r="AL23" s="66"/>
      <c r="AM23" s="67"/>
      <c r="AN23" s="8"/>
      <c r="AO23" s="8"/>
      <c r="AP23" s="8"/>
      <c r="AQ23" s="9"/>
    </row>
    <row r="24" spans="2:43" ht="6.75" customHeight="1" x14ac:dyDescent="0.2">
      <c r="B24" s="83" t="s">
        <v>18</v>
      </c>
      <c r="Q24" s="84"/>
      <c r="R24" s="84"/>
      <c r="S24" s="84"/>
      <c r="V24" s="7"/>
      <c r="W24" s="299"/>
      <c r="X24" s="299"/>
      <c r="Y24" s="299"/>
      <c r="Z24" s="8"/>
      <c r="AA24" s="8"/>
      <c r="AB24" s="80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2"/>
      <c r="AN24" s="8"/>
      <c r="AO24" s="8"/>
      <c r="AP24" s="8"/>
      <c r="AQ24" s="9"/>
    </row>
    <row r="25" spans="2:43" ht="15" x14ac:dyDescent="0.2">
      <c r="B25" s="83" t="s">
        <v>45</v>
      </c>
      <c r="G25" s="85" t="s">
        <v>46</v>
      </c>
      <c r="H25" s="86">
        <f>R13/100</f>
        <v>0.01</v>
      </c>
      <c r="I25" s="87">
        <f>H25*H14</f>
        <v>50</v>
      </c>
      <c r="Q25" s="282" t="s">
        <v>47</v>
      </c>
      <c r="R25" s="283"/>
      <c r="S25" s="284"/>
      <c r="V25" s="7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9"/>
    </row>
    <row r="26" spans="2:43" ht="15" x14ac:dyDescent="0.2">
      <c r="G26" s="88" t="s">
        <v>48</v>
      </c>
      <c r="H26" s="86">
        <f>R16/100</f>
        <v>0.01</v>
      </c>
      <c r="I26" s="89">
        <f>H26*H14</f>
        <v>50</v>
      </c>
      <c r="Q26" s="262" t="str">
        <f>TEXT(MIN(H22:H23),"0.00")&amp;"   m"</f>
        <v>2870.00   m</v>
      </c>
      <c r="R26" s="263"/>
      <c r="S26" s="264"/>
      <c r="V26" s="7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9"/>
    </row>
    <row r="27" spans="2:43" ht="15" x14ac:dyDescent="0.2">
      <c r="B27" s="85">
        <v>1.0000000000000001E-9</v>
      </c>
      <c r="C27" s="90">
        <v>1</v>
      </c>
      <c r="Q27" s="265" t="str">
        <f>TEXT(MAX(H22:H23),"0.00")&amp;"   m"</f>
        <v>4105.00   m</v>
      </c>
      <c r="R27" s="266"/>
      <c r="S27" s="267"/>
      <c r="V27" s="7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9"/>
    </row>
    <row r="28" spans="2:43" ht="9" customHeight="1" thickBot="1" x14ac:dyDescent="0.25">
      <c r="B28" s="85">
        <f>B27*10</f>
        <v>1E-8</v>
      </c>
      <c r="C28" s="90">
        <v>20</v>
      </c>
      <c r="V28" s="7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9"/>
    </row>
    <row r="29" spans="2:43" ht="6" customHeight="1" x14ac:dyDescent="0.2">
      <c r="B29" s="85">
        <f t="shared" ref="B29:B51" si="0">B28*10</f>
        <v>9.9999999999999995E-8</v>
      </c>
      <c r="C29" s="90">
        <v>25</v>
      </c>
      <c r="G29" s="2" t="s">
        <v>49</v>
      </c>
      <c r="P29" s="91"/>
      <c r="Q29" s="92"/>
      <c r="R29" s="92"/>
      <c r="S29" s="92"/>
      <c r="T29" s="93"/>
      <c r="V29" s="94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6"/>
    </row>
    <row r="30" spans="2:43" ht="15.75" customHeight="1" thickBot="1" x14ac:dyDescent="0.3">
      <c r="B30" s="85">
        <f t="shared" si="0"/>
        <v>9.9999999999999995E-7</v>
      </c>
      <c r="C30" s="90">
        <v>50</v>
      </c>
      <c r="G30" s="97" t="s">
        <v>50</v>
      </c>
      <c r="I30" s="268" t="str">
        <f>G30&amp;G31&amp;G32&amp;G33&amp;G34&amp;G35&amp;G36&amp;G37&amp;G38&amp;G39&amp;G40&amp;G41&amp;G42</f>
        <v>pl;@0,0;@0,2970;@4205,0;@0,-2970;c;@50,50;@0,0;@0,2870;@4105,0;@0,-2870;c;k;</v>
      </c>
      <c r="P30" s="98"/>
      <c r="Q30" s="99" t="s">
        <v>51</v>
      </c>
      <c r="R30" s="88"/>
      <c r="S30" s="88"/>
      <c r="T30" s="100"/>
      <c r="V30" s="269" t="s">
        <v>52</v>
      </c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69"/>
      <c r="AN30" s="269"/>
      <c r="AO30" s="269"/>
      <c r="AP30" s="269"/>
      <c r="AQ30" s="269"/>
    </row>
    <row r="31" spans="2:43" ht="15.75" customHeight="1" thickBot="1" x14ac:dyDescent="0.25">
      <c r="B31" s="85">
        <f t="shared" si="0"/>
        <v>9.9999999999999991E-6</v>
      </c>
      <c r="C31" s="90">
        <v>75</v>
      </c>
      <c r="G31" s="101" t="s">
        <v>53</v>
      </c>
      <c r="I31" s="268"/>
      <c r="P31" s="98"/>
      <c r="Q31" s="102" t="s">
        <v>54</v>
      </c>
      <c r="R31" s="103">
        <v>250</v>
      </c>
      <c r="S31" s="104" t="s">
        <v>20</v>
      </c>
      <c r="T31" s="100"/>
      <c r="V31" s="270" t="str">
        <f>I30</f>
        <v>pl;@0,0;@0,2970;@4205,0;@0,-2970;c;@50,50;@0,0;@0,2870;@4105,0;@0,-2870;c;k;</v>
      </c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2"/>
    </row>
    <row r="32" spans="2:43" ht="12.75" customHeight="1" thickBot="1" x14ac:dyDescent="0.25">
      <c r="B32" s="85">
        <f t="shared" si="0"/>
        <v>9.9999999999999991E-5</v>
      </c>
      <c r="C32" s="90">
        <v>100</v>
      </c>
      <c r="G32" s="97" t="str">
        <f>"@0,"&amp;H17&amp;";"</f>
        <v>@0,2970;</v>
      </c>
      <c r="I32" s="268"/>
      <c r="P32" s="98"/>
      <c r="Q32" s="47" t="s">
        <v>55</v>
      </c>
      <c r="R32" s="47"/>
      <c r="S32" s="47"/>
      <c r="T32" s="100"/>
      <c r="V32" s="273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5"/>
    </row>
    <row r="33" spans="2:43" ht="15" thickBot="1" x14ac:dyDescent="0.25">
      <c r="B33" s="85">
        <f t="shared" si="0"/>
        <v>1E-3</v>
      </c>
      <c r="C33" s="90">
        <v>125</v>
      </c>
      <c r="G33" s="97" t="str">
        <f>"@"&amp;H16&amp;",0;"</f>
        <v>@4205,0;</v>
      </c>
      <c r="I33" s="268"/>
      <c r="P33" s="98"/>
      <c r="Q33" s="105" t="s">
        <v>56</v>
      </c>
      <c r="R33" s="106">
        <f>R31/H19</f>
        <v>304.50669914738125</v>
      </c>
      <c r="S33" s="107"/>
      <c r="T33" s="100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</row>
    <row r="34" spans="2:43" ht="15" customHeight="1" thickBot="1" x14ac:dyDescent="0.3">
      <c r="B34" s="85">
        <f t="shared" si="0"/>
        <v>0.01</v>
      </c>
      <c r="C34" s="90">
        <v>150</v>
      </c>
      <c r="G34" s="97" t="str">
        <f>"@0,"&amp;-H17&amp;";"</f>
        <v>@0,-2970;</v>
      </c>
      <c r="I34" s="268"/>
      <c r="P34" s="98"/>
      <c r="Q34" s="109" t="s">
        <v>57</v>
      </c>
      <c r="R34" s="110">
        <f>R31/H20</f>
        <v>435.54006968641119</v>
      </c>
      <c r="S34" s="111"/>
      <c r="T34" s="100"/>
      <c r="V34" s="276" t="s">
        <v>58</v>
      </c>
      <c r="W34" s="277"/>
      <c r="X34" s="277"/>
      <c r="Y34" s="277"/>
      <c r="Z34" s="277"/>
      <c r="AA34" s="277"/>
      <c r="AB34" s="277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77"/>
      <c r="AN34" s="278"/>
      <c r="AO34" s="112"/>
      <c r="AP34" s="112"/>
      <c r="AQ34" s="12"/>
    </row>
    <row r="35" spans="2:43" ht="7.5" customHeight="1" thickBot="1" x14ac:dyDescent="0.3">
      <c r="B35" s="85">
        <f t="shared" si="0"/>
        <v>0.1</v>
      </c>
      <c r="G35" s="97" t="s">
        <v>59</v>
      </c>
      <c r="I35" s="268"/>
      <c r="P35" s="113"/>
      <c r="Q35" s="114"/>
      <c r="R35" s="114"/>
      <c r="S35" s="114"/>
      <c r="T35" s="115"/>
      <c r="V35" s="279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1"/>
      <c r="AO35" s="112"/>
      <c r="AP35" s="112"/>
      <c r="AQ35" s="112"/>
    </row>
    <row r="36" spans="2:43" ht="15" hidden="1" customHeight="1" x14ac:dyDescent="0.25">
      <c r="B36" s="85">
        <f t="shared" si="0"/>
        <v>1</v>
      </c>
      <c r="G36" s="97" t="str">
        <f>"@"&amp;I25&amp;","&amp;I26&amp;";"</f>
        <v>@50,50;</v>
      </c>
      <c r="I36" s="268"/>
      <c r="V36" s="116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7"/>
      <c r="AO36" s="112"/>
      <c r="AP36" s="112"/>
      <c r="AQ36" s="112"/>
    </row>
    <row r="37" spans="2:43" ht="15" hidden="1" customHeight="1" x14ac:dyDescent="0.25">
      <c r="B37" s="85">
        <f t="shared" si="0"/>
        <v>10</v>
      </c>
      <c r="G37" s="101" t="s">
        <v>53</v>
      </c>
      <c r="I37" s="268"/>
      <c r="V37" s="116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7"/>
      <c r="AO37" s="112"/>
      <c r="AP37" s="112"/>
      <c r="AQ37" s="112"/>
    </row>
    <row r="38" spans="2:43" ht="15" hidden="1" customHeight="1" x14ac:dyDescent="0.25">
      <c r="B38" s="85">
        <f t="shared" si="0"/>
        <v>100</v>
      </c>
      <c r="G38" s="97" t="str">
        <f>"@0,"&amp;H23&amp;";"</f>
        <v>@0,2870;</v>
      </c>
      <c r="I38" s="268"/>
      <c r="V38" s="116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7"/>
      <c r="AO38" s="112"/>
      <c r="AP38" s="112"/>
      <c r="AQ38" s="112"/>
    </row>
    <row r="39" spans="2:43" ht="15" hidden="1" customHeight="1" x14ac:dyDescent="0.25">
      <c r="B39" s="85">
        <f t="shared" si="0"/>
        <v>1000</v>
      </c>
      <c r="G39" s="97" t="str">
        <f>"@"&amp;H22&amp;",0;"</f>
        <v>@4105,0;</v>
      </c>
      <c r="I39" s="268"/>
      <c r="V39" s="116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7"/>
      <c r="AO39" s="112"/>
      <c r="AP39" s="112"/>
      <c r="AQ39" s="112"/>
    </row>
    <row r="40" spans="2:43" ht="15" hidden="1" customHeight="1" x14ac:dyDescent="0.25">
      <c r="B40" s="85">
        <f t="shared" si="0"/>
        <v>10000</v>
      </c>
      <c r="G40" s="97" t="str">
        <f>"@0,"&amp;-H23&amp;";"</f>
        <v>@0,-2870;</v>
      </c>
      <c r="I40" s="268"/>
      <c r="V40" s="116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7"/>
      <c r="AO40" s="112"/>
      <c r="AP40" s="112"/>
      <c r="AQ40" s="112"/>
    </row>
    <row r="41" spans="2:43" ht="15" hidden="1" customHeight="1" x14ac:dyDescent="0.25">
      <c r="B41" s="85">
        <f t="shared" si="0"/>
        <v>100000</v>
      </c>
      <c r="G41" s="97" t="s">
        <v>59</v>
      </c>
      <c r="I41" s="268"/>
      <c r="V41" s="116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7"/>
      <c r="AO41" s="112"/>
      <c r="AP41" s="112"/>
      <c r="AQ41" s="112"/>
    </row>
    <row r="42" spans="2:43" ht="15" hidden="1" customHeight="1" x14ac:dyDescent="0.25">
      <c r="B42" s="85">
        <f t="shared" si="0"/>
        <v>1000000</v>
      </c>
      <c r="G42" s="97" t="s">
        <v>60</v>
      </c>
      <c r="I42" s="268"/>
      <c r="V42" s="116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7"/>
      <c r="AO42" s="112"/>
      <c r="AP42" s="112"/>
      <c r="AQ42" s="112"/>
    </row>
    <row r="43" spans="2:43" ht="15" hidden="1" customHeight="1" x14ac:dyDescent="0.25">
      <c r="B43" s="85">
        <f>B42*10</f>
        <v>10000000</v>
      </c>
      <c r="V43" s="116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7"/>
      <c r="AO43" s="112"/>
      <c r="AP43" s="112"/>
      <c r="AQ43" s="112"/>
    </row>
    <row r="44" spans="2:43" ht="6.75" customHeight="1" thickBot="1" x14ac:dyDescent="0.3">
      <c r="B44" s="85">
        <f t="shared" si="0"/>
        <v>100000000</v>
      </c>
      <c r="V44" s="118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20"/>
      <c r="AO44" s="112"/>
      <c r="AP44" s="112"/>
      <c r="AQ44" s="112"/>
    </row>
    <row r="45" spans="2:43" ht="5.25" customHeight="1" thickBot="1" x14ac:dyDescent="0.25">
      <c r="B45" s="85">
        <f t="shared" si="0"/>
        <v>1000000000</v>
      </c>
      <c r="P45" s="91"/>
      <c r="Q45" s="92"/>
      <c r="R45" s="92"/>
      <c r="S45" s="92"/>
      <c r="T45" s="93"/>
      <c r="V45" s="98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2"/>
      <c r="AO45" s="108"/>
      <c r="AP45" s="108"/>
      <c r="AQ45" s="108"/>
    </row>
    <row r="46" spans="2:43" s="29" customFormat="1" ht="13.5" customHeight="1" thickBot="1" x14ac:dyDescent="0.25">
      <c r="B46" s="123">
        <f t="shared" si="0"/>
        <v>10000000000</v>
      </c>
      <c r="E46" s="124"/>
      <c r="F46" s="124"/>
      <c r="G46" s="124"/>
      <c r="H46" s="125"/>
      <c r="I46" s="124"/>
      <c r="J46" s="124"/>
      <c r="K46" s="124"/>
      <c r="L46" s="124"/>
      <c r="M46" s="124"/>
      <c r="N46" s="124"/>
      <c r="O46" s="124"/>
      <c r="P46" s="126"/>
      <c r="Q46" s="127" t="s">
        <v>51</v>
      </c>
      <c r="R46" s="47"/>
      <c r="S46" s="47"/>
      <c r="T46" s="128"/>
      <c r="V46" s="129" t="s">
        <v>61</v>
      </c>
      <c r="W46" s="130"/>
      <c r="X46" s="130"/>
      <c r="Y46" s="130"/>
      <c r="Z46" s="130"/>
      <c r="AA46" s="131"/>
      <c r="AB46" s="250">
        <v>2.5499999999999998</v>
      </c>
      <c r="AC46" s="250"/>
      <c r="AD46" s="250"/>
      <c r="AE46" s="250"/>
      <c r="AF46" s="250"/>
      <c r="AG46" s="250"/>
      <c r="AH46" s="251"/>
      <c r="AI46" s="252" t="s">
        <v>20</v>
      </c>
      <c r="AJ46" s="253"/>
      <c r="AK46" s="253"/>
      <c r="AL46" s="253"/>
      <c r="AM46" s="253"/>
      <c r="AN46" s="254"/>
      <c r="AO46" s="27"/>
      <c r="AP46" s="27"/>
      <c r="AQ46" s="27"/>
    </row>
    <row r="47" spans="2:43" s="29" customFormat="1" ht="13.5" customHeight="1" thickBot="1" x14ac:dyDescent="0.25">
      <c r="B47" s="123">
        <f t="shared" si="0"/>
        <v>100000000000</v>
      </c>
      <c r="E47" s="124"/>
      <c r="F47" s="124"/>
      <c r="G47" s="124"/>
      <c r="H47" s="125"/>
      <c r="I47" s="124">
        <f>R47/100</f>
        <v>3.5000000000000003E-2</v>
      </c>
      <c r="J47" s="124" t="s">
        <v>20</v>
      </c>
      <c r="K47" s="124"/>
      <c r="L47" s="124"/>
      <c r="M47" s="124"/>
      <c r="N47" s="124"/>
      <c r="O47" s="124"/>
      <c r="P47" s="126"/>
      <c r="Q47" s="102" t="s">
        <v>62</v>
      </c>
      <c r="R47" s="103">
        <v>3.5</v>
      </c>
      <c r="S47" s="104" t="s">
        <v>10</v>
      </c>
      <c r="T47" s="128"/>
      <c r="V47" s="129" t="s">
        <v>63</v>
      </c>
      <c r="W47" s="130"/>
      <c r="X47" s="130"/>
      <c r="Y47" s="130"/>
      <c r="Z47" s="130"/>
      <c r="AA47" s="131"/>
      <c r="AB47" s="250">
        <v>4</v>
      </c>
      <c r="AC47" s="250"/>
      <c r="AD47" s="250"/>
      <c r="AE47" s="250"/>
      <c r="AF47" s="250"/>
      <c r="AG47" s="250"/>
      <c r="AH47" s="251"/>
      <c r="AI47" s="252" t="s">
        <v>10</v>
      </c>
      <c r="AJ47" s="253"/>
      <c r="AK47" s="253"/>
      <c r="AL47" s="253"/>
      <c r="AM47" s="253"/>
      <c r="AN47" s="254"/>
      <c r="AO47" s="27"/>
      <c r="AP47" s="27"/>
      <c r="AQ47" s="27"/>
    </row>
    <row r="48" spans="2:43" s="29" customFormat="1" ht="13.5" customHeight="1" thickBot="1" x14ac:dyDescent="0.25">
      <c r="B48" s="123">
        <f t="shared" si="0"/>
        <v>1000000000000</v>
      </c>
      <c r="E48" s="124"/>
      <c r="F48" s="124"/>
      <c r="G48" s="124"/>
      <c r="H48" s="125"/>
      <c r="I48" s="124"/>
      <c r="J48" s="124"/>
      <c r="K48" s="124"/>
      <c r="L48" s="124"/>
      <c r="M48" s="124"/>
      <c r="N48" s="124"/>
      <c r="O48" s="124"/>
      <c r="P48" s="126"/>
      <c r="Q48" s="47" t="s">
        <v>55</v>
      </c>
      <c r="R48" s="47"/>
      <c r="S48" s="47"/>
      <c r="T48" s="128"/>
      <c r="V48" s="255"/>
      <c r="W48" s="256"/>
      <c r="X48" s="256"/>
      <c r="Y48" s="256"/>
      <c r="Z48" s="256"/>
      <c r="AA48" s="256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128"/>
      <c r="AO48" s="27"/>
      <c r="AP48" s="27"/>
      <c r="AQ48" s="27"/>
    </row>
    <row r="49" spans="2:43" s="29" customFormat="1" ht="13.5" customHeight="1" thickBot="1" x14ac:dyDescent="0.25">
      <c r="B49" s="123">
        <f t="shared" si="0"/>
        <v>10000000000000</v>
      </c>
      <c r="E49" s="124"/>
      <c r="F49" s="124"/>
      <c r="G49" s="124"/>
      <c r="H49" s="125"/>
      <c r="I49" s="124"/>
      <c r="J49" s="124"/>
      <c r="K49" s="124"/>
      <c r="L49" s="124"/>
      <c r="M49" s="124"/>
      <c r="N49" s="124"/>
      <c r="O49" s="124"/>
      <c r="P49" s="126"/>
      <c r="Q49" s="132" t="s">
        <v>64</v>
      </c>
      <c r="R49" s="133">
        <f>I47*H14</f>
        <v>175.00000000000003</v>
      </c>
      <c r="S49" s="134" t="s">
        <v>20</v>
      </c>
      <c r="T49" s="128"/>
      <c r="V49" s="257" t="s">
        <v>65</v>
      </c>
      <c r="W49" s="258"/>
      <c r="X49" s="258"/>
      <c r="Y49" s="258"/>
      <c r="Z49" s="258"/>
      <c r="AA49" s="259"/>
      <c r="AB49" s="252">
        <f>I57</f>
        <v>78.431372549019613</v>
      </c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4"/>
      <c r="AO49" s="27"/>
      <c r="AP49" s="27"/>
      <c r="AQ49" s="27"/>
    </row>
    <row r="50" spans="2:43" ht="15.75" hidden="1" customHeight="1" x14ac:dyDescent="0.2">
      <c r="B50" s="85">
        <f t="shared" si="0"/>
        <v>100000000000000</v>
      </c>
      <c r="P50" s="98"/>
      <c r="Q50" s="135"/>
      <c r="R50" s="136"/>
      <c r="S50" s="137"/>
      <c r="T50" s="100"/>
      <c r="V50" s="138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2"/>
      <c r="AO50" s="108"/>
      <c r="AP50" s="108"/>
      <c r="AQ50" s="108"/>
    </row>
    <row r="51" spans="2:43" ht="6" customHeight="1" thickBot="1" x14ac:dyDescent="0.25">
      <c r="B51" s="85">
        <f t="shared" si="0"/>
        <v>1000000000000000</v>
      </c>
      <c r="P51" s="113"/>
      <c r="Q51" s="114"/>
      <c r="R51" s="114"/>
      <c r="S51" s="114"/>
      <c r="T51" s="115"/>
      <c r="V51" s="139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1"/>
      <c r="AO51" s="108"/>
      <c r="AP51" s="108"/>
      <c r="AQ51" s="108"/>
    </row>
    <row r="52" spans="2:43" ht="15" x14ac:dyDescent="0.25">
      <c r="V52" s="142"/>
      <c r="W52" s="142"/>
      <c r="X52" s="142"/>
      <c r="Y52" s="142"/>
      <c r="Z52" s="142"/>
      <c r="AA52" s="142"/>
      <c r="AB52" s="142"/>
      <c r="AC52" s="142"/>
      <c r="AD52" s="260" t="s">
        <v>73</v>
      </c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</row>
    <row r="53" spans="2:43" x14ac:dyDescent="0.2">
      <c r="G53" s="143" t="s">
        <v>66</v>
      </c>
      <c r="H53" s="144"/>
      <c r="I53" s="143">
        <f>AB46</f>
        <v>2.5499999999999998</v>
      </c>
    </row>
    <row r="54" spans="2:43" x14ac:dyDescent="0.2">
      <c r="G54" s="143" t="s">
        <v>67</v>
      </c>
      <c r="H54" s="144"/>
      <c r="I54" s="143">
        <f>AB47/100</f>
        <v>0.04</v>
      </c>
      <c r="Z54" s="249"/>
      <c r="AA54" s="249"/>
      <c r="AB54" s="249"/>
    </row>
    <row r="55" spans="2:43" x14ac:dyDescent="0.2">
      <c r="G55" s="143" t="s">
        <v>68</v>
      </c>
      <c r="H55" s="144"/>
      <c r="I55" s="143">
        <f>I54*H14</f>
        <v>200</v>
      </c>
      <c r="AD55" s="249"/>
      <c r="AE55" s="249"/>
      <c r="AF55" s="249"/>
      <c r="AG55" s="249"/>
    </row>
    <row r="56" spans="2:43" x14ac:dyDescent="0.2">
      <c r="G56" s="143"/>
      <c r="H56" s="144"/>
      <c r="I56" s="143"/>
    </row>
    <row r="57" spans="2:43" x14ac:dyDescent="0.2">
      <c r="G57" s="143" t="s">
        <v>69</v>
      </c>
      <c r="H57" s="144"/>
      <c r="I57" s="143">
        <f>I55/I53</f>
        <v>78.431372549019613</v>
      </c>
    </row>
  </sheetData>
  <mergeCells count="29">
    <mergeCell ref="Q25:S25"/>
    <mergeCell ref="P1:U4"/>
    <mergeCell ref="V3:AQ4"/>
    <mergeCell ref="R5:S5"/>
    <mergeCell ref="W5:AC5"/>
    <mergeCell ref="R6:S6"/>
    <mergeCell ref="R10:S10"/>
    <mergeCell ref="AB10:AM11"/>
    <mergeCell ref="W13:Y24"/>
    <mergeCell ref="AD13:AK13"/>
    <mergeCell ref="AC14:AC23"/>
    <mergeCell ref="Q22:S22"/>
    <mergeCell ref="Q23:S23"/>
    <mergeCell ref="Q26:S26"/>
    <mergeCell ref="Q27:S27"/>
    <mergeCell ref="I30:I42"/>
    <mergeCell ref="V30:AQ30"/>
    <mergeCell ref="V31:AQ32"/>
    <mergeCell ref="V34:AN35"/>
    <mergeCell ref="Z54:AB54"/>
    <mergeCell ref="AD55:AG55"/>
    <mergeCell ref="AB46:AH46"/>
    <mergeCell ref="AI46:AN46"/>
    <mergeCell ref="AB47:AH47"/>
    <mergeCell ref="AI47:AN47"/>
    <mergeCell ref="V48:AA48"/>
    <mergeCell ref="V49:AA49"/>
    <mergeCell ref="AB49:AN49"/>
    <mergeCell ref="AD52:AQ52"/>
  </mergeCells>
  <dataValidations count="5">
    <dataValidation type="list" allowBlank="1" showInputMessage="1" showErrorMessage="1" sqref="R19">
      <formula1>$C$27:$C$34</formula1>
    </dataValidation>
    <dataValidation type="list" allowBlank="1" showInputMessage="1" showErrorMessage="1" sqref="R20:S20">
      <formula1>$B$27:$B$51</formula1>
    </dataValidation>
    <dataValidation type="list" allowBlank="1" showInputMessage="1" showErrorMessage="1" sqref="S19">
      <formula1>$C$27:$C$33</formula1>
    </dataValidation>
    <dataValidation type="list" allowBlank="1" showInputMessage="1" showErrorMessage="1" sqref="R10:S10">
      <formula1>$B$24:$B$25</formula1>
    </dataValidation>
    <dataValidation type="list" allowBlank="1" showInputMessage="1" showErrorMessage="1" sqref="R5:S5">
      <formula1>$B$6:$B$22</formula1>
    </dataValidation>
  </dataValidations>
  <hyperlinks>
    <hyperlink ref="AD5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C36"/>
  <sheetViews>
    <sheetView showGridLines="0" showRowColHeaders="0" zoomScale="115" zoomScaleNormal="115" workbookViewId="0">
      <selection activeCell="G10" sqref="G10"/>
    </sheetView>
  </sheetViews>
  <sheetFormatPr baseColWidth="10" defaultColWidth="10.7109375" defaultRowHeight="15" x14ac:dyDescent="0.25"/>
  <cols>
    <col min="2" max="2" width="3" customWidth="1"/>
    <col min="3" max="3" width="18.42578125" customWidth="1"/>
    <col min="5" max="5" width="6.140625" customWidth="1"/>
    <col min="6" max="6" width="4.140625" customWidth="1"/>
    <col min="7" max="28" width="3.42578125" customWidth="1"/>
  </cols>
  <sheetData>
    <row r="1" spans="2:28" x14ac:dyDescent="0.25">
      <c r="J1" s="145"/>
    </row>
    <row r="2" spans="2:28" ht="23.25" x14ac:dyDescent="0.25">
      <c r="B2" s="311" t="s">
        <v>70</v>
      </c>
      <c r="C2" s="311"/>
      <c r="D2" s="311"/>
      <c r="E2" s="311"/>
      <c r="F2" s="311"/>
      <c r="G2" s="311"/>
      <c r="H2" s="146"/>
      <c r="I2" s="146"/>
      <c r="J2" s="146"/>
      <c r="K2" s="146"/>
      <c r="L2" s="146"/>
      <c r="M2" s="146"/>
      <c r="N2" s="146"/>
      <c r="O2" s="146"/>
    </row>
    <row r="3" spans="2:28" ht="23.25" x14ac:dyDescent="0.25">
      <c r="B3" s="311"/>
      <c r="C3" s="311"/>
      <c r="D3" s="311"/>
      <c r="E3" s="311"/>
      <c r="F3" s="311"/>
      <c r="G3" s="311"/>
      <c r="H3" s="146"/>
      <c r="I3" t="s">
        <v>71</v>
      </c>
      <c r="J3" s="146"/>
      <c r="K3" s="146"/>
      <c r="L3" s="146"/>
      <c r="M3" s="146"/>
      <c r="N3" s="146"/>
      <c r="O3" s="146"/>
    </row>
    <row r="4" spans="2:28" x14ac:dyDescent="0.25">
      <c r="C4" t="s">
        <v>72</v>
      </c>
      <c r="D4" s="147" t="s">
        <v>73</v>
      </c>
      <c r="I4" s="147" t="s">
        <v>74</v>
      </c>
    </row>
    <row r="5" spans="2:28" ht="15.75" thickBot="1" x14ac:dyDescent="0.3">
      <c r="C5" s="148"/>
    </row>
    <row r="6" spans="2:28" x14ac:dyDescent="0.25">
      <c r="B6" s="149"/>
      <c r="C6" s="150"/>
      <c r="D6" s="150"/>
      <c r="E6" s="150"/>
      <c r="F6" s="151"/>
      <c r="I6" s="152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4"/>
    </row>
    <row r="7" spans="2:28" x14ac:dyDescent="0.25">
      <c r="B7" s="155"/>
      <c r="C7" s="156" t="s">
        <v>75</v>
      </c>
      <c r="D7" s="157">
        <v>0.27</v>
      </c>
      <c r="E7" s="156" t="s">
        <v>20</v>
      </c>
      <c r="F7" s="158"/>
      <c r="I7" s="159"/>
      <c r="J7" s="160"/>
      <c r="K7" s="160" t="s">
        <v>76</v>
      </c>
      <c r="L7" s="160"/>
      <c r="M7" s="160"/>
      <c r="N7" s="160"/>
      <c r="O7" s="160"/>
      <c r="P7" s="160"/>
      <c r="Q7" s="160" t="s">
        <v>77</v>
      </c>
      <c r="R7" s="160"/>
      <c r="S7" s="160"/>
      <c r="T7" s="160"/>
      <c r="U7" s="160"/>
      <c r="V7" s="160"/>
      <c r="W7" s="161"/>
      <c r="X7" s="312" t="str">
        <f>TEXT(D8*INT(D9),"0.00")&amp;E14</f>
        <v>0.85m</v>
      </c>
      <c r="Y7" s="160"/>
      <c r="Z7" s="160"/>
      <c r="AA7" s="160"/>
      <c r="AB7" s="162"/>
    </row>
    <row r="8" spans="2:28" x14ac:dyDescent="0.25">
      <c r="B8" s="155"/>
      <c r="C8" s="156" t="s">
        <v>78</v>
      </c>
      <c r="D8" s="157">
        <v>0.17</v>
      </c>
      <c r="E8" s="156" t="s">
        <v>20</v>
      </c>
      <c r="F8" s="158"/>
      <c r="I8" s="159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1"/>
      <c r="W8" s="161"/>
      <c r="X8" s="312"/>
      <c r="Y8" s="160"/>
      <c r="Z8" s="160"/>
      <c r="AA8" s="160"/>
      <c r="AB8" s="162"/>
    </row>
    <row r="9" spans="2:28" x14ac:dyDescent="0.25">
      <c r="B9" s="155"/>
      <c r="C9" s="156" t="s">
        <v>79</v>
      </c>
      <c r="D9" s="157">
        <v>5</v>
      </c>
      <c r="E9" s="156"/>
      <c r="F9" s="158"/>
      <c r="I9" s="159"/>
      <c r="J9" s="160"/>
      <c r="K9" s="160"/>
      <c r="L9" s="313" t="str">
        <f>D7&amp;E7</f>
        <v>0.27m</v>
      </c>
      <c r="M9" s="313"/>
      <c r="N9" s="313"/>
      <c r="O9" s="160"/>
      <c r="P9" s="160"/>
      <c r="Q9" s="160"/>
      <c r="R9" s="160"/>
      <c r="S9" s="160"/>
      <c r="T9" s="160"/>
      <c r="U9" s="161"/>
      <c r="V9" s="161"/>
      <c r="W9" s="161"/>
      <c r="X9" s="312"/>
      <c r="Y9" s="160"/>
      <c r="Z9" s="160"/>
      <c r="AA9" s="160"/>
      <c r="AB9" s="162"/>
    </row>
    <row r="10" spans="2:28" ht="15.75" thickBot="1" x14ac:dyDescent="0.3">
      <c r="B10" s="163"/>
      <c r="C10" s="164"/>
      <c r="D10" s="165"/>
      <c r="E10" s="164"/>
      <c r="F10" s="166"/>
      <c r="I10" s="159"/>
      <c r="J10" s="160"/>
      <c r="K10" s="160"/>
      <c r="L10" s="314" t="str">
        <f>D8&amp;E8</f>
        <v>0.17m</v>
      </c>
      <c r="M10" s="167"/>
      <c r="N10" s="167"/>
      <c r="O10" s="160"/>
      <c r="P10" s="160"/>
      <c r="Q10" s="160"/>
      <c r="R10" s="160"/>
      <c r="S10" s="160"/>
      <c r="T10" s="161"/>
      <c r="U10" s="161"/>
      <c r="V10" s="161"/>
      <c r="W10" s="161"/>
      <c r="X10" s="312"/>
      <c r="Y10" s="160"/>
      <c r="Z10" s="160"/>
      <c r="AA10" s="160"/>
      <c r="AB10" s="162"/>
    </row>
    <row r="11" spans="2:28" x14ac:dyDescent="0.25">
      <c r="D11" s="168"/>
      <c r="I11" s="159"/>
      <c r="J11" s="160"/>
      <c r="K11" s="160"/>
      <c r="L11" s="314"/>
      <c r="M11" s="167"/>
      <c r="N11" s="167"/>
      <c r="O11" s="160"/>
      <c r="P11" s="160"/>
      <c r="Q11" s="160"/>
      <c r="R11" s="160"/>
      <c r="S11" s="161"/>
      <c r="T11" s="161"/>
      <c r="U11" s="161"/>
      <c r="V11" s="161"/>
      <c r="W11" s="161"/>
      <c r="X11" s="312"/>
      <c r="Y11" s="160"/>
      <c r="Z11" s="160"/>
      <c r="AA11" s="160"/>
      <c r="AB11" s="162"/>
    </row>
    <row r="12" spans="2:28" x14ac:dyDescent="0.25">
      <c r="C12" s="169" t="s">
        <v>80</v>
      </c>
      <c r="I12" s="159"/>
      <c r="J12" s="160"/>
      <c r="K12" s="160"/>
      <c r="L12" s="314"/>
      <c r="M12" s="170"/>
      <c r="N12" s="170"/>
      <c r="O12" s="160"/>
      <c r="P12" s="160"/>
      <c r="Q12" s="160"/>
      <c r="R12" s="161"/>
      <c r="S12" s="161"/>
      <c r="T12" s="161"/>
      <c r="U12" s="161"/>
      <c r="V12" s="161"/>
      <c r="W12" s="161"/>
      <c r="X12" s="312"/>
      <c r="Y12" s="160"/>
      <c r="Z12" s="160"/>
      <c r="AA12" s="160"/>
      <c r="AB12" s="162"/>
    </row>
    <row r="13" spans="2:28" x14ac:dyDescent="0.25">
      <c r="C13" s="171" t="s">
        <v>81</v>
      </c>
      <c r="D13" s="380" t="str">
        <f>FIXED(D7*INT(D9),10)</f>
        <v>1.3500000000</v>
      </c>
      <c r="E13" s="171" t="s">
        <v>20</v>
      </c>
      <c r="I13" s="159"/>
      <c r="J13" s="315" t="s">
        <v>82</v>
      </c>
      <c r="K13" s="315"/>
      <c r="L13" s="315"/>
      <c r="M13" s="315"/>
      <c r="N13" s="316">
        <f>INT(D9)</f>
        <v>5</v>
      </c>
      <c r="O13" s="316"/>
      <c r="P13" s="160"/>
      <c r="Q13" s="161"/>
      <c r="R13" s="161"/>
      <c r="S13" s="161"/>
      <c r="T13" s="161"/>
      <c r="U13" s="161"/>
      <c r="V13" s="161"/>
      <c r="W13" s="161"/>
      <c r="X13" s="312"/>
      <c r="Y13" s="160"/>
      <c r="Z13" s="160"/>
      <c r="AA13" s="160"/>
      <c r="AB13" s="162"/>
    </row>
    <row r="14" spans="2:28" x14ac:dyDescent="0.25">
      <c r="C14" s="171" t="s">
        <v>83</v>
      </c>
      <c r="D14" s="380" t="str">
        <f>FIXED(D8*INT(D9),10)</f>
        <v>0.8500000000</v>
      </c>
      <c r="E14" s="171" t="s">
        <v>20</v>
      </c>
      <c r="I14" s="159"/>
      <c r="J14" s="160"/>
      <c r="K14" s="160"/>
      <c r="L14" s="160"/>
      <c r="M14" s="160"/>
      <c r="N14" s="160"/>
      <c r="O14" s="160"/>
      <c r="P14" s="160"/>
      <c r="Q14" s="308" t="str">
        <f>TEXT(D7*INT(D9),"0.00")&amp;E14</f>
        <v>1.35m</v>
      </c>
      <c r="R14" s="308"/>
      <c r="S14" s="308"/>
      <c r="T14" s="308"/>
      <c r="U14" s="308"/>
      <c r="V14" s="308"/>
      <c r="W14" s="308"/>
      <c r="X14" s="160"/>
      <c r="Y14" s="160"/>
      <c r="Z14" s="160"/>
      <c r="AA14" s="160"/>
      <c r="AB14" s="162"/>
    </row>
    <row r="15" spans="2:28" x14ac:dyDescent="0.25">
      <c r="I15" s="159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2"/>
    </row>
    <row r="16" spans="2:28" x14ac:dyDescent="0.25">
      <c r="B16" s="172" t="s">
        <v>84</v>
      </c>
      <c r="I16" s="173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5"/>
    </row>
    <row r="18" spans="3:29" x14ac:dyDescent="0.25">
      <c r="C18" s="176" t="s">
        <v>85</v>
      </c>
      <c r="J18" s="172" t="s">
        <v>86</v>
      </c>
    </row>
    <row r="19" spans="3:29" ht="15" customHeight="1" x14ac:dyDescent="0.25">
      <c r="C19" s="309" t="s">
        <v>87</v>
      </c>
      <c r="D19" s="309"/>
      <c r="E19" s="309"/>
      <c r="F19" s="309"/>
      <c r="K19" s="310" t="str">
        <f>C19&amp;REPT(C22,INT(D9))&amp;C25</f>
        <v>pl;@0,0;@0,0.17;@0.27,0;@0,0.17;@0.27,0;@0,0.17;@0.27,0;@0,0.17;@0.27,0;@0,0.17;@0.27,0;@0,-0.85;@-1.35,0;close;kill;</v>
      </c>
      <c r="L19" s="310"/>
      <c r="M19" s="310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</row>
    <row r="20" spans="3:29" x14ac:dyDescent="0.25"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</row>
    <row r="21" spans="3:29" x14ac:dyDescent="0.25">
      <c r="C21" s="176" t="s">
        <v>88</v>
      </c>
      <c r="J21" s="16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160"/>
    </row>
    <row r="22" spans="3:29" x14ac:dyDescent="0.25">
      <c r="C22" s="309" t="str">
        <f>"@0,"&amp;TEXT(D8,"0.#############")&amp;";@"&amp;TEXT(D7,"0.#############")&amp;",0;"</f>
        <v>@0,0.17;@0.27,0;</v>
      </c>
      <c r="D22" s="309"/>
      <c r="E22" s="309"/>
      <c r="F22" s="309"/>
      <c r="J22" s="16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160"/>
    </row>
    <row r="23" spans="3:29" x14ac:dyDescent="0.25">
      <c r="J23" s="160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60"/>
    </row>
    <row r="24" spans="3:29" x14ac:dyDescent="0.25">
      <c r="C24" s="176" t="s">
        <v>89</v>
      </c>
      <c r="J24" s="160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60"/>
    </row>
    <row r="25" spans="3:29" x14ac:dyDescent="0.25">
      <c r="C25" s="309" t="str">
        <f>"@0,"&amp;TEXT((D14*-1),"0.##################")&amp;";@"&amp;TEXT((D13*-1),"0.###########")&amp;",0;close;kill;"</f>
        <v>@0,-0.85;@-1.35,0;close;kill;</v>
      </c>
      <c r="D25" s="309"/>
      <c r="E25" s="309"/>
      <c r="F25" s="309"/>
      <c r="J25" s="160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60"/>
    </row>
    <row r="26" spans="3:29" x14ac:dyDescent="0.25">
      <c r="J26" s="160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60"/>
    </row>
    <row r="27" spans="3:29" x14ac:dyDescent="0.25">
      <c r="J27" s="160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60"/>
    </row>
    <row r="28" spans="3:29" x14ac:dyDescent="0.25">
      <c r="J28" s="160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60"/>
    </row>
    <row r="29" spans="3:29" x14ac:dyDescent="0.25">
      <c r="J29" s="160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60"/>
    </row>
    <row r="30" spans="3:29" x14ac:dyDescent="0.25">
      <c r="J30" s="160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60"/>
    </row>
    <row r="31" spans="3:29" x14ac:dyDescent="0.25">
      <c r="J31" s="160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60"/>
    </row>
    <row r="32" spans="3:29" x14ac:dyDescent="0.25">
      <c r="J32" s="160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60"/>
    </row>
    <row r="33" spans="10:29" x14ac:dyDescent="0.25"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</row>
    <row r="34" spans="10:29" x14ac:dyDescent="0.25"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</row>
    <row r="35" spans="10:29" x14ac:dyDescent="0.25"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</row>
    <row r="36" spans="10:29" x14ac:dyDescent="0.25"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</row>
  </sheetData>
  <mergeCells count="11">
    <mergeCell ref="B2:G3"/>
    <mergeCell ref="X7:X13"/>
    <mergeCell ref="L9:N9"/>
    <mergeCell ref="L10:L12"/>
    <mergeCell ref="J13:M13"/>
    <mergeCell ref="N13:O13"/>
    <mergeCell ref="Q14:W14"/>
    <mergeCell ref="C19:F19"/>
    <mergeCell ref="K19:AB22"/>
    <mergeCell ref="C22:F22"/>
    <mergeCell ref="C25:F25"/>
  </mergeCells>
  <hyperlinks>
    <hyperlink ref="D4" r:id="rId1"/>
    <hyperlink ref="I4" r:id="rId2"/>
  </hyperlinks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A65"/>
  <sheetViews>
    <sheetView showGridLines="0" showRowColHeaders="0" workbookViewId="0">
      <selection activeCell="AA26" sqref="AA26"/>
    </sheetView>
  </sheetViews>
  <sheetFormatPr baseColWidth="10" defaultRowHeight="14.25" x14ac:dyDescent="0.2"/>
  <cols>
    <col min="1" max="1" width="5" style="1" customWidth="1"/>
    <col min="2" max="3" width="11.42578125" style="194"/>
    <col min="4" max="4" width="5.5703125" style="1" customWidth="1"/>
    <col min="5" max="6" width="7.5703125" style="178" hidden="1" customWidth="1"/>
    <col min="7" max="7" width="7.5703125" style="179" hidden="1" customWidth="1"/>
    <col min="8" max="8" width="2.85546875" style="180" hidden="1" customWidth="1"/>
    <col min="9" max="10" width="0" style="178" hidden="1" customWidth="1"/>
    <col min="11" max="11" width="3.28515625" style="178" hidden="1" customWidth="1"/>
    <col min="12" max="12" width="11.42578125" style="178" hidden="1" customWidth="1"/>
    <col min="13" max="13" width="17.7109375" style="178" hidden="1" customWidth="1"/>
    <col min="14" max="14" width="3.7109375" style="178" hidden="1" customWidth="1"/>
    <col min="15" max="15" width="15.85546875" style="178" hidden="1" customWidth="1"/>
    <col min="16" max="16" width="3.28515625" style="178" hidden="1" customWidth="1"/>
    <col min="17" max="17" width="20.7109375" style="178" hidden="1" customWidth="1"/>
    <col min="18" max="18" width="5.42578125" style="178" hidden="1" customWidth="1"/>
    <col min="19" max="20" width="0" style="1" hidden="1" customWidth="1"/>
    <col min="21" max="21" width="4.5703125" style="1" hidden="1" customWidth="1"/>
    <col min="22" max="22" width="24.140625" style="1" hidden="1" customWidth="1"/>
    <col min="23" max="23" width="3" style="1" hidden="1" customWidth="1"/>
    <col min="24" max="24" width="36.28515625" style="1" hidden="1" customWidth="1"/>
    <col min="25" max="26" width="0" style="1" hidden="1" customWidth="1"/>
    <col min="27" max="27" width="36.28515625" style="1" customWidth="1"/>
    <col min="28" max="16384" width="11.42578125" style="1"/>
  </cols>
  <sheetData>
    <row r="2" spans="2:27" x14ac:dyDescent="0.2">
      <c r="B2" s="317" t="s">
        <v>90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</row>
    <row r="3" spans="2:27" x14ac:dyDescent="0.2"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</row>
    <row r="4" spans="2:27" ht="15" thickBot="1" x14ac:dyDescent="0.25"/>
    <row r="5" spans="2:27" ht="18" x14ac:dyDescent="0.25">
      <c r="B5" s="225" t="s">
        <v>91</v>
      </c>
      <c r="C5" s="226" t="s">
        <v>92</v>
      </c>
      <c r="I5" s="318" t="s">
        <v>93</v>
      </c>
      <c r="J5" s="318"/>
      <c r="L5" s="181" t="s">
        <v>94</v>
      </c>
      <c r="M5" s="182" t="s">
        <v>95</v>
      </c>
      <c r="N5" s="182"/>
      <c r="O5" s="182" t="s">
        <v>96</v>
      </c>
      <c r="Q5" s="182" t="s">
        <v>97</v>
      </c>
      <c r="S5" s="182" t="s">
        <v>98</v>
      </c>
      <c r="X5" s="318" t="s">
        <v>93</v>
      </c>
      <c r="Y5" s="318"/>
      <c r="AA5" s="183" t="s">
        <v>99</v>
      </c>
    </row>
    <row r="6" spans="2:27" ht="15" x14ac:dyDescent="0.25">
      <c r="B6" s="227">
        <v>0</v>
      </c>
      <c r="C6" s="228">
        <v>0</v>
      </c>
      <c r="E6" s="184">
        <f>B6</f>
        <v>0</v>
      </c>
      <c r="F6" s="184">
        <f>C6</f>
        <v>0</v>
      </c>
      <c r="I6" s="185" t="str">
        <f>IF(M6,E6&amp;","&amp;F6&amp;";","")</f>
        <v>0,0;</v>
      </c>
      <c r="J6" s="319" t="str">
        <f>I6&amp;I7&amp;I8&amp;I9&amp;I10&amp;I11&amp;I12&amp;I13&amp;I119&amp;I14&amp;I15&amp;I16&amp;I17&amp;I18&amp;I19&amp;I20&amp;I21&amp;I22&amp;I23&amp;I24&amp;I25&amp;I26&amp;I27&amp;I28&amp;I29&amp;I30&amp;I31&amp;I32&amp;I33&amp;I34&amp;I35&amp;I36&amp;I37&amp;I38&amp;I39&amp;I40&amp;I41&amp;I42&amp;I43&amp;I44&amp;I45&amp;I46&amp;I47&amp;I48&amp;I49&amp;I50&amp;I51&amp;I52&amp;I53&amp;I54&amp;I55&amp;I56&amp;I57&amp;I58&amp;I59&amp;I60&amp;I61&amp;I62&amp;I63&amp;I64&amp;I65</f>
        <v>0,0;50,55;50,33;80,20;80,15;</v>
      </c>
      <c r="L6" s="178" t="str">
        <f>B6&amp;C6</f>
        <v>00</v>
      </c>
      <c r="M6" s="186" t="b">
        <f>IF(""=L6,FALSE,TRUE)</f>
        <v>1</v>
      </c>
      <c r="O6" s="187" t="b">
        <f>IF(AND(M6,NOT(M7)),TRUE,FALSE)</f>
        <v>0</v>
      </c>
      <c r="Q6" s="188">
        <f t="shared" ref="Q6:Q37" si="0">IF(M6,IF(O6,((E6-PRIMERX)^2+(F6-PRIMERY)^2)^0.5,((E6-E7)^2+(F6-F7)^2)^0.5),"")</f>
        <v>74.330343736592525</v>
      </c>
      <c r="S6" s="189">
        <f t="shared" ref="S6:S37" si="1">IF(M6,IF(O6,E6*PRIMERY,E6*F7),"")</f>
        <v>0</v>
      </c>
      <c r="T6" s="189">
        <f t="shared" ref="T6:T37" si="2">IF(M6,IF(O6,F6*PRIMERX,F6*E7),"")</f>
        <v>0</v>
      </c>
      <c r="V6" s="183" t="s">
        <v>99</v>
      </c>
      <c r="X6" s="190" t="str">
        <f>IF(AND(M6,NOT(O6)),"@"&amp;E7-E6&amp;","&amp;F7-F6&amp;";","")</f>
        <v>@50,55;</v>
      </c>
      <c r="Y6" s="319" t="str">
        <f>X6&amp;X7&amp;X8&amp;X9&amp;X10&amp;X11&amp;X12&amp;X13&amp;X119&amp;X14&amp;X15&amp;X16&amp;X17&amp;X18&amp;X19&amp;X20&amp;X21&amp;X22&amp;X23&amp;X24&amp;X25&amp;X26&amp;X27&amp;X28&amp;X29&amp;X30&amp;X31&amp;X32&amp;X33&amp;X34&amp;X35&amp;X36&amp;X37&amp;X38&amp;X39&amp;X40&amp;X41&amp;X42&amp;X43&amp;X44&amp;X45&amp;X46&amp;X47&amp;X48&amp;X49&amp;X50&amp;X51&amp;X52&amp;X53&amp;X54&amp;X55&amp;X56&amp;X57&amp;X58&amp;X59&amp;X60&amp;X61&amp;X62&amp;X63&amp;X64&amp;X65</f>
        <v>@50,55;@0,-22;@30,-13;@0,-5;</v>
      </c>
      <c r="AA6" s="191">
        <f>SUM(V:V)</f>
        <v>1785.4200121656347</v>
      </c>
    </row>
    <row r="7" spans="2:27" ht="15" x14ac:dyDescent="0.25">
      <c r="B7" s="227">
        <v>50</v>
      </c>
      <c r="C7" s="228">
        <v>55</v>
      </c>
      <c r="E7" s="184">
        <f t="shared" ref="E7:F48" si="3">B7</f>
        <v>50</v>
      </c>
      <c r="F7" s="184">
        <f t="shared" si="3"/>
        <v>55</v>
      </c>
      <c r="I7" s="185" t="str">
        <f t="shared" ref="I7:I65" si="4">IF(M7,E7&amp;","&amp;F7&amp;";","")</f>
        <v>50,55;</v>
      </c>
      <c r="J7" s="319"/>
      <c r="L7" s="178" t="str">
        <f>B7&amp;C7</f>
        <v>5055</v>
      </c>
      <c r="M7" s="186" t="b">
        <f t="shared" ref="M7:M65" si="5">IF(""=L7,FALSE,TRUE)</f>
        <v>1</v>
      </c>
      <c r="O7" s="187" t="b">
        <f t="shared" ref="O7:O65" si="6">IF(AND(M7,NOT(M8)),TRUE,FALSE)</f>
        <v>0</v>
      </c>
      <c r="Q7" s="188">
        <f t="shared" si="0"/>
        <v>22</v>
      </c>
      <c r="S7" s="189">
        <f t="shared" si="1"/>
        <v>1650</v>
      </c>
      <c r="T7" s="189">
        <f t="shared" si="2"/>
        <v>2750</v>
      </c>
      <c r="V7" s="1">
        <f>SUM(Q:Q)</f>
        <v>215.42001216563469</v>
      </c>
      <c r="X7" s="190" t="str">
        <f t="shared" ref="X7:X65" si="7">IF(AND(M7,NOT(O7)),"@"&amp;E8-E7&amp;","&amp;F8-F7&amp;";","")</f>
        <v>@0,-22;</v>
      </c>
      <c r="Y7" s="319"/>
      <c r="AA7" s="183" t="s">
        <v>100</v>
      </c>
    </row>
    <row r="8" spans="2:27" ht="15" x14ac:dyDescent="0.25">
      <c r="B8" s="227">
        <v>50</v>
      </c>
      <c r="C8" s="228">
        <v>33</v>
      </c>
      <c r="E8" s="184">
        <f t="shared" si="3"/>
        <v>50</v>
      </c>
      <c r="F8" s="184">
        <f t="shared" si="3"/>
        <v>33</v>
      </c>
      <c r="I8" s="185" t="str">
        <f t="shared" si="4"/>
        <v>50,33;</v>
      </c>
      <c r="J8" s="319"/>
      <c r="L8" s="178" t="str">
        <f t="shared" ref="L8:L65" si="8">B8&amp;C8</f>
        <v>5033</v>
      </c>
      <c r="M8" s="186" t="b">
        <f t="shared" si="5"/>
        <v>1</v>
      </c>
      <c r="O8" s="187" t="b">
        <f t="shared" si="6"/>
        <v>0</v>
      </c>
      <c r="Q8" s="188">
        <f t="shared" si="0"/>
        <v>32.695565448543633</v>
      </c>
      <c r="S8" s="189">
        <f t="shared" si="1"/>
        <v>1000</v>
      </c>
      <c r="T8" s="189">
        <f t="shared" si="2"/>
        <v>2640</v>
      </c>
      <c r="X8" s="190" t="str">
        <f t="shared" si="7"/>
        <v>@30,-13;</v>
      </c>
      <c r="Y8" s="319"/>
      <c r="AA8" s="191">
        <f>V10</f>
        <v>1570</v>
      </c>
    </row>
    <row r="9" spans="2:27" ht="15" x14ac:dyDescent="0.25">
      <c r="B9" s="227">
        <v>80</v>
      </c>
      <c r="C9" s="228">
        <v>20</v>
      </c>
      <c r="E9" s="184">
        <f t="shared" si="3"/>
        <v>80</v>
      </c>
      <c r="F9" s="184">
        <f t="shared" si="3"/>
        <v>20</v>
      </c>
      <c r="I9" s="185" t="str">
        <f t="shared" si="4"/>
        <v>80,20;</v>
      </c>
      <c r="J9" s="319"/>
      <c r="L9" s="178" t="str">
        <f t="shared" si="8"/>
        <v>8020</v>
      </c>
      <c r="M9" s="186" t="b">
        <f t="shared" si="5"/>
        <v>1</v>
      </c>
      <c r="O9" s="187" t="b">
        <f t="shared" si="6"/>
        <v>0</v>
      </c>
      <c r="Q9" s="188">
        <f t="shared" si="0"/>
        <v>5</v>
      </c>
      <c r="S9" s="189">
        <f t="shared" si="1"/>
        <v>1200</v>
      </c>
      <c r="T9" s="189">
        <f t="shared" si="2"/>
        <v>1600</v>
      </c>
      <c r="V9" s="183" t="s">
        <v>100</v>
      </c>
      <c r="X9" s="190" t="str">
        <f t="shared" si="7"/>
        <v>@0,-5;</v>
      </c>
      <c r="Y9" s="319"/>
    </row>
    <row r="10" spans="2:27" ht="15" x14ac:dyDescent="0.25">
      <c r="B10" s="227">
        <v>80</v>
      </c>
      <c r="C10" s="228">
        <v>15</v>
      </c>
      <c r="E10" s="184">
        <f t="shared" si="3"/>
        <v>80</v>
      </c>
      <c r="F10" s="184">
        <f t="shared" si="3"/>
        <v>15</v>
      </c>
      <c r="I10" s="185" t="str">
        <f t="shared" si="4"/>
        <v>80,15;</v>
      </c>
      <c r="J10" s="319"/>
      <c r="L10" s="178" t="str">
        <f t="shared" si="8"/>
        <v>8015</v>
      </c>
      <c r="M10" s="186" t="b">
        <f t="shared" si="5"/>
        <v>1</v>
      </c>
      <c r="O10" s="187" t="b">
        <f t="shared" si="6"/>
        <v>1</v>
      </c>
      <c r="Q10" s="188">
        <f t="shared" si="0"/>
        <v>81.394102980498531</v>
      </c>
      <c r="S10" s="189">
        <f t="shared" si="1"/>
        <v>0</v>
      </c>
      <c r="T10" s="189">
        <f t="shared" si="2"/>
        <v>0</v>
      </c>
      <c r="V10" s="1">
        <f>0.5*ABS(SUM(S:S)-SUM(T:T))</f>
        <v>1570</v>
      </c>
      <c r="X10" s="190" t="str">
        <f t="shared" si="7"/>
        <v/>
      </c>
      <c r="Y10" s="319"/>
      <c r="AA10" s="183" t="s">
        <v>101</v>
      </c>
    </row>
    <row r="11" spans="2:27" ht="28.5" customHeight="1" x14ac:dyDescent="0.25">
      <c r="B11" s="227"/>
      <c r="C11" s="228"/>
      <c r="E11" s="184">
        <f t="shared" si="3"/>
        <v>0</v>
      </c>
      <c r="F11" s="184">
        <f t="shared" si="3"/>
        <v>0</v>
      </c>
      <c r="I11" s="185" t="str">
        <f t="shared" si="4"/>
        <v/>
      </c>
      <c r="J11" s="319"/>
      <c r="L11" s="178" t="str">
        <f t="shared" si="8"/>
        <v/>
      </c>
      <c r="M11" s="186" t="b">
        <f t="shared" si="5"/>
        <v>0</v>
      </c>
      <c r="O11" s="187" t="b">
        <f t="shared" si="6"/>
        <v>0</v>
      </c>
      <c r="Q11" s="188" t="str">
        <f t="shared" si="0"/>
        <v/>
      </c>
      <c r="S11" s="189" t="str">
        <f t="shared" si="1"/>
        <v/>
      </c>
      <c r="T11" s="189" t="str">
        <f t="shared" si="2"/>
        <v/>
      </c>
      <c r="X11" s="190" t="str">
        <f t="shared" si="7"/>
        <v/>
      </c>
      <c r="Y11" s="319"/>
      <c r="AA11" s="320" t="str">
        <f>V17</f>
        <v>pl;0,0;50,55;50,33;80,20;80,15;c;k;</v>
      </c>
    </row>
    <row r="12" spans="2:27" ht="15" x14ac:dyDescent="0.25">
      <c r="B12" s="227"/>
      <c r="C12" s="228"/>
      <c r="E12" s="184">
        <f t="shared" si="3"/>
        <v>0</v>
      </c>
      <c r="F12" s="184">
        <f t="shared" si="3"/>
        <v>0</v>
      </c>
      <c r="I12" s="185" t="str">
        <f t="shared" si="4"/>
        <v/>
      </c>
      <c r="J12" s="319"/>
      <c r="L12" s="178" t="str">
        <f t="shared" si="8"/>
        <v/>
      </c>
      <c r="M12" s="186" t="b">
        <f t="shared" si="5"/>
        <v>0</v>
      </c>
      <c r="O12" s="187" t="b">
        <f t="shared" si="6"/>
        <v>0</v>
      </c>
      <c r="Q12" s="188" t="str">
        <f t="shared" si="0"/>
        <v/>
      </c>
      <c r="S12" s="189" t="str">
        <f t="shared" si="1"/>
        <v/>
      </c>
      <c r="T12" s="189" t="str">
        <f t="shared" si="2"/>
        <v/>
      </c>
      <c r="V12" s="183" t="s">
        <v>102</v>
      </c>
      <c r="X12" s="190" t="str">
        <f t="shared" si="7"/>
        <v/>
      </c>
      <c r="Y12" s="319"/>
      <c r="AA12" s="320"/>
    </row>
    <row r="13" spans="2:27" ht="15" x14ac:dyDescent="0.25">
      <c r="B13" s="227"/>
      <c r="C13" s="228"/>
      <c r="E13" s="184">
        <f t="shared" si="3"/>
        <v>0</v>
      </c>
      <c r="F13" s="184">
        <f t="shared" si="3"/>
        <v>0</v>
      </c>
      <c r="I13" s="185" t="str">
        <f t="shared" si="4"/>
        <v/>
      </c>
      <c r="J13" s="319"/>
      <c r="L13" s="178" t="str">
        <f t="shared" si="8"/>
        <v/>
      </c>
      <c r="M13" s="186" t="b">
        <f t="shared" si="5"/>
        <v>0</v>
      </c>
      <c r="O13" s="187" t="b">
        <f t="shared" si="6"/>
        <v>0</v>
      </c>
      <c r="Q13" s="188" t="str">
        <f t="shared" si="0"/>
        <v/>
      </c>
      <c r="S13" s="189" t="str">
        <f t="shared" si="1"/>
        <v/>
      </c>
      <c r="T13" s="189" t="str">
        <f t="shared" si="2"/>
        <v/>
      </c>
      <c r="V13" s="192" t="str">
        <f>"pl;"</f>
        <v>pl;</v>
      </c>
      <c r="X13" s="190" t="str">
        <f t="shared" si="7"/>
        <v/>
      </c>
      <c r="Y13" s="319"/>
      <c r="AA13" s="320"/>
    </row>
    <row r="14" spans="2:27" ht="15" x14ac:dyDescent="0.25">
      <c r="B14" s="227"/>
      <c r="C14" s="228"/>
      <c r="E14" s="184">
        <f t="shared" si="3"/>
        <v>0</v>
      </c>
      <c r="F14" s="184">
        <f t="shared" si="3"/>
        <v>0</v>
      </c>
      <c r="I14" s="185" t="str">
        <f t="shared" si="4"/>
        <v/>
      </c>
      <c r="J14" s="319"/>
      <c r="L14" s="178" t="str">
        <f t="shared" si="8"/>
        <v/>
      </c>
      <c r="M14" s="186" t="b">
        <f t="shared" si="5"/>
        <v>0</v>
      </c>
      <c r="O14" s="187" t="b">
        <f t="shared" si="6"/>
        <v>0</v>
      </c>
      <c r="Q14" s="188" t="str">
        <f t="shared" si="0"/>
        <v/>
      </c>
      <c r="S14" s="189" t="str">
        <f t="shared" si="1"/>
        <v/>
      </c>
      <c r="T14" s="189" t="str">
        <f t="shared" si="2"/>
        <v/>
      </c>
      <c r="V14" s="192" t="str">
        <f>"c;k;"</f>
        <v>c;k;</v>
      </c>
      <c r="X14" s="190" t="str">
        <f t="shared" si="7"/>
        <v/>
      </c>
      <c r="Y14" s="319"/>
      <c r="AA14" s="320"/>
    </row>
    <row r="15" spans="2:27" ht="15" x14ac:dyDescent="0.25">
      <c r="B15" s="227"/>
      <c r="C15" s="228"/>
      <c r="E15" s="184">
        <f t="shared" si="3"/>
        <v>0</v>
      </c>
      <c r="F15" s="184">
        <f t="shared" si="3"/>
        <v>0</v>
      </c>
      <c r="I15" s="185" t="str">
        <f t="shared" si="4"/>
        <v/>
      </c>
      <c r="J15" s="319"/>
      <c r="L15" s="178" t="str">
        <f t="shared" si="8"/>
        <v/>
      </c>
      <c r="M15" s="186" t="b">
        <f t="shared" si="5"/>
        <v>0</v>
      </c>
      <c r="O15" s="187" t="b">
        <f t="shared" si="6"/>
        <v>0</v>
      </c>
      <c r="Q15" s="188" t="str">
        <f t="shared" si="0"/>
        <v/>
      </c>
      <c r="S15" s="189" t="str">
        <f t="shared" si="1"/>
        <v/>
      </c>
      <c r="T15" s="189" t="str">
        <f t="shared" si="2"/>
        <v/>
      </c>
      <c r="V15" s="193" t="str">
        <f>"pl;@0,0;"</f>
        <v>pl;@0,0;</v>
      </c>
      <c r="X15" s="190" t="str">
        <f t="shared" si="7"/>
        <v/>
      </c>
      <c r="Y15" s="319"/>
      <c r="AA15" s="320"/>
    </row>
    <row r="16" spans="2:27" ht="15" x14ac:dyDescent="0.25">
      <c r="B16" s="227"/>
      <c r="C16" s="228"/>
      <c r="E16" s="184">
        <f t="shared" si="3"/>
        <v>0</v>
      </c>
      <c r="F16" s="184">
        <f t="shared" si="3"/>
        <v>0</v>
      </c>
      <c r="I16" s="185" t="str">
        <f t="shared" si="4"/>
        <v/>
      </c>
      <c r="J16" s="319"/>
      <c r="L16" s="178" t="str">
        <f t="shared" si="8"/>
        <v/>
      </c>
      <c r="M16" s="186" t="b">
        <f t="shared" si="5"/>
        <v>0</v>
      </c>
      <c r="O16" s="187" t="b">
        <f t="shared" si="6"/>
        <v>0</v>
      </c>
      <c r="Q16" s="188" t="str">
        <f t="shared" si="0"/>
        <v/>
      </c>
      <c r="S16" s="189" t="str">
        <f t="shared" si="1"/>
        <v/>
      </c>
      <c r="T16" s="189" t="str">
        <f t="shared" si="2"/>
        <v/>
      </c>
      <c r="V16" s="183" t="s">
        <v>103</v>
      </c>
      <c r="X16" s="190" t="str">
        <f t="shared" si="7"/>
        <v/>
      </c>
      <c r="Y16" s="319"/>
    </row>
    <row r="17" spans="2:27" ht="15" x14ac:dyDescent="0.25">
      <c r="B17" s="227"/>
      <c r="C17" s="228"/>
      <c r="E17" s="184">
        <f t="shared" si="3"/>
        <v>0</v>
      </c>
      <c r="F17" s="184">
        <f t="shared" si="3"/>
        <v>0</v>
      </c>
      <c r="I17" s="185" t="str">
        <f t="shared" si="4"/>
        <v/>
      </c>
      <c r="J17" s="319"/>
      <c r="L17" s="178" t="str">
        <f t="shared" si="8"/>
        <v/>
      </c>
      <c r="M17" s="186" t="b">
        <f t="shared" si="5"/>
        <v>0</v>
      </c>
      <c r="O17" s="187" t="b">
        <f t="shared" si="6"/>
        <v>0</v>
      </c>
      <c r="Q17" s="188" t="str">
        <f t="shared" si="0"/>
        <v/>
      </c>
      <c r="S17" s="189" t="str">
        <f t="shared" si="1"/>
        <v/>
      </c>
      <c r="T17" s="189" t="str">
        <f t="shared" si="2"/>
        <v/>
      </c>
      <c r="V17" s="320" t="str">
        <f>V13&amp;J6&amp;V14</f>
        <v>pl;0,0;50,55;50,33;80,20;80,15;c;k;</v>
      </c>
      <c r="X17" s="190" t="str">
        <f t="shared" si="7"/>
        <v/>
      </c>
      <c r="Y17" s="319"/>
      <c r="AA17" s="183" t="s">
        <v>104</v>
      </c>
    </row>
    <row r="18" spans="2:27" ht="28.5" customHeight="1" x14ac:dyDescent="0.25">
      <c r="B18" s="227"/>
      <c r="C18" s="228"/>
      <c r="E18" s="184">
        <f t="shared" si="3"/>
        <v>0</v>
      </c>
      <c r="F18" s="184">
        <f t="shared" si="3"/>
        <v>0</v>
      </c>
      <c r="I18" s="185" t="str">
        <f t="shared" si="4"/>
        <v/>
      </c>
      <c r="J18" s="319"/>
      <c r="L18" s="178" t="str">
        <f t="shared" si="8"/>
        <v/>
      </c>
      <c r="M18" s="186" t="b">
        <f t="shared" si="5"/>
        <v>0</v>
      </c>
      <c r="O18" s="187" t="b">
        <f t="shared" si="6"/>
        <v>0</v>
      </c>
      <c r="Q18" s="188" t="str">
        <f t="shared" si="0"/>
        <v/>
      </c>
      <c r="S18" s="189" t="str">
        <f t="shared" si="1"/>
        <v/>
      </c>
      <c r="T18" s="189" t="str">
        <f t="shared" si="2"/>
        <v/>
      </c>
      <c r="V18" s="320"/>
      <c r="X18" s="190" t="str">
        <f t="shared" si="7"/>
        <v/>
      </c>
      <c r="Y18" s="319"/>
      <c r="AA18" s="320" t="str">
        <f>V24</f>
        <v>pl;@0,0;@50,55;@0,-22;@30,-13;@0,-5;c;k;</v>
      </c>
    </row>
    <row r="19" spans="2:27" ht="14.25" customHeight="1" x14ac:dyDescent="0.25">
      <c r="B19" s="227"/>
      <c r="C19" s="228"/>
      <c r="E19" s="184">
        <f t="shared" si="3"/>
        <v>0</v>
      </c>
      <c r="F19" s="184">
        <f t="shared" si="3"/>
        <v>0</v>
      </c>
      <c r="I19" s="185" t="str">
        <f t="shared" si="4"/>
        <v/>
      </c>
      <c r="J19" s="319"/>
      <c r="L19" s="178" t="str">
        <f t="shared" si="8"/>
        <v/>
      </c>
      <c r="M19" s="186" t="b">
        <f t="shared" si="5"/>
        <v>0</v>
      </c>
      <c r="O19" s="187" t="b">
        <f t="shared" si="6"/>
        <v>0</v>
      </c>
      <c r="Q19" s="188" t="str">
        <f t="shared" si="0"/>
        <v/>
      </c>
      <c r="S19" s="189" t="str">
        <f t="shared" si="1"/>
        <v/>
      </c>
      <c r="T19" s="189" t="str">
        <f t="shared" si="2"/>
        <v/>
      </c>
      <c r="V19" s="320"/>
      <c r="X19" s="190" t="str">
        <f t="shared" si="7"/>
        <v/>
      </c>
      <c r="Y19" s="319"/>
      <c r="AA19" s="320"/>
    </row>
    <row r="20" spans="2:27" ht="15" x14ac:dyDescent="0.25">
      <c r="B20" s="227"/>
      <c r="C20" s="228"/>
      <c r="E20" s="184">
        <f t="shared" si="3"/>
        <v>0</v>
      </c>
      <c r="F20" s="184">
        <f t="shared" si="3"/>
        <v>0</v>
      </c>
      <c r="I20" s="185" t="str">
        <f t="shared" si="4"/>
        <v/>
      </c>
      <c r="J20" s="319"/>
      <c r="L20" s="178" t="str">
        <f t="shared" si="8"/>
        <v/>
      </c>
      <c r="M20" s="186" t="b">
        <f t="shared" si="5"/>
        <v>0</v>
      </c>
      <c r="O20" s="187" t="b">
        <f t="shared" si="6"/>
        <v>0</v>
      </c>
      <c r="Q20" s="188" t="str">
        <f t="shared" si="0"/>
        <v/>
      </c>
      <c r="S20" s="189" t="str">
        <f t="shared" si="1"/>
        <v/>
      </c>
      <c r="T20" s="189" t="str">
        <f t="shared" si="2"/>
        <v/>
      </c>
      <c r="V20" s="320"/>
      <c r="X20" s="190" t="str">
        <f t="shared" si="7"/>
        <v/>
      </c>
      <c r="Y20" s="319"/>
      <c r="AA20" s="320"/>
    </row>
    <row r="21" spans="2:27" ht="15" x14ac:dyDescent="0.25">
      <c r="B21" s="227"/>
      <c r="C21" s="228"/>
      <c r="E21" s="184">
        <f t="shared" si="3"/>
        <v>0</v>
      </c>
      <c r="F21" s="184">
        <f t="shared" si="3"/>
        <v>0</v>
      </c>
      <c r="I21" s="185" t="str">
        <f t="shared" si="4"/>
        <v/>
      </c>
      <c r="J21" s="319"/>
      <c r="L21" s="178" t="str">
        <f t="shared" si="8"/>
        <v/>
      </c>
      <c r="M21" s="186" t="b">
        <f t="shared" si="5"/>
        <v>0</v>
      </c>
      <c r="O21" s="187" t="b">
        <f t="shared" si="6"/>
        <v>0</v>
      </c>
      <c r="Q21" s="188" t="str">
        <f t="shared" si="0"/>
        <v/>
      </c>
      <c r="S21" s="189" t="str">
        <f t="shared" si="1"/>
        <v/>
      </c>
      <c r="T21" s="189" t="str">
        <f t="shared" si="2"/>
        <v/>
      </c>
      <c r="X21" s="190" t="str">
        <f t="shared" si="7"/>
        <v/>
      </c>
      <c r="Y21" s="319"/>
      <c r="AA21" s="320"/>
    </row>
    <row r="22" spans="2:27" ht="15" x14ac:dyDescent="0.25">
      <c r="B22" s="227"/>
      <c r="C22" s="228"/>
      <c r="E22" s="184">
        <f t="shared" si="3"/>
        <v>0</v>
      </c>
      <c r="F22" s="184">
        <f t="shared" si="3"/>
        <v>0</v>
      </c>
      <c r="I22" s="185" t="str">
        <f t="shared" si="4"/>
        <v/>
      </c>
      <c r="J22" s="319"/>
      <c r="L22" s="178" t="str">
        <f t="shared" si="8"/>
        <v/>
      </c>
      <c r="M22" s="186" t="b">
        <f t="shared" si="5"/>
        <v>0</v>
      </c>
      <c r="O22" s="187" t="b">
        <f t="shared" si="6"/>
        <v>0</v>
      </c>
      <c r="Q22" s="188" t="str">
        <f t="shared" si="0"/>
        <v/>
      </c>
      <c r="S22" s="189" t="str">
        <f t="shared" si="1"/>
        <v/>
      </c>
      <c r="T22" s="189" t="str">
        <f t="shared" si="2"/>
        <v/>
      </c>
      <c r="X22" s="190" t="str">
        <f t="shared" si="7"/>
        <v/>
      </c>
      <c r="Y22" s="319"/>
    </row>
    <row r="23" spans="2:27" ht="15" x14ac:dyDescent="0.25">
      <c r="B23" s="227"/>
      <c r="C23" s="228"/>
      <c r="E23" s="184">
        <f t="shared" si="3"/>
        <v>0</v>
      </c>
      <c r="F23" s="184">
        <f t="shared" si="3"/>
        <v>0</v>
      </c>
      <c r="I23" s="185" t="str">
        <f t="shared" si="4"/>
        <v/>
      </c>
      <c r="J23" s="319"/>
      <c r="L23" s="178" t="str">
        <f t="shared" si="8"/>
        <v/>
      </c>
      <c r="M23" s="186" t="b">
        <f t="shared" si="5"/>
        <v>0</v>
      </c>
      <c r="O23" s="187" t="b">
        <f t="shared" si="6"/>
        <v>0</v>
      </c>
      <c r="Q23" s="188" t="str">
        <f t="shared" si="0"/>
        <v/>
      </c>
      <c r="S23" s="189" t="str">
        <f t="shared" si="1"/>
        <v/>
      </c>
      <c r="T23" s="189" t="str">
        <f t="shared" si="2"/>
        <v/>
      </c>
      <c r="V23" s="183" t="s">
        <v>103</v>
      </c>
      <c r="X23" s="190" t="str">
        <f t="shared" si="7"/>
        <v/>
      </c>
      <c r="Y23" s="319"/>
      <c r="AA23" s="248" t="s">
        <v>73</v>
      </c>
    </row>
    <row r="24" spans="2:27" ht="15" x14ac:dyDescent="0.25">
      <c r="B24" s="227"/>
      <c r="C24" s="228"/>
      <c r="E24" s="184">
        <f t="shared" si="3"/>
        <v>0</v>
      </c>
      <c r="F24" s="184">
        <f t="shared" si="3"/>
        <v>0</v>
      </c>
      <c r="I24" s="185" t="str">
        <f t="shared" si="4"/>
        <v/>
      </c>
      <c r="J24" s="319"/>
      <c r="L24" s="178" t="str">
        <f t="shared" si="8"/>
        <v/>
      </c>
      <c r="M24" s="186" t="b">
        <f t="shared" si="5"/>
        <v>0</v>
      </c>
      <c r="O24" s="187" t="b">
        <f t="shared" si="6"/>
        <v>0</v>
      </c>
      <c r="Q24" s="188" t="str">
        <f t="shared" si="0"/>
        <v/>
      </c>
      <c r="S24" s="189" t="str">
        <f t="shared" si="1"/>
        <v/>
      </c>
      <c r="T24" s="189" t="str">
        <f t="shared" si="2"/>
        <v/>
      </c>
      <c r="V24" s="320" t="str">
        <f>V15&amp;Y6&amp;V14</f>
        <v>pl;@0,0;@50,55;@0,-22;@30,-13;@0,-5;c;k;</v>
      </c>
      <c r="X24" s="190" t="str">
        <f t="shared" si="7"/>
        <v/>
      </c>
      <c r="Y24" s="319"/>
    </row>
    <row r="25" spans="2:27" ht="15" x14ac:dyDescent="0.25">
      <c r="B25" s="227"/>
      <c r="C25" s="228"/>
      <c r="E25" s="184">
        <f t="shared" si="3"/>
        <v>0</v>
      </c>
      <c r="F25" s="184">
        <f t="shared" si="3"/>
        <v>0</v>
      </c>
      <c r="I25" s="185" t="str">
        <f t="shared" si="4"/>
        <v/>
      </c>
      <c r="J25" s="319"/>
      <c r="L25" s="178" t="str">
        <f t="shared" si="8"/>
        <v/>
      </c>
      <c r="M25" s="186" t="b">
        <f t="shared" si="5"/>
        <v>0</v>
      </c>
      <c r="O25" s="187" t="b">
        <f t="shared" si="6"/>
        <v>0</v>
      </c>
      <c r="Q25" s="188" t="str">
        <f t="shared" si="0"/>
        <v/>
      </c>
      <c r="S25" s="189" t="str">
        <f t="shared" si="1"/>
        <v/>
      </c>
      <c r="T25" s="189" t="str">
        <f t="shared" si="2"/>
        <v/>
      </c>
      <c r="V25" s="320"/>
      <c r="X25" s="190" t="str">
        <f t="shared" si="7"/>
        <v/>
      </c>
      <c r="Y25" s="319"/>
    </row>
    <row r="26" spans="2:27" ht="14.25" customHeight="1" x14ac:dyDescent="0.25">
      <c r="B26" s="227"/>
      <c r="C26" s="228"/>
      <c r="E26" s="184">
        <f t="shared" si="3"/>
        <v>0</v>
      </c>
      <c r="F26" s="184">
        <f t="shared" si="3"/>
        <v>0</v>
      </c>
      <c r="I26" s="185" t="str">
        <f t="shared" si="4"/>
        <v/>
      </c>
      <c r="J26" s="319"/>
      <c r="L26" s="178" t="str">
        <f t="shared" si="8"/>
        <v/>
      </c>
      <c r="M26" s="186" t="b">
        <f t="shared" si="5"/>
        <v>0</v>
      </c>
      <c r="O26" s="187" t="b">
        <f t="shared" si="6"/>
        <v>0</v>
      </c>
      <c r="Q26" s="188" t="str">
        <f t="shared" si="0"/>
        <v/>
      </c>
      <c r="S26" s="189" t="str">
        <f t="shared" si="1"/>
        <v/>
      </c>
      <c r="T26" s="189" t="str">
        <f t="shared" si="2"/>
        <v/>
      </c>
      <c r="V26" s="320"/>
      <c r="X26" s="190" t="str">
        <f t="shared" si="7"/>
        <v/>
      </c>
      <c r="Y26" s="319"/>
    </row>
    <row r="27" spans="2:27" ht="15" x14ac:dyDescent="0.25">
      <c r="B27" s="227"/>
      <c r="C27" s="228"/>
      <c r="E27" s="184">
        <f t="shared" si="3"/>
        <v>0</v>
      </c>
      <c r="F27" s="184">
        <f t="shared" si="3"/>
        <v>0</v>
      </c>
      <c r="I27" s="185" t="str">
        <f t="shared" si="4"/>
        <v/>
      </c>
      <c r="J27" s="319"/>
      <c r="L27" s="178" t="str">
        <f t="shared" si="8"/>
        <v/>
      </c>
      <c r="M27" s="186" t="b">
        <f t="shared" si="5"/>
        <v>0</v>
      </c>
      <c r="O27" s="187" t="b">
        <f t="shared" si="6"/>
        <v>0</v>
      </c>
      <c r="Q27" s="188" t="str">
        <f t="shared" si="0"/>
        <v/>
      </c>
      <c r="S27" s="189" t="str">
        <f t="shared" si="1"/>
        <v/>
      </c>
      <c r="T27" s="189" t="str">
        <f t="shared" si="2"/>
        <v/>
      </c>
      <c r="V27" s="320"/>
      <c r="X27" s="190" t="str">
        <f t="shared" si="7"/>
        <v/>
      </c>
      <c r="Y27" s="319"/>
    </row>
    <row r="28" spans="2:27" ht="15" x14ac:dyDescent="0.25">
      <c r="B28" s="227"/>
      <c r="C28" s="228"/>
      <c r="E28" s="184">
        <f t="shared" si="3"/>
        <v>0</v>
      </c>
      <c r="F28" s="184">
        <f t="shared" si="3"/>
        <v>0</v>
      </c>
      <c r="I28" s="185" t="str">
        <f t="shared" si="4"/>
        <v/>
      </c>
      <c r="J28" s="319"/>
      <c r="L28" s="178" t="str">
        <f t="shared" si="8"/>
        <v/>
      </c>
      <c r="M28" s="186" t="b">
        <f t="shared" si="5"/>
        <v>0</v>
      </c>
      <c r="O28" s="187" t="b">
        <f t="shared" si="6"/>
        <v>0</v>
      </c>
      <c r="Q28" s="188" t="str">
        <f t="shared" si="0"/>
        <v/>
      </c>
      <c r="S28" s="189" t="str">
        <f t="shared" si="1"/>
        <v/>
      </c>
      <c r="T28" s="189" t="str">
        <f t="shared" si="2"/>
        <v/>
      </c>
      <c r="X28" s="190" t="str">
        <f t="shared" si="7"/>
        <v/>
      </c>
      <c r="Y28" s="319"/>
    </row>
    <row r="29" spans="2:27" ht="15" x14ac:dyDescent="0.25">
      <c r="B29" s="227"/>
      <c r="C29" s="228"/>
      <c r="E29" s="184">
        <f t="shared" si="3"/>
        <v>0</v>
      </c>
      <c r="F29" s="184">
        <f t="shared" si="3"/>
        <v>0</v>
      </c>
      <c r="I29" s="185" t="str">
        <f t="shared" si="4"/>
        <v/>
      </c>
      <c r="J29" s="319"/>
      <c r="L29" s="178" t="str">
        <f t="shared" si="8"/>
        <v/>
      </c>
      <c r="M29" s="186" t="b">
        <f t="shared" si="5"/>
        <v>0</v>
      </c>
      <c r="O29" s="187" t="b">
        <f t="shared" si="6"/>
        <v>0</v>
      </c>
      <c r="Q29" s="188" t="str">
        <f t="shared" si="0"/>
        <v/>
      </c>
      <c r="S29" s="189" t="str">
        <f t="shared" si="1"/>
        <v/>
      </c>
      <c r="T29" s="189" t="str">
        <f t="shared" si="2"/>
        <v/>
      </c>
      <c r="X29" s="190" t="str">
        <f t="shared" si="7"/>
        <v/>
      </c>
      <c r="Y29" s="319"/>
    </row>
    <row r="30" spans="2:27" ht="15" x14ac:dyDescent="0.25">
      <c r="B30" s="227"/>
      <c r="C30" s="228"/>
      <c r="E30" s="184">
        <f t="shared" si="3"/>
        <v>0</v>
      </c>
      <c r="F30" s="184">
        <f t="shared" si="3"/>
        <v>0</v>
      </c>
      <c r="I30" s="185" t="str">
        <f t="shared" si="4"/>
        <v/>
      </c>
      <c r="J30" s="319"/>
      <c r="L30" s="178" t="str">
        <f t="shared" si="8"/>
        <v/>
      </c>
      <c r="M30" s="186" t="b">
        <f t="shared" si="5"/>
        <v>0</v>
      </c>
      <c r="O30" s="187" t="b">
        <f t="shared" si="6"/>
        <v>0</v>
      </c>
      <c r="Q30" s="188" t="str">
        <f t="shared" si="0"/>
        <v/>
      </c>
      <c r="S30" s="189" t="str">
        <f t="shared" si="1"/>
        <v/>
      </c>
      <c r="T30" s="189" t="str">
        <f t="shared" si="2"/>
        <v/>
      </c>
      <c r="X30" s="190" t="str">
        <f t="shared" si="7"/>
        <v/>
      </c>
      <c r="Y30" s="319"/>
    </row>
    <row r="31" spans="2:27" ht="15" x14ac:dyDescent="0.25">
      <c r="B31" s="227"/>
      <c r="C31" s="228"/>
      <c r="E31" s="184">
        <f t="shared" si="3"/>
        <v>0</v>
      </c>
      <c r="F31" s="184">
        <f t="shared" si="3"/>
        <v>0</v>
      </c>
      <c r="I31" s="185" t="str">
        <f t="shared" si="4"/>
        <v/>
      </c>
      <c r="J31" s="319"/>
      <c r="L31" s="178" t="str">
        <f t="shared" si="8"/>
        <v/>
      </c>
      <c r="M31" s="186" t="b">
        <f t="shared" si="5"/>
        <v>0</v>
      </c>
      <c r="O31" s="187" t="b">
        <f t="shared" si="6"/>
        <v>0</v>
      </c>
      <c r="Q31" s="188" t="str">
        <f t="shared" si="0"/>
        <v/>
      </c>
      <c r="S31" s="189" t="str">
        <f t="shared" si="1"/>
        <v/>
      </c>
      <c r="T31" s="189" t="str">
        <f t="shared" si="2"/>
        <v/>
      </c>
      <c r="X31" s="190" t="str">
        <f t="shared" si="7"/>
        <v/>
      </c>
      <c r="Y31" s="319"/>
    </row>
    <row r="32" spans="2:27" ht="15" x14ac:dyDescent="0.25">
      <c r="B32" s="227"/>
      <c r="C32" s="228"/>
      <c r="E32" s="184">
        <f t="shared" si="3"/>
        <v>0</v>
      </c>
      <c r="F32" s="184">
        <f t="shared" si="3"/>
        <v>0</v>
      </c>
      <c r="I32" s="185" t="str">
        <f t="shared" si="4"/>
        <v/>
      </c>
      <c r="J32" s="319"/>
      <c r="L32" s="178" t="str">
        <f t="shared" si="8"/>
        <v/>
      </c>
      <c r="M32" s="186" t="b">
        <f t="shared" si="5"/>
        <v>0</v>
      </c>
      <c r="O32" s="187" t="b">
        <f t="shared" si="6"/>
        <v>0</v>
      </c>
      <c r="Q32" s="188" t="str">
        <f t="shared" si="0"/>
        <v/>
      </c>
      <c r="S32" s="189" t="str">
        <f t="shared" si="1"/>
        <v/>
      </c>
      <c r="T32" s="189" t="str">
        <f t="shared" si="2"/>
        <v/>
      </c>
      <c r="X32" s="190" t="str">
        <f t="shared" si="7"/>
        <v/>
      </c>
      <c r="Y32" s="319"/>
    </row>
    <row r="33" spans="2:25" ht="15" x14ac:dyDescent="0.25">
      <c r="B33" s="227"/>
      <c r="C33" s="228"/>
      <c r="E33" s="184">
        <f t="shared" si="3"/>
        <v>0</v>
      </c>
      <c r="F33" s="184">
        <f t="shared" si="3"/>
        <v>0</v>
      </c>
      <c r="I33" s="185" t="str">
        <f t="shared" si="4"/>
        <v/>
      </c>
      <c r="J33" s="319"/>
      <c r="L33" s="178" t="str">
        <f t="shared" si="8"/>
        <v/>
      </c>
      <c r="M33" s="186" t="b">
        <f t="shared" si="5"/>
        <v>0</v>
      </c>
      <c r="O33" s="187" t="b">
        <f t="shared" si="6"/>
        <v>0</v>
      </c>
      <c r="Q33" s="188" t="str">
        <f t="shared" si="0"/>
        <v/>
      </c>
      <c r="S33" s="189" t="str">
        <f t="shared" si="1"/>
        <v/>
      </c>
      <c r="T33" s="189" t="str">
        <f t="shared" si="2"/>
        <v/>
      </c>
      <c r="X33" s="190" t="str">
        <f t="shared" si="7"/>
        <v/>
      </c>
      <c r="Y33" s="319"/>
    </row>
    <row r="34" spans="2:25" ht="15" x14ac:dyDescent="0.25">
      <c r="B34" s="227"/>
      <c r="C34" s="228"/>
      <c r="E34" s="184">
        <f t="shared" si="3"/>
        <v>0</v>
      </c>
      <c r="F34" s="184">
        <f t="shared" si="3"/>
        <v>0</v>
      </c>
      <c r="I34" s="185" t="str">
        <f t="shared" si="4"/>
        <v/>
      </c>
      <c r="J34" s="319"/>
      <c r="L34" s="178" t="str">
        <f t="shared" si="8"/>
        <v/>
      </c>
      <c r="M34" s="186" t="b">
        <f t="shared" si="5"/>
        <v>0</v>
      </c>
      <c r="O34" s="187" t="b">
        <f t="shared" si="6"/>
        <v>0</v>
      </c>
      <c r="Q34" s="188" t="str">
        <f t="shared" si="0"/>
        <v/>
      </c>
      <c r="S34" s="189" t="str">
        <f t="shared" si="1"/>
        <v/>
      </c>
      <c r="T34" s="189" t="str">
        <f t="shared" si="2"/>
        <v/>
      </c>
      <c r="X34" s="190" t="str">
        <f t="shared" si="7"/>
        <v/>
      </c>
      <c r="Y34" s="319"/>
    </row>
    <row r="35" spans="2:25" ht="15" x14ac:dyDescent="0.25">
      <c r="B35" s="227"/>
      <c r="C35" s="228"/>
      <c r="E35" s="184">
        <f t="shared" si="3"/>
        <v>0</v>
      </c>
      <c r="F35" s="184">
        <f t="shared" si="3"/>
        <v>0</v>
      </c>
      <c r="I35" s="185" t="str">
        <f t="shared" si="4"/>
        <v/>
      </c>
      <c r="J35" s="319"/>
      <c r="L35" s="178" t="str">
        <f t="shared" si="8"/>
        <v/>
      </c>
      <c r="M35" s="186" t="b">
        <f t="shared" si="5"/>
        <v>0</v>
      </c>
      <c r="O35" s="187" t="b">
        <f t="shared" si="6"/>
        <v>0</v>
      </c>
      <c r="Q35" s="188" t="str">
        <f t="shared" si="0"/>
        <v/>
      </c>
      <c r="S35" s="189" t="str">
        <f t="shared" si="1"/>
        <v/>
      </c>
      <c r="T35" s="189" t="str">
        <f t="shared" si="2"/>
        <v/>
      </c>
      <c r="X35" s="190" t="str">
        <f t="shared" si="7"/>
        <v/>
      </c>
      <c r="Y35" s="319"/>
    </row>
    <row r="36" spans="2:25" ht="15" x14ac:dyDescent="0.25">
      <c r="B36" s="227"/>
      <c r="C36" s="228"/>
      <c r="E36" s="184">
        <f t="shared" si="3"/>
        <v>0</v>
      </c>
      <c r="F36" s="184">
        <f t="shared" si="3"/>
        <v>0</v>
      </c>
      <c r="I36" s="185" t="str">
        <f t="shared" si="4"/>
        <v/>
      </c>
      <c r="J36" s="319"/>
      <c r="L36" s="178" t="str">
        <f t="shared" si="8"/>
        <v/>
      </c>
      <c r="M36" s="186" t="b">
        <f t="shared" si="5"/>
        <v>0</v>
      </c>
      <c r="O36" s="187" t="b">
        <f t="shared" si="6"/>
        <v>0</v>
      </c>
      <c r="Q36" s="188" t="str">
        <f t="shared" si="0"/>
        <v/>
      </c>
      <c r="S36" s="189" t="str">
        <f t="shared" si="1"/>
        <v/>
      </c>
      <c r="T36" s="189" t="str">
        <f t="shared" si="2"/>
        <v/>
      </c>
      <c r="X36" s="190" t="str">
        <f t="shared" si="7"/>
        <v/>
      </c>
      <c r="Y36" s="319"/>
    </row>
    <row r="37" spans="2:25" ht="15" x14ac:dyDescent="0.25">
      <c r="B37" s="227"/>
      <c r="C37" s="228"/>
      <c r="E37" s="184">
        <f t="shared" si="3"/>
        <v>0</v>
      </c>
      <c r="F37" s="184">
        <f t="shared" si="3"/>
        <v>0</v>
      </c>
      <c r="I37" s="185" t="str">
        <f t="shared" si="4"/>
        <v/>
      </c>
      <c r="J37" s="319"/>
      <c r="L37" s="178" t="str">
        <f t="shared" si="8"/>
        <v/>
      </c>
      <c r="M37" s="186" t="b">
        <f t="shared" si="5"/>
        <v>0</v>
      </c>
      <c r="O37" s="187" t="b">
        <f t="shared" si="6"/>
        <v>0</v>
      </c>
      <c r="Q37" s="188" t="str">
        <f t="shared" si="0"/>
        <v/>
      </c>
      <c r="S37" s="189" t="str">
        <f t="shared" si="1"/>
        <v/>
      </c>
      <c r="T37" s="189" t="str">
        <f t="shared" si="2"/>
        <v/>
      </c>
      <c r="X37" s="190" t="str">
        <f t="shared" si="7"/>
        <v/>
      </c>
      <c r="Y37" s="319"/>
    </row>
    <row r="38" spans="2:25" ht="15" x14ac:dyDescent="0.25">
      <c r="B38" s="227"/>
      <c r="C38" s="228"/>
      <c r="E38" s="184">
        <f t="shared" si="3"/>
        <v>0</v>
      </c>
      <c r="F38" s="184">
        <f t="shared" si="3"/>
        <v>0</v>
      </c>
      <c r="I38" s="185" t="str">
        <f t="shared" si="4"/>
        <v/>
      </c>
      <c r="J38" s="319"/>
      <c r="L38" s="178" t="str">
        <f t="shared" si="8"/>
        <v/>
      </c>
      <c r="M38" s="186" t="b">
        <f t="shared" si="5"/>
        <v>0</v>
      </c>
      <c r="O38" s="187" t="b">
        <f t="shared" si="6"/>
        <v>0</v>
      </c>
      <c r="Q38" s="188" t="str">
        <f t="shared" ref="Q38:Q65" si="9">IF(M38,IF(O38,((E38-PRIMERX)^2+(F38-PRIMERY)^2)^0.5,((E38-E39)^2+(F38-F39)^2)^0.5),"")</f>
        <v/>
      </c>
      <c r="S38" s="189" t="str">
        <f t="shared" ref="S38:S65" si="10">IF(M38,IF(O38,E38*PRIMERY,E38*F39),"")</f>
        <v/>
      </c>
      <c r="T38" s="189" t="str">
        <f t="shared" ref="T38:T65" si="11">IF(M38,IF(O38,F38*PRIMERX,F38*E39),"")</f>
        <v/>
      </c>
      <c r="X38" s="190" t="str">
        <f t="shared" si="7"/>
        <v/>
      </c>
      <c r="Y38" s="319"/>
    </row>
    <row r="39" spans="2:25" ht="15" x14ac:dyDescent="0.25">
      <c r="B39" s="227"/>
      <c r="C39" s="228"/>
      <c r="E39" s="184">
        <f t="shared" si="3"/>
        <v>0</v>
      </c>
      <c r="F39" s="184">
        <f t="shared" si="3"/>
        <v>0</v>
      </c>
      <c r="I39" s="185" t="str">
        <f t="shared" si="4"/>
        <v/>
      </c>
      <c r="J39" s="319"/>
      <c r="L39" s="178" t="str">
        <f t="shared" si="8"/>
        <v/>
      </c>
      <c r="M39" s="186" t="b">
        <f t="shared" si="5"/>
        <v>0</v>
      </c>
      <c r="O39" s="187" t="b">
        <f t="shared" si="6"/>
        <v>0</v>
      </c>
      <c r="Q39" s="188" t="str">
        <f t="shared" si="9"/>
        <v/>
      </c>
      <c r="S39" s="189" t="str">
        <f t="shared" si="10"/>
        <v/>
      </c>
      <c r="T39" s="189" t="str">
        <f t="shared" si="11"/>
        <v/>
      </c>
      <c r="X39" s="190" t="str">
        <f t="shared" si="7"/>
        <v/>
      </c>
      <c r="Y39" s="319"/>
    </row>
    <row r="40" spans="2:25" ht="15" x14ac:dyDescent="0.25">
      <c r="B40" s="227"/>
      <c r="C40" s="228"/>
      <c r="E40" s="184">
        <f t="shared" si="3"/>
        <v>0</v>
      </c>
      <c r="F40" s="184">
        <f t="shared" si="3"/>
        <v>0</v>
      </c>
      <c r="I40" s="185" t="str">
        <f t="shared" si="4"/>
        <v/>
      </c>
      <c r="J40" s="319"/>
      <c r="L40" s="178" t="str">
        <f t="shared" si="8"/>
        <v/>
      </c>
      <c r="M40" s="186" t="b">
        <f t="shared" si="5"/>
        <v>0</v>
      </c>
      <c r="O40" s="187" t="b">
        <f t="shared" si="6"/>
        <v>0</v>
      </c>
      <c r="Q40" s="188" t="str">
        <f t="shared" si="9"/>
        <v/>
      </c>
      <c r="S40" s="189" t="str">
        <f t="shared" si="10"/>
        <v/>
      </c>
      <c r="T40" s="189" t="str">
        <f t="shared" si="11"/>
        <v/>
      </c>
      <c r="X40" s="190" t="str">
        <f t="shared" si="7"/>
        <v/>
      </c>
      <c r="Y40" s="319"/>
    </row>
    <row r="41" spans="2:25" ht="15" x14ac:dyDescent="0.25">
      <c r="B41" s="227"/>
      <c r="C41" s="228"/>
      <c r="E41" s="184">
        <f t="shared" si="3"/>
        <v>0</v>
      </c>
      <c r="F41" s="184">
        <f t="shared" si="3"/>
        <v>0</v>
      </c>
      <c r="I41" s="185" t="str">
        <f t="shared" si="4"/>
        <v/>
      </c>
      <c r="J41" s="319"/>
      <c r="L41" s="178" t="str">
        <f t="shared" si="8"/>
        <v/>
      </c>
      <c r="M41" s="186" t="b">
        <f t="shared" si="5"/>
        <v>0</v>
      </c>
      <c r="O41" s="187" t="b">
        <f t="shared" si="6"/>
        <v>0</v>
      </c>
      <c r="Q41" s="188" t="str">
        <f t="shared" si="9"/>
        <v/>
      </c>
      <c r="S41" s="189" t="str">
        <f t="shared" si="10"/>
        <v/>
      </c>
      <c r="T41" s="189" t="str">
        <f t="shared" si="11"/>
        <v/>
      </c>
      <c r="X41" s="190" t="str">
        <f t="shared" si="7"/>
        <v/>
      </c>
      <c r="Y41" s="319"/>
    </row>
    <row r="42" spans="2:25" ht="15" x14ac:dyDescent="0.25">
      <c r="B42" s="227"/>
      <c r="C42" s="228"/>
      <c r="E42" s="184">
        <f t="shared" si="3"/>
        <v>0</v>
      </c>
      <c r="F42" s="184">
        <f t="shared" si="3"/>
        <v>0</v>
      </c>
      <c r="I42" s="185" t="str">
        <f t="shared" si="4"/>
        <v/>
      </c>
      <c r="J42" s="319"/>
      <c r="L42" s="178" t="str">
        <f t="shared" si="8"/>
        <v/>
      </c>
      <c r="M42" s="186" t="b">
        <f t="shared" si="5"/>
        <v>0</v>
      </c>
      <c r="O42" s="187" t="b">
        <f t="shared" si="6"/>
        <v>0</v>
      </c>
      <c r="Q42" s="188" t="str">
        <f t="shared" si="9"/>
        <v/>
      </c>
      <c r="S42" s="189" t="str">
        <f t="shared" si="10"/>
        <v/>
      </c>
      <c r="T42" s="189" t="str">
        <f t="shared" si="11"/>
        <v/>
      </c>
      <c r="X42" s="190" t="str">
        <f t="shared" si="7"/>
        <v/>
      </c>
      <c r="Y42" s="319"/>
    </row>
    <row r="43" spans="2:25" ht="15" x14ac:dyDescent="0.25">
      <c r="B43" s="227"/>
      <c r="C43" s="228"/>
      <c r="E43" s="184">
        <f t="shared" si="3"/>
        <v>0</v>
      </c>
      <c r="F43" s="184">
        <f t="shared" si="3"/>
        <v>0</v>
      </c>
      <c r="I43" s="185" t="str">
        <f t="shared" si="4"/>
        <v/>
      </c>
      <c r="J43" s="319"/>
      <c r="L43" s="178" t="str">
        <f t="shared" si="8"/>
        <v/>
      </c>
      <c r="M43" s="186" t="b">
        <f t="shared" si="5"/>
        <v>0</v>
      </c>
      <c r="O43" s="187" t="b">
        <f t="shared" si="6"/>
        <v>0</v>
      </c>
      <c r="Q43" s="188" t="str">
        <f t="shared" si="9"/>
        <v/>
      </c>
      <c r="S43" s="189" t="str">
        <f t="shared" si="10"/>
        <v/>
      </c>
      <c r="T43" s="189" t="str">
        <f t="shared" si="11"/>
        <v/>
      </c>
      <c r="X43" s="190" t="str">
        <f t="shared" si="7"/>
        <v/>
      </c>
      <c r="Y43" s="319"/>
    </row>
    <row r="44" spans="2:25" ht="15" x14ac:dyDescent="0.25">
      <c r="B44" s="227"/>
      <c r="C44" s="228"/>
      <c r="E44" s="184">
        <f t="shared" si="3"/>
        <v>0</v>
      </c>
      <c r="F44" s="184">
        <f t="shared" si="3"/>
        <v>0</v>
      </c>
      <c r="I44" s="185" t="str">
        <f t="shared" si="4"/>
        <v/>
      </c>
      <c r="J44" s="319"/>
      <c r="L44" s="178" t="str">
        <f t="shared" si="8"/>
        <v/>
      </c>
      <c r="M44" s="186" t="b">
        <f t="shared" si="5"/>
        <v>0</v>
      </c>
      <c r="O44" s="187" t="b">
        <f t="shared" si="6"/>
        <v>0</v>
      </c>
      <c r="Q44" s="188" t="str">
        <f t="shared" si="9"/>
        <v/>
      </c>
      <c r="S44" s="189" t="str">
        <f t="shared" si="10"/>
        <v/>
      </c>
      <c r="T44" s="189" t="str">
        <f t="shared" si="11"/>
        <v/>
      </c>
      <c r="X44" s="190" t="str">
        <f t="shared" si="7"/>
        <v/>
      </c>
      <c r="Y44" s="319"/>
    </row>
    <row r="45" spans="2:25" ht="15" x14ac:dyDescent="0.25">
      <c r="B45" s="227"/>
      <c r="C45" s="228"/>
      <c r="E45" s="184">
        <f t="shared" si="3"/>
        <v>0</v>
      </c>
      <c r="F45" s="184">
        <f t="shared" si="3"/>
        <v>0</v>
      </c>
      <c r="I45" s="185" t="str">
        <f t="shared" si="4"/>
        <v/>
      </c>
      <c r="J45" s="319"/>
      <c r="L45" s="178" t="str">
        <f t="shared" si="8"/>
        <v/>
      </c>
      <c r="M45" s="186" t="b">
        <f t="shared" si="5"/>
        <v>0</v>
      </c>
      <c r="O45" s="187" t="b">
        <f t="shared" si="6"/>
        <v>0</v>
      </c>
      <c r="Q45" s="188" t="str">
        <f t="shared" si="9"/>
        <v/>
      </c>
      <c r="S45" s="189" t="str">
        <f t="shared" si="10"/>
        <v/>
      </c>
      <c r="T45" s="189" t="str">
        <f t="shared" si="11"/>
        <v/>
      </c>
      <c r="X45" s="190" t="str">
        <f t="shared" si="7"/>
        <v/>
      </c>
      <c r="Y45" s="319"/>
    </row>
    <row r="46" spans="2:25" ht="15" x14ac:dyDescent="0.25">
      <c r="B46" s="227"/>
      <c r="C46" s="228"/>
      <c r="E46" s="184">
        <f t="shared" si="3"/>
        <v>0</v>
      </c>
      <c r="F46" s="184">
        <f t="shared" si="3"/>
        <v>0</v>
      </c>
      <c r="I46" s="185" t="str">
        <f t="shared" si="4"/>
        <v/>
      </c>
      <c r="J46" s="319"/>
      <c r="L46" s="178" t="str">
        <f t="shared" si="8"/>
        <v/>
      </c>
      <c r="M46" s="186" t="b">
        <f t="shared" si="5"/>
        <v>0</v>
      </c>
      <c r="O46" s="187" t="b">
        <f t="shared" si="6"/>
        <v>0</v>
      </c>
      <c r="Q46" s="188" t="str">
        <f t="shared" si="9"/>
        <v/>
      </c>
      <c r="S46" s="189" t="str">
        <f t="shared" si="10"/>
        <v/>
      </c>
      <c r="T46" s="189" t="str">
        <f t="shared" si="11"/>
        <v/>
      </c>
      <c r="X46" s="190" t="str">
        <f t="shared" si="7"/>
        <v/>
      </c>
      <c r="Y46" s="319"/>
    </row>
    <row r="47" spans="2:25" ht="15" x14ac:dyDescent="0.25">
      <c r="B47" s="227"/>
      <c r="C47" s="228"/>
      <c r="E47" s="184">
        <f t="shared" si="3"/>
        <v>0</v>
      </c>
      <c r="F47" s="184">
        <f t="shared" si="3"/>
        <v>0</v>
      </c>
      <c r="I47" s="185" t="str">
        <f t="shared" si="4"/>
        <v/>
      </c>
      <c r="J47" s="319"/>
      <c r="L47" s="178" t="str">
        <f t="shared" si="8"/>
        <v/>
      </c>
      <c r="M47" s="186" t="b">
        <f t="shared" si="5"/>
        <v>0</v>
      </c>
      <c r="O47" s="187" t="b">
        <f t="shared" si="6"/>
        <v>0</v>
      </c>
      <c r="Q47" s="188" t="str">
        <f t="shared" si="9"/>
        <v/>
      </c>
      <c r="S47" s="189" t="str">
        <f t="shared" si="10"/>
        <v/>
      </c>
      <c r="T47" s="189" t="str">
        <f t="shared" si="11"/>
        <v/>
      </c>
      <c r="X47" s="190" t="str">
        <f t="shared" si="7"/>
        <v/>
      </c>
      <c r="Y47" s="319"/>
    </row>
    <row r="48" spans="2:25" ht="15" x14ac:dyDescent="0.25">
      <c r="B48" s="227"/>
      <c r="C48" s="228"/>
      <c r="E48" s="184">
        <f t="shared" si="3"/>
        <v>0</v>
      </c>
      <c r="F48" s="184">
        <f t="shared" si="3"/>
        <v>0</v>
      </c>
      <c r="I48" s="185" t="str">
        <f t="shared" si="4"/>
        <v/>
      </c>
      <c r="J48" s="319"/>
      <c r="L48" s="178" t="str">
        <f t="shared" si="8"/>
        <v/>
      </c>
      <c r="M48" s="186" t="b">
        <f t="shared" si="5"/>
        <v>0</v>
      </c>
      <c r="O48" s="187" t="b">
        <f t="shared" si="6"/>
        <v>0</v>
      </c>
      <c r="Q48" s="188" t="str">
        <f t="shared" si="9"/>
        <v/>
      </c>
      <c r="S48" s="189" t="str">
        <f t="shared" si="10"/>
        <v/>
      </c>
      <c r="T48" s="189" t="str">
        <f t="shared" si="11"/>
        <v/>
      </c>
      <c r="X48" s="190" t="str">
        <f t="shared" si="7"/>
        <v/>
      </c>
      <c r="Y48" s="319"/>
    </row>
    <row r="49" spans="2:25" ht="15" x14ac:dyDescent="0.25">
      <c r="B49" s="227"/>
      <c r="C49" s="228"/>
      <c r="E49" s="184">
        <f t="shared" ref="E49:F64" si="12">B49</f>
        <v>0</v>
      </c>
      <c r="F49" s="184">
        <f t="shared" si="12"/>
        <v>0</v>
      </c>
      <c r="I49" s="185" t="str">
        <f t="shared" si="4"/>
        <v/>
      </c>
      <c r="J49" s="319"/>
      <c r="L49" s="178" t="str">
        <f t="shared" si="8"/>
        <v/>
      </c>
      <c r="M49" s="186" t="b">
        <f t="shared" si="5"/>
        <v>0</v>
      </c>
      <c r="O49" s="187" t="b">
        <f t="shared" si="6"/>
        <v>0</v>
      </c>
      <c r="Q49" s="188" t="str">
        <f t="shared" si="9"/>
        <v/>
      </c>
      <c r="S49" s="189" t="str">
        <f t="shared" si="10"/>
        <v/>
      </c>
      <c r="T49" s="189" t="str">
        <f t="shared" si="11"/>
        <v/>
      </c>
      <c r="X49" s="190" t="str">
        <f t="shared" si="7"/>
        <v/>
      </c>
      <c r="Y49" s="319"/>
    </row>
    <row r="50" spans="2:25" ht="15" x14ac:dyDescent="0.25">
      <c r="B50" s="227"/>
      <c r="C50" s="228"/>
      <c r="E50" s="184">
        <f t="shared" si="12"/>
        <v>0</v>
      </c>
      <c r="F50" s="184">
        <f t="shared" si="12"/>
        <v>0</v>
      </c>
      <c r="I50" s="185" t="str">
        <f t="shared" si="4"/>
        <v/>
      </c>
      <c r="J50" s="319"/>
      <c r="L50" s="178" t="str">
        <f t="shared" si="8"/>
        <v/>
      </c>
      <c r="M50" s="186" t="b">
        <f t="shared" si="5"/>
        <v>0</v>
      </c>
      <c r="O50" s="187" t="b">
        <f t="shared" si="6"/>
        <v>0</v>
      </c>
      <c r="Q50" s="188" t="str">
        <f t="shared" si="9"/>
        <v/>
      </c>
      <c r="S50" s="189" t="str">
        <f t="shared" si="10"/>
        <v/>
      </c>
      <c r="T50" s="189" t="str">
        <f t="shared" si="11"/>
        <v/>
      </c>
      <c r="X50" s="190" t="str">
        <f t="shared" si="7"/>
        <v/>
      </c>
      <c r="Y50" s="319"/>
    </row>
    <row r="51" spans="2:25" ht="15" x14ac:dyDescent="0.25">
      <c r="B51" s="227"/>
      <c r="C51" s="228"/>
      <c r="E51" s="184">
        <f t="shared" si="12"/>
        <v>0</v>
      </c>
      <c r="F51" s="184">
        <f t="shared" si="12"/>
        <v>0</v>
      </c>
      <c r="I51" s="185" t="str">
        <f t="shared" si="4"/>
        <v/>
      </c>
      <c r="J51" s="319"/>
      <c r="L51" s="178" t="str">
        <f t="shared" si="8"/>
        <v/>
      </c>
      <c r="M51" s="186" t="b">
        <f t="shared" si="5"/>
        <v>0</v>
      </c>
      <c r="O51" s="187" t="b">
        <f t="shared" si="6"/>
        <v>0</v>
      </c>
      <c r="Q51" s="188" t="str">
        <f t="shared" si="9"/>
        <v/>
      </c>
      <c r="S51" s="189" t="str">
        <f t="shared" si="10"/>
        <v/>
      </c>
      <c r="T51" s="189" t="str">
        <f t="shared" si="11"/>
        <v/>
      </c>
      <c r="X51" s="190" t="str">
        <f t="shared" si="7"/>
        <v/>
      </c>
      <c r="Y51" s="319"/>
    </row>
    <row r="52" spans="2:25" ht="15" x14ac:dyDescent="0.25">
      <c r="B52" s="227"/>
      <c r="C52" s="228"/>
      <c r="E52" s="184">
        <f t="shared" si="12"/>
        <v>0</v>
      </c>
      <c r="F52" s="184">
        <f t="shared" si="12"/>
        <v>0</v>
      </c>
      <c r="I52" s="185" t="str">
        <f t="shared" si="4"/>
        <v/>
      </c>
      <c r="J52" s="319"/>
      <c r="L52" s="178" t="str">
        <f t="shared" si="8"/>
        <v/>
      </c>
      <c r="M52" s="186" t="b">
        <f t="shared" si="5"/>
        <v>0</v>
      </c>
      <c r="O52" s="187" t="b">
        <f t="shared" si="6"/>
        <v>0</v>
      </c>
      <c r="Q52" s="188" t="str">
        <f t="shared" si="9"/>
        <v/>
      </c>
      <c r="S52" s="189" t="str">
        <f t="shared" si="10"/>
        <v/>
      </c>
      <c r="T52" s="189" t="str">
        <f t="shared" si="11"/>
        <v/>
      </c>
      <c r="X52" s="190" t="str">
        <f t="shared" si="7"/>
        <v/>
      </c>
      <c r="Y52" s="319"/>
    </row>
    <row r="53" spans="2:25" ht="15" x14ac:dyDescent="0.25">
      <c r="B53" s="227"/>
      <c r="C53" s="228"/>
      <c r="E53" s="184">
        <f t="shared" si="12"/>
        <v>0</v>
      </c>
      <c r="F53" s="184">
        <f t="shared" si="12"/>
        <v>0</v>
      </c>
      <c r="I53" s="185" t="str">
        <f t="shared" si="4"/>
        <v/>
      </c>
      <c r="J53" s="319"/>
      <c r="L53" s="178" t="str">
        <f t="shared" si="8"/>
        <v/>
      </c>
      <c r="M53" s="186" t="b">
        <f t="shared" si="5"/>
        <v>0</v>
      </c>
      <c r="O53" s="187" t="b">
        <f t="shared" si="6"/>
        <v>0</v>
      </c>
      <c r="Q53" s="188" t="str">
        <f t="shared" si="9"/>
        <v/>
      </c>
      <c r="S53" s="189" t="str">
        <f t="shared" si="10"/>
        <v/>
      </c>
      <c r="T53" s="189" t="str">
        <f t="shared" si="11"/>
        <v/>
      </c>
      <c r="X53" s="190" t="str">
        <f t="shared" si="7"/>
        <v/>
      </c>
      <c r="Y53" s="319"/>
    </row>
    <row r="54" spans="2:25" ht="15" x14ac:dyDescent="0.25">
      <c r="B54" s="227"/>
      <c r="C54" s="228"/>
      <c r="E54" s="184">
        <f t="shared" si="12"/>
        <v>0</v>
      </c>
      <c r="F54" s="184">
        <f t="shared" si="12"/>
        <v>0</v>
      </c>
      <c r="I54" s="185" t="str">
        <f t="shared" si="4"/>
        <v/>
      </c>
      <c r="J54" s="319"/>
      <c r="L54" s="178" t="str">
        <f t="shared" si="8"/>
        <v/>
      </c>
      <c r="M54" s="186" t="b">
        <f t="shared" si="5"/>
        <v>0</v>
      </c>
      <c r="O54" s="187" t="b">
        <f t="shared" si="6"/>
        <v>0</v>
      </c>
      <c r="Q54" s="188" t="str">
        <f t="shared" si="9"/>
        <v/>
      </c>
      <c r="S54" s="189" t="str">
        <f t="shared" si="10"/>
        <v/>
      </c>
      <c r="T54" s="189" t="str">
        <f t="shared" si="11"/>
        <v/>
      </c>
      <c r="X54" s="190" t="str">
        <f t="shared" si="7"/>
        <v/>
      </c>
      <c r="Y54" s="319"/>
    </row>
    <row r="55" spans="2:25" ht="15" x14ac:dyDescent="0.25">
      <c r="B55" s="227"/>
      <c r="C55" s="228"/>
      <c r="E55" s="184">
        <f t="shared" si="12"/>
        <v>0</v>
      </c>
      <c r="F55" s="184">
        <f t="shared" si="12"/>
        <v>0</v>
      </c>
      <c r="I55" s="185" t="str">
        <f t="shared" si="4"/>
        <v/>
      </c>
      <c r="J55" s="319"/>
      <c r="L55" s="178" t="str">
        <f t="shared" si="8"/>
        <v/>
      </c>
      <c r="M55" s="186" t="b">
        <f t="shared" si="5"/>
        <v>0</v>
      </c>
      <c r="O55" s="187" t="b">
        <f t="shared" si="6"/>
        <v>0</v>
      </c>
      <c r="Q55" s="188" t="str">
        <f t="shared" si="9"/>
        <v/>
      </c>
      <c r="S55" s="189" t="str">
        <f t="shared" si="10"/>
        <v/>
      </c>
      <c r="T55" s="189" t="str">
        <f t="shared" si="11"/>
        <v/>
      </c>
      <c r="X55" s="190" t="str">
        <f t="shared" si="7"/>
        <v/>
      </c>
      <c r="Y55" s="319"/>
    </row>
    <row r="56" spans="2:25" ht="15" x14ac:dyDescent="0.25">
      <c r="B56" s="227"/>
      <c r="C56" s="228"/>
      <c r="E56" s="184">
        <f t="shared" si="12"/>
        <v>0</v>
      </c>
      <c r="F56" s="184">
        <f t="shared" si="12"/>
        <v>0</v>
      </c>
      <c r="I56" s="185" t="str">
        <f t="shared" si="4"/>
        <v/>
      </c>
      <c r="J56" s="319"/>
      <c r="L56" s="178" t="str">
        <f t="shared" si="8"/>
        <v/>
      </c>
      <c r="M56" s="186" t="b">
        <f t="shared" si="5"/>
        <v>0</v>
      </c>
      <c r="O56" s="187" t="b">
        <f t="shared" si="6"/>
        <v>0</v>
      </c>
      <c r="Q56" s="188" t="str">
        <f t="shared" si="9"/>
        <v/>
      </c>
      <c r="S56" s="189" t="str">
        <f t="shared" si="10"/>
        <v/>
      </c>
      <c r="T56" s="189" t="str">
        <f t="shared" si="11"/>
        <v/>
      </c>
      <c r="X56" s="190" t="str">
        <f t="shared" si="7"/>
        <v/>
      </c>
      <c r="Y56" s="319"/>
    </row>
    <row r="57" spans="2:25" ht="15" x14ac:dyDescent="0.25">
      <c r="B57" s="227"/>
      <c r="C57" s="228"/>
      <c r="E57" s="184">
        <f t="shared" si="12"/>
        <v>0</v>
      </c>
      <c r="F57" s="184">
        <f t="shared" si="12"/>
        <v>0</v>
      </c>
      <c r="I57" s="185" t="str">
        <f t="shared" si="4"/>
        <v/>
      </c>
      <c r="J57" s="319"/>
      <c r="L57" s="178" t="str">
        <f t="shared" si="8"/>
        <v/>
      </c>
      <c r="M57" s="186" t="b">
        <f t="shared" si="5"/>
        <v>0</v>
      </c>
      <c r="O57" s="187" t="b">
        <f t="shared" si="6"/>
        <v>0</v>
      </c>
      <c r="Q57" s="188" t="str">
        <f t="shared" si="9"/>
        <v/>
      </c>
      <c r="S57" s="189" t="str">
        <f t="shared" si="10"/>
        <v/>
      </c>
      <c r="T57" s="189" t="str">
        <f t="shared" si="11"/>
        <v/>
      </c>
      <c r="X57" s="190" t="str">
        <f t="shared" si="7"/>
        <v/>
      </c>
      <c r="Y57" s="319"/>
    </row>
    <row r="58" spans="2:25" ht="15" x14ac:dyDescent="0.25">
      <c r="B58" s="227"/>
      <c r="C58" s="228"/>
      <c r="E58" s="184">
        <f t="shared" si="12"/>
        <v>0</v>
      </c>
      <c r="F58" s="184">
        <f t="shared" si="12"/>
        <v>0</v>
      </c>
      <c r="I58" s="185" t="str">
        <f t="shared" si="4"/>
        <v/>
      </c>
      <c r="J58" s="319"/>
      <c r="L58" s="178" t="str">
        <f t="shared" si="8"/>
        <v/>
      </c>
      <c r="M58" s="186" t="b">
        <f t="shared" si="5"/>
        <v>0</v>
      </c>
      <c r="O58" s="187" t="b">
        <f t="shared" si="6"/>
        <v>0</v>
      </c>
      <c r="Q58" s="188" t="str">
        <f t="shared" si="9"/>
        <v/>
      </c>
      <c r="S58" s="189" t="str">
        <f t="shared" si="10"/>
        <v/>
      </c>
      <c r="T58" s="189" t="str">
        <f t="shared" si="11"/>
        <v/>
      </c>
      <c r="X58" s="190" t="str">
        <f t="shared" si="7"/>
        <v/>
      </c>
      <c r="Y58" s="319"/>
    </row>
    <row r="59" spans="2:25" ht="15" x14ac:dyDescent="0.25">
      <c r="B59" s="227"/>
      <c r="C59" s="228"/>
      <c r="E59" s="184">
        <f t="shared" si="12"/>
        <v>0</v>
      </c>
      <c r="F59" s="184">
        <f t="shared" si="12"/>
        <v>0</v>
      </c>
      <c r="I59" s="185" t="str">
        <f t="shared" si="4"/>
        <v/>
      </c>
      <c r="J59" s="319"/>
      <c r="L59" s="178" t="str">
        <f t="shared" si="8"/>
        <v/>
      </c>
      <c r="M59" s="186" t="b">
        <f t="shared" si="5"/>
        <v>0</v>
      </c>
      <c r="O59" s="187" t="b">
        <f t="shared" si="6"/>
        <v>0</v>
      </c>
      <c r="Q59" s="188" t="str">
        <f t="shared" si="9"/>
        <v/>
      </c>
      <c r="S59" s="189" t="str">
        <f t="shared" si="10"/>
        <v/>
      </c>
      <c r="T59" s="189" t="str">
        <f t="shared" si="11"/>
        <v/>
      </c>
      <c r="X59" s="190" t="str">
        <f t="shared" si="7"/>
        <v/>
      </c>
      <c r="Y59" s="319"/>
    </row>
    <row r="60" spans="2:25" ht="15" x14ac:dyDescent="0.25">
      <c r="B60" s="227"/>
      <c r="C60" s="228"/>
      <c r="E60" s="184">
        <f t="shared" si="12"/>
        <v>0</v>
      </c>
      <c r="F60" s="184">
        <f t="shared" si="12"/>
        <v>0</v>
      </c>
      <c r="I60" s="185" t="str">
        <f t="shared" si="4"/>
        <v/>
      </c>
      <c r="J60" s="319"/>
      <c r="L60" s="178" t="str">
        <f t="shared" si="8"/>
        <v/>
      </c>
      <c r="M60" s="186" t="b">
        <f t="shared" si="5"/>
        <v>0</v>
      </c>
      <c r="O60" s="187" t="b">
        <f t="shared" si="6"/>
        <v>0</v>
      </c>
      <c r="Q60" s="188" t="str">
        <f t="shared" si="9"/>
        <v/>
      </c>
      <c r="S60" s="189" t="str">
        <f t="shared" si="10"/>
        <v/>
      </c>
      <c r="T60" s="189" t="str">
        <f t="shared" si="11"/>
        <v/>
      </c>
      <c r="X60" s="190" t="str">
        <f t="shared" si="7"/>
        <v/>
      </c>
      <c r="Y60" s="319"/>
    </row>
    <row r="61" spans="2:25" ht="15" x14ac:dyDescent="0.25">
      <c r="B61" s="227"/>
      <c r="C61" s="228"/>
      <c r="E61" s="184">
        <f t="shared" si="12"/>
        <v>0</v>
      </c>
      <c r="F61" s="184">
        <f t="shared" si="12"/>
        <v>0</v>
      </c>
      <c r="I61" s="185" t="str">
        <f t="shared" si="4"/>
        <v/>
      </c>
      <c r="J61" s="319"/>
      <c r="L61" s="178" t="str">
        <f t="shared" si="8"/>
        <v/>
      </c>
      <c r="M61" s="186" t="b">
        <f t="shared" si="5"/>
        <v>0</v>
      </c>
      <c r="O61" s="187" t="b">
        <f t="shared" si="6"/>
        <v>0</v>
      </c>
      <c r="Q61" s="188" t="str">
        <f t="shared" si="9"/>
        <v/>
      </c>
      <c r="S61" s="189" t="str">
        <f t="shared" si="10"/>
        <v/>
      </c>
      <c r="T61" s="189" t="str">
        <f t="shared" si="11"/>
        <v/>
      </c>
      <c r="X61" s="190" t="str">
        <f t="shared" si="7"/>
        <v/>
      </c>
      <c r="Y61" s="319"/>
    </row>
    <row r="62" spans="2:25" ht="15" x14ac:dyDescent="0.25">
      <c r="B62" s="227"/>
      <c r="C62" s="228"/>
      <c r="E62" s="184">
        <f t="shared" si="12"/>
        <v>0</v>
      </c>
      <c r="F62" s="184">
        <f t="shared" si="12"/>
        <v>0</v>
      </c>
      <c r="I62" s="185" t="str">
        <f t="shared" si="4"/>
        <v/>
      </c>
      <c r="J62" s="319"/>
      <c r="L62" s="178" t="str">
        <f t="shared" si="8"/>
        <v/>
      </c>
      <c r="M62" s="186" t="b">
        <f t="shared" si="5"/>
        <v>0</v>
      </c>
      <c r="O62" s="187" t="b">
        <f t="shared" si="6"/>
        <v>0</v>
      </c>
      <c r="Q62" s="188" t="str">
        <f t="shared" si="9"/>
        <v/>
      </c>
      <c r="S62" s="189" t="str">
        <f t="shared" si="10"/>
        <v/>
      </c>
      <c r="T62" s="189" t="str">
        <f t="shared" si="11"/>
        <v/>
      </c>
      <c r="X62" s="190" t="str">
        <f t="shared" si="7"/>
        <v/>
      </c>
      <c r="Y62" s="319"/>
    </row>
    <row r="63" spans="2:25" ht="15" x14ac:dyDescent="0.25">
      <c r="B63" s="227"/>
      <c r="C63" s="228"/>
      <c r="E63" s="184">
        <f t="shared" si="12"/>
        <v>0</v>
      </c>
      <c r="F63" s="184">
        <f t="shared" si="12"/>
        <v>0</v>
      </c>
      <c r="I63" s="185" t="str">
        <f t="shared" si="4"/>
        <v/>
      </c>
      <c r="J63" s="319"/>
      <c r="L63" s="178" t="str">
        <f t="shared" si="8"/>
        <v/>
      </c>
      <c r="M63" s="186" t="b">
        <f t="shared" si="5"/>
        <v>0</v>
      </c>
      <c r="O63" s="187" t="b">
        <f t="shared" si="6"/>
        <v>0</v>
      </c>
      <c r="Q63" s="188" t="str">
        <f t="shared" si="9"/>
        <v/>
      </c>
      <c r="S63" s="189" t="str">
        <f t="shared" si="10"/>
        <v/>
      </c>
      <c r="T63" s="189" t="str">
        <f t="shared" si="11"/>
        <v/>
      </c>
      <c r="X63" s="190" t="str">
        <f t="shared" si="7"/>
        <v/>
      </c>
      <c r="Y63" s="319"/>
    </row>
    <row r="64" spans="2:25" ht="15" x14ac:dyDescent="0.25">
      <c r="B64" s="227"/>
      <c r="C64" s="228"/>
      <c r="E64" s="184">
        <f t="shared" si="12"/>
        <v>0</v>
      </c>
      <c r="F64" s="184">
        <f t="shared" si="12"/>
        <v>0</v>
      </c>
      <c r="I64" s="185" t="str">
        <f t="shared" si="4"/>
        <v/>
      </c>
      <c r="J64" s="319"/>
      <c r="L64" s="178" t="str">
        <f t="shared" si="8"/>
        <v/>
      </c>
      <c r="M64" s="186" t="b">
        <f t="shared" si="5"/>
        <v>0</v>
      </c>
      <c r="O64" s="187" t="b">
        <f t="shared" si="6"/>
        <v>0</v>
      </c>
      <c r="Q64" s="188" t="str">
        <f t="shared" si="9"/>
        <v/>
      </c>
      <c r="S64" s="189" t="str">
        <f t="shared" si="10"/>
        <v/>
      </c>
      <c r="T64" s="189" t="str">
        <f t="shared" si="11"/>
        <v/>
      </c>
      <c r="X64" s="190" t="str">
        <f t="shared" si="7"/>
        <v/>
      </c>
      <c r="Y64" s="319"/>
    </row>
    <row r="65" spans="2:25" ht="15.75" thickBot="1" x14ac:dyDescent="0.3">
      <c r="B65" s="229"/>
      <c r="C65" s="230"/>
      <c r="E65" s="184">
        <f t="shared" ref="E65:F65" si="13">B65</f>
        <v>0</v>
      </c>
      <c r="F65" s="184">
        <f t="shared" si="13"/>
        <v>0</v>
      </c>
      <c r="I65" s="185" t="str">
        <f t="shared" si="4"/>
        <v/>
      </c>
      <c r="J65" s="319"/>
      <c r="L65" s="178" t="str">
        <f t="shared" si="8"/>
        <v/>
      </c>
      <c r="M65" s="186" t="b">
        <f t="shared" si="5"/>
        <v>0</v>
      </c>
      <c r="O65" s="187" t="b">
        <f t="shared" si="6"/>
        <v>0</v>
      </c>
      <c r="Q65" s="188" t="str">
        <f t="shared" si="9"/>
        <v/>
      </c>
      <c r="S65" s="189" t="str">
        <f t="shared" si="10"/>
        <v/>
      </c>
      <c r="T65" s="189" t="str">
        <f t="shared" si="11"/>
        <v/>
      </c>
      <c r="X65" s="190" t="str">
        <f t="shared" si="7"/>
        <v/>
      </c>
      <c r="Y65" s="319"/>
    </row>
  </sheetData>
  <mergeCells count="9">
    <mergeCell ref="B2:AA3"/>
    <mergeCell ref="I5:J5"/>
    <mergeCell ref="X5:Y5"/>
    <mergeCell ref="J6:J65"/>
    <mergeCell ref="Y6:Y65"/>
    <mergeCell ref="AA11:AA15"/>
    <mergeCell ref="V17:V20"/>
    <mergeCell ref="AA18:AA21"/>
    <mergeCell ref="V24:V27"/>
  </mergeCells>
  <hyperlinks>
    <hyperlink ref="AA23" r:id="rId1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L29"/>
  <sheetViews>
    <sheetView showGridLines="0" showRowColHeaders="0" zoomScale="145" zoomScaleNormal="145" workbookViewId="0">
      <selection activeCell="I8" sqref="I8:L24"/>
    </sheetView>
  </sheetViews>
  <sheetFormatPr baseColWidth="10" defaultRowHeight="14.25" x14ac:dyDescent="0.2"/>
  <cols>
    <col min="1" max="1" width="2.42578125" style="1" customWidth="1"/>
    <col min="2" max="4" width="11.42578125" style="1"/>
    <col min="5" max="5" width="40.7109375" style="1" hidden="1" customWidth="1"/>
    <col min="6" max="6" width="3.85546875" style="1" hidden="1" customWidth="1"/>
    <col min="7" max="7" width="13.42578125" style="1" hidden="1" customWidth="1"/>
    <col min="8" max="8" width="3.85546875" style="1" customWidth="1"/>
    <col min="9" max="16384" width="11.42578125" style="1"/>
  </cols>
  <sheetData>
    <row r="1" spans="2:12" x14ac:dyDescent="0.2">
      <c r="B1" s="321" t="s">
        <v>105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</row>
    <row r="2" spans="2:12" x14ac:dyDescent="0.2"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</row>
    <row r="3" spans="2:12" x14ac:dyDescent="0.2"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</row>
    <row r="4" spans="2:12" ht="15" thickBot="1" x14ac:dyDescent="0.25"/>
    <row r="5" spans="2:12" ht="15" x14ac:dyDescent="0.2">
      <c r="B5" s="195" t="s">
        <v>91</v>
      </c>
      <c r="C5" s="196" t="s">
        <v>92</v>
      </c>
      <c r="D5" s="197" t="s">
        <v>106</v>
      </c>
      <c r="E5" s="198" t="str">
        <f>"pl;@0,0;"</f>
        <v>pl;@0,0;</v>
      </c>
      <c r="G5" s="322" t="str">
        <f>E5&amp;E6&amp;E7&amp;E8&amp;E9&amp;E10&amp;E11&amp;E12&amp;E13&amp;E14&amp;E15&amp;E16&amp;E17&amp;E18&amp;E18&amp;E19&amp;E20&amp;E21&amp;E22&amp;E23&amp;E24&amp;E25&amp;E26&amp;E27&amp;E28&amp;E29</f>
        <v>pl;@0,0;@25.980762113532,15;@12.990381056766,7.5;@0,3;@17.320508075688,-10;@-8.660254037844,-5;@0,-15;@21.65063509461,-12.5;k;</v>
      </c>
      <c r="I5" s="323" t="s">
        <v>107</v>
      </c>
      <c r="J5" s="323"/>
      <c r="K5" s="323"/>
      <c r="L5" s="323"/>
    </row>
    <row r="6" spans="2:12" ht="9.75" customHeight="1" x14ac:dyDescent="0.2">
      <c r="B6" s="199">
        <v>-30</v>
      </c>
      <c r="C6" s="200"/>
      <c r="D6" s="201"/>
      <c r="E6" s="202" t="str">
        <f>IF(ABS(B6)+ABS(C6)+ABS(D6),"@"&amp;B6*-0.8660254037844+C6*0.8660254037844&amp;","&amp;B6*-0.5+C6*-0.5+D6&amp;";","")</f>
        <v>@25.980762113532,15;</v>
      </c>
      <c r="G6" s="322"/>
      <c r="I6" s="323"/>
      <c r="J6" s="323"/>
      <c r="K6" s="323"/>
      <c r="L6" s="323"/>
    </row>
    <row r="7" spans="2:12" ht="9.75" customHeight="1" x14ac:dyDescent="0.2">
      <c r="B7" s="199"/>
      <c r="C7" s="200">
        <v>15</v>
      </c>
      <c r="D7" s="201">
        <v>15</v>
      </c>
      <c r="E7" s="202" t="str">
        <f t="shared" ref="E7:E28" si="0">IF(ABS(B7)+ABS(C7)+ABS(D7),"@"&amp;B7*-0.8660254037844+C7*0.8660254037844&amp;","&amp;B7*-0.5+C7*-0.5+D7&amp;";","")</f>
        <v>@12.990381056766,7.5;</v>
      </c>
      <c r="G7" s="322"/>
    </row>
    <row r="8" spans="2:12" ht="9.75" customHeight="1" x14ac:dyDescent="0.2">
      <c r="B8" s="199"/>
      <c r="C8" s="200"/>
      <c r="D8" s="201">
        <v>3</v>
      </c>
      <c r="E8" s="202" t="str">
        <f t="shared" si="0"/>
        <v>@0,3;</v>
      </c>
      <c r="G8" s="322"/>
      <c r="I8" s="324" t="str">
        <f>G5</f>
        <v>pl;@0,0;@25.980762113532,15;@12.990381056766,7.5;@0,3;@17.320508075688,-10;@-8.660254037844,-5;@0,-15;@21.65063509461,-12.5;k;</v>
      </c>
      <c r="J8" s="324"/>
      <c r="K8" s="324"/>
      <c r="L8" s="324"/>
    </row>
    <row r="9" spans="2:12" ht="9.75" customHeight="1" x14ac:dyDescent="0.2">
      <c r="B9" s="199"/>
      <c r="C9" s="200">
        <v>20</v>
      </c>
      <c r="D9" s="201"/>
      <c r="E9" s="202" t="str">
        <f t="shared" si="0"/>
        <v>@17.320508075688,-10;</v>
      </c>
      <c r="G9" s="322"/>
      <c r="I9" s="324"/>
      <c r="J9" s="324"/>
      <c r="K9" s="324"/>
      <c r="L9" s="324"/>
    </row>
    <row r="10" spans="2:12" ht="9.75" customHeight="1" x14ac:dyDescent="0.2">
      <c r="B10" s="199">
        <v>10</v>
      </c>
      <c r="C10" s="200"/>
      <c r="D10" s="201"/>
      <c r="E10" s="202" t="str">
        <f t="shared" si="0"/>
        <v>@-8.660254037844,-5;</v>
      </c>
      <c r="G10" s="322"/>
      <c r="I10" s="324"/>
      <c r="J10" s="324"/>
      <c r="K10" s="324"/>
      <c r="L10" s="324"/>
    </row>
    <row r="11" spans="2:12" ht="9.75" customHeight="1" x14ac:dyDescent="0.2">
      <c r="B11" s="199"/>
      <c r="C11" s="200"/>
      <c r="D11" s="201">
        <v>-15</v>
      </c>
      <c r="E11" s="202" t="str">
        <f t="shared" si="0"/>
        <v>@0,-15;</v>
      </c>
      <c r="G11" s="322"/>
      <c r="I11" s="324"/>
      <c r="J11" s="324"/>
      <c r="K11" s="324"/>
      <c r="L11" s="324"/>
    </row>
    <row r="12" spans="2:12" ht="9.75" customHeight="1" x14ac:dyDescent="0.2">
      <c r="B12" s="199"/>
      <c r="C12" s="200">
        <v>25</v>
      </c>
      <c r="D12" s="201"/>
      <c r="E12" s="202" t="str">
        <f t="shared" si="0"/>
        <v>@21.65063509461,-12.5;</v>
      </c>
      <c r="G12" s="322"/>
      <c r="I12" s="324"/>
      <c r="J12" s="324"/>
      <c r="K12" s="324"/>
      <c r="L12" s="324"/>
    </row>
    <row r="13" spans="2:12" ht="9.75" customHeight="1" x14ac:dyDescent="0.2">
      <c r="B13" s="199"/>
      <c r="C13" s="200"/>
      <c r="D13" s="201"/>
      <c r="E13" s="202" t="str">
        <f t="shared" si="0"/>
        <v/>
      </c>
      <c r="G13" s="322"/>
      <c r="I13" s="324"/>
      <c r="J13" s="324"/>
      <c r="K13" s="324"/>
      <c r="L13" s="324"/>
    </row>
    <row r="14" spans="2:12" ht="9.75" customHeight="1" x14ac:dyDescent="0.2">
      <c r="B14" s="199"/>
      <c r="C14" s="200"/>
      <c r="D14" s="201"/>
      <c r="E14" s="202" t="str">
        <f t="shared" si="0"/>
        <v/>
      </c>
      <c r="G14" s="322"/>
      <c r="I14" s="324"/>
      <c r="J14" s="324"/>
      <c r="K14" s="324"/>
      <c r="L14" s="324"/>
    </row>
    <row r="15" spans="2:12" ht="9.75" customHeight="1" x14ac:dyDescent="0.2">
      <c r="B15" s="199"/>
      <c r="C15" s="200"/>
      <c r="D15" s="201"/>
      <c r="E15" s="202" t="str">
        <f t="shared" si="0"/>
        <v/>
      </c>
      <c r="G15" s="322"/>
      <c r="I15" s="324"/>
      <c r="J15" s="324"/>
      <c r="K15" s="324"/>
      <c r="L15" s="324"/>
    </row>
    <row r="16" spans="2:12" ht="9.75" customHeight="1" x14ac:dyDescent="0.2">
      <c r="B16" s="199"/>
      <c r="C16" s="200"/>
      <c r="D16" s="201"/>
      <c r="E16" s="202" t="str">
        <f t="shared" si="0"/>
        <v/>
      </c>
      <c r="G16" s="322"/>
      <c r="I16" s="324"/>
      <c r="J16" s="324"/>
      <c r="K16" s="324"/>
      <c r="L16" s="324"/>
    </row>
    <row r="17" spans="2:12" ht="9.75" customHeight="1" x14ac:dyDescent="0.2">
      <c r="B17" s="199"/>
      <c r="C17" s="200"/>
      <c r="D17" s="201"/>
      <c r="E17" s="202" t="str">
        <f t="shared" si="0"/>
        <v/>
      </c>
      <c r="G17" s="322"/>
      <c r="I17" s="324"/>
      <c r="J17" s="324"/>
      <c r="K17" s="324"/>
      <c r="L17" s="324"/>
    </row>
    <row r="18" spans="2:12" ht="9.75" customHeight="1" x14ac:dyDescent="0.2">
      <c r="B18" s="199"/>
      <c r="C18" s="200"/>
      <c r="D18" s="201"/>
      <c r="E18" s="202" t="str">
        <f t="shared" si="0"/>
        <v/>
      </c>
      <c r="G18" s="322"/>
      <c r="I18" s="324"/>
      <c r="J18" s="324"/>
      <c r="K18" s="324"/>
      <c r="L18" s="324"/>
    </row>
    <row r="19" spans="2:12" ht="9.75" customHeight="1" x14ac:dyDescent="0.2">
      <c r="B19" s="199"/>
      <c r="C19" s="200"/>
      <c r="D19" s="201"/>
      <c r="E19" s="202" t="str">
        <f t="shared" si="0"/>
        <v/>
      </c>
      <c r="G19" s="322"/>
      <c r="I19" s="324"/>
      <c r="J19" s="324"/>
      <c r="K19" s="324"/>
      <c r="L19" s="324"/>
    </row>
    <row r="20" spans="2:12" ht="9.75" customHeight="1" x14ac:dyDescent="0.2">
      <c r="B20" s="199"/>
      <c r="C20" s="200"/>
      <c r="D20" s="201"/>
      <c r="E20" s="202" t="str">
        <f t="shared" si="0"/>
        <v/>
      </c>
      <c r="G20" s="322"/>
      <c r="I20" s="324"/>
      <c r="J20" s="324"/>
      <c r="K20" s="324"/>
      <c r="L20" s="324"/>
    </row>
    <row r="21" spans="2:12" ht="9.75" customHeight="1" x14ac:dyDescent="0.2">
      <c r="B21" s="199"/>
      <c r="C21" s="200"/>
      <c r="D21" s="201"/>
      <c r="E21" s="202" t="str">
        <f t="shared" si="0"/>
        <v/>
      </c>
      <c r="G21" s="322"/>
      <c r="I21" s="324"/>
      <c r="J21" s="324"/>
      <c r="K21" s="324"/>
      <c r="L21" s="324"/>
    </row>
    <row r="22" spans="2:12" ht="9.75" customHeight="1" x14ac:dyDescent="0.2">
      <c r="B22" s="199"/>
      <c r="C22" s="200"/>
      <c r="D22" s="201"/>
      <c r="E22" s="202" t="str">
        <f t="shared" si="0"/>
        <v/>
      </c>
      <c r="G22" s="322"/>
      <c r="I22" s="324"/>
      <c r="J22" s="324"/>
      <c r="K22" s="324"/>
      <c r="L22" s="324"/>
    </row>
    <row r="23" spans="2:12" ht="9.75" customHeight="1" x14ac:dyDescent="0.2">
      <c r="B23" s="199"/>
      <c r="C23" s="200"/>
      <c r="D23" s="201"/>
      <c r="E23" s="202" t="str">
        <f t="shared" si="0"/>
        <v/>
      </c>
      <c r="G23" s="322"/>
      <c r="I23" s="324"/>
      <c r="J23" s="324"/>
      <c r="K23" s="324"/>
      <c r="L23" s="324"/>
    </row>
    <row r="24" spans="2:12" ht="9.75" customHeight="1" x14ac:dyDescent="0.2">
      <c r="B24" s="199"/>
      <c r="C24" s="200"/>
      <c r="D24" s="201"/>
      <c r="E24" s="202" t="str">
        <f t="shared" si="0"/>
        <v/>
      </c>
      <c r="G24" s="322"/>
      <c r="I24" s="324"/>
      <c r="J24" s="324"/>
      <c r="K24" s="324"/>
      <c r="L24" s="324"/>
    </row>
    <row r="25" spans="2:12" ht="9.75" customHeight="1" x14ac:dyDescent="0.2">
      <c r="B25" s="199"/>
      <c r="C25" s="200"/>
      <c r="D25" s="201"/>
      <c r="E25" s="202" t="str">
        <f t="shared" si="0"/>
        <v/>
      </c>
      <c r="G25" s="322"/>
    </row>
    <row r="26" spans="2:12" ht="9.75" customHeight="1" x14ac:dyDescent="0.2">
      <c r="B26" s="199"/>
      <c r="C26" s="200"/>
      <c r="D26" s="201"/>
      <c r="E26" s="202" t="str">
        <f t="shared" si="0"/>
        <v/>
      </c>
      <c r="G26" s="322"/>
      <c r="I26" s="325" t="s">
        <v>73</v>
      </c>
      <c r="J26" s="325"/>
      <c r="K26" s="325"/>
      <c r="L26" s="325"/>
    </row>
    <row r="27" spans="2:12" ht="9.75" customHeight="1" x14ac:dyDescent="0.2">
      <c r="B27" s="199"/>
      <c r="C27" s="200"/>
      <c r="D27" s="201"/>
      <c r="E27" s="202" t="str">
        <f t="shared" si="0"/>
        <v/>
      </c>
      <c r="G27" s="322"/>
      <c r="I27" s="325"/>
      <c r="J27" s="325"/>
      <c r="K27" s="325"/>
      <c r="L27" s="325"/>
    </row>
    <row r="28" spans="2:12" ht="9.75" customHeight="1" thickBot="1" x14ac:dyDescent="0.25">
      <c r="B28" s="203"/>
      <c r="C28" s="204"/>
      <c r="D28" s="205"/>
      <c r="E28" s="202" t="str">
        <f t="shared" si="0"/>
        <v/>
      </c>
      <c r="G28" s="322"/>
    </row>
    <row r="29" spans="2:12" x14ac:dyDescent="0.2">
      <c r="E29" s="198" t="str">
        <f>"k;"</f>
        <v>k;</v>
      </c>
    </row>
  </sheetData>
  <mergeCells count="5">
    <mergeCell ref="B1:L3"/>
    <mergeCell ref="G5:G28"/>
    <mergeCell ref="I5:L6"/>
    <mergeCell ref="I8:L24"/>
    <mergeCell ref="I26:L27"/>
  </mergeCells>
  <hyperlinks>
    <hyperlink ref="I2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31"/>
  <sheetViews>
    <sheetView showGridLines="0" showRowColHeaders="0" zoomScale="130" zoomScaleNormal="130" workbookViewId="0">
      <selection activeCell="M6" sqref="M6:R22"/>
    </sheetView>
  </sheetViews>
  <sheetFormatPr baseColWidth="10" defaultColWidth="4.85546875" defaultRowHeight="15" x14ac:dyDescent="0.25"/>
  <cols>
    <col min="2" max="3" width="18.5703125" customWidth="1"/>
    <col min="4" max="4" width="4.85546875" hidden="1" customWidth="1"/>
    <col min="5" max="5" width="26" hidden="1" customWidth="1"/>
    <col min="6" max="6" width="4.85546875" hidden="1" customWidth="1"/>
    <col min="7" max="7" width="26.42578125" style="207" hidden="1" customWidth="1"/>
    <col min="8" max="8" width="30.42578125" style="208" hidden="1" customWidth="1"/>
    <col min="9" max="10" width="4.85546875" hidden="1" customWidth="1"/>
    <col min="11" max="11" width="33" hidden="1" customWidth="1"/>
  </cols>
  <sheetData>
    <row r="1" spans="2:18" x14ac:dyDescent="0.25">
      <c r="B1" s="326" t="s">
        <v>108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2:18" x14ac:dyDescent="0.25"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2:18" x14ac:dyDescent="0.25"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</row>
    <row r="4" spans="2:18" x14ac:dyDescent="0.25">
      <c r="B4" s="206" t="s">
        <v>109</v>
      </c>
      <c r="C4" s="206" t="s">
        <v>110</v>
      </c>
      <c r="E4" t="s">
        <v>111</v>
      </c>
      <c r="M4" s="327" t="s">
        <v>112</v>
      </c>
      <c r="N4" s="327"/>
      <c r="O4" s="327"/>
      <c r="P4" s="327"/>
      <c r="Q4" s="327"/>
      <c r="R4" s="327"/>
    </row>
    <row r="5" spans="2:18" ht="18.75" x14ac:dyDescent="0.3">
      <c r="B5" s="209">
        <v>1</v>
      </c>
      <c r="C5" s="209">
        <f>B5+0.1</f>
        <v>1.1000000000000001</v>
      </c>
      <c r="E5" s="210">
        <f>SUM(B:B)</f>
        <v>171</v>
      </c>
      <c r="G5" s="211" t="str">
        <f t="shared" ref="G5:G31" si="0">IF(ISBLANK(C5),"","@"&amp;totalX&amp;",0;@"&amp;-1*totalX&amp;",0;@0,"&amp;C5*-1&amp;";")</f>
        <v>@171,0;@-171,0;@0,-1.1;</v>
      </c>
      <c r="H5" s="212" t="str">
        <f t="shared" ref="H5:H30" si="1">IF(ISBLANK(B5),"","@"&amp;B5&amp;",0;@0,"&amp;totalY&amp;";@0,"&amp;totalY*-1&amp;";")</f>
        <v>@1,0;@0,1157.1;@0,-1157.1;</v>
      </c>
      <c r="K5" t="s">
        <v>113</v>
      </c>
      <c r="M5" s="327"/>
      <c r="N5" s="327"/>
      <c r="O5" s="327"/>
      <c r="P5" s="327"/>
      <c r="Q5" s="327"/>
      <c r="R5" s="327"/>
    </row>
    <row r="6" spans="2:18" ht="18.75" x14ac:dyDescent="0.3">
      <c r="B6" s="209">
        <f>B5+1</f>
        <v>2</v>
      </c>
      <c r="C6" s="209">
        <f>B6+0.1+C5</f>
        <v>3.2</v>
      </c>
      <c r="E6" t="s">
        <v>114</v>
      </c>
      <c r="G6" s="211" t="str">
        <f t="shared" si="0"/>
        <v>@171,0;@-171,0;@0,-3.2;</v>
      </c>
      <c r="H6" s="212" t="str">
        <f t="shared" si="1"/>
        <v>@2,0;@0,1157.1;@0,-1157.1;</v>
      </c>
      <c r="K6" s="328" t="str">
        <f>G5&amp;G6&amp;G7&amp;G8&amp;G9&amp;G10&amp;G11&amp;G12&amp;G13&amp;G14&amp;G15&amp;G16&amp;G17&amp;G18&amp;G19&amp;G20&amp;G21&amp;G22&amp;G23&amp;G24&amp;G25&amp;G26&amp;G27&amp;G28&amp;G29&amp;G30</f>
        <v>@171,0;@-171,0;@0,-1.1;@171,0;@-171,0;@0,-3.2;@171,0;@-171,0;@0,-6.3;@171,0;@-171,0;@0,-10.4;@171,0;@-171,0;@0,-15.5;@171,0;@-171,0;@0,-21.6;@171,0;@-171,0;@0,-28.7;@171,0;@-171,0;@0,-36.8;@171,0;@-171,0;@0,-45.9;@171,0;@-171,0;@0,-56;@171,0;@-171,0;@0,-67.1;@171,0;@-171,0;@0,-79.2;@171,0;@-171,0;@0,-92.3;@171,0;@-171,0;@0,-106.4;@171,0;@-171,0;@0,-121.5;@171,0;@-171,0;@0,-137.6;@171,0;@-171,0;@0,-154.7;@171,0;@-171,0;@0,-172.8;</v>
      </c>
      <c r="M6" s="329" t="str">
        <f>K22&amp;K6&amp;K14&amp;K25</f>
        <v>pl;@0,0;@171,0;@-171,0;@0,-1.1;@171,0;@-171,0;@0,-3.2;@171,0;@-171,0;@0,-6.3;@171,0;@-171,0;@0,-10.4;@171,0;@-171,0;@0,-15.5;@171,0;@-171,0;@0,-21.6;@171,0;@-171,0;@0,-28.7;@171,0;@-171,0;@0,-36.8;@171,0;@-171,0;@0,-45.9;@171,0;@-171,0;@0,-56;@171,0;@-171,0;@0,-67.1;@171,0;@-171,0;@0,-79.2;@171,0;@-171,0;@0,-92.3;@171,0;@-171,0;@0,-106.4;@171,0;@-171,0;@0,-121.5;@171,0;@-171,0;@0,-137.6;@171,0;@-171,0;@0,-154.7;@171,0;@-171,0;@0,-172.8;@1,0;@0,1157.1;@0,-1157.1;@2,0;@0,1157.1;@0,-1157.1;@3,0;@0,1157.1;@0,-1157.1;@4,0;@0,1157.1;@0,-1157.1;@5,0;@0,1157.1;@0,-1157.1;@6,0;@0,1157.1;@0,-1157.1;@7,0;@0,1157.1;@0,-1157.1;@8,0;@0,1157.1;@0,-1157.1;@9,0;@0,1157.1;@0,-1157.1;@10,0;@0,1157.1;@0,-1157.1;@11,0;@0,1157.1;@0,-1157.1;@12,0;@0,1157.1;@0,-1157.1;@13,0;@0,1157.1;@0,-1157.1;@14,0;@0,1157.1;@0,-1157.1;@15,0;@0,1157.1;@0,-1157.1;@16,0;@0,1157.1;@0,-1157.1;@17,0;@0,1157.1;@0,-1157.1;@18,0;@0,1157.1;@0,-1157.1;k;</v>
      </c>
      <c r="N6" s="330"/>
      <c r="O6" s="330"/>
      <c r="P6" s="330"/>
      <c r="Q6" s="330"/>
      <c r="R6" s="331"/>
    </row>
    <row r="7" spans="2:18" ht="18.75" x14ac:dyDescent="0.3">
      <c r="B7" s="209">
        <f t="shared" ref="B7:B22" si="2">B6+1</f>
        <v>3</v>
      </c>
      <c r="C7" s="209">
        <f t="shared" ref="C7:C22" si="3">B7+0.1+C6</f>
        <v>6.3000000000000007</v>
      </c>
      <c r="E7" s="210">
        <f>SUM(C:C)</f>
        <v>1157.0999999999999</v>
      </c>
      <c r="G7" s="211" t="str">
        <f t="shared" si="0"/>
        <v>@171,0;@-171,0;@0,-6.3;</v>
      </c>
      <c r="H7" s="212" t="str">
        <f t="shared" si="1"/>
        <v>@3,0;@0,1157.1;@0,-1157.1;</v>
      </c>
      <c r="K7" s="328"/>
      <c r="M7" s="332"/>
      <c r="N7" s="333"/>
      <c r="O7" s="333"/>
      <c r="P7" s="333"/>
      <c r="Q7" s="333"/>
      <c r="R7" s="334"/>
    </row>
    <row r="8" spans="2:18" ht="18.75" x14ac:dyDescent="0.3">
      <c r="B8" s="209">
        <f t="shared" si="2"/>
        <v>4</v>
      </c>
      <c r="C8" s="209">
        <f t="shared" si="3"/>
        <v>10.4</v>
      </c>
      <c r="G8" s="211" t="str">
        <f t="shared" si="0"/>
        <v>@171,0;@-171,0;@0,-10.4;</v>
      </c>
      <c r="H8" s="212" t="str">
        <f t="shared" si="1"/>
        <v>@4,0;@0,1157.1;@0,-1157.1;</v>
      </c>
      <c r="K8" s="328"/>
      <c r="M8" s="332"/>
      <c r="N8" s="333"/>
      <c r="O8" s="333"/>
      <c r="P8" s="333"/>
      <c r="Q8" s="333"/>
      <c r="R8" s="334"/>
    </row>
    <row r="9" spans="2:18" ht="18.75" x14ac:dyDescent="0.3">
      <c r="B9" s="209">
        <f t="shared" si="2"/>
        <v>5</v>
      </c>
      <c r="C9" s="209">
        <f t="shared" si="3"/>
        <v>15.5</v>
      </c>
      <c r="G9" s="211" t="str">
        <f t="shared" si="0"/>
        <v>@171,0;@-171,0;@0,-15.5;</v>
      </c>
      <c r="H9" s="212" t="str">
        <f t="shared" si="1"/>
        <v>@5,0;@0,1157.1;@0,-1157.1;</v>
      </c>
      <c r="K9" s="328"/>
      <c r="M9" s="332"/>
      <c r="N9" s="333"/>
      <c r="O9" s="333"/>
      <c r="P9" s="333"/>
      <c r="Q9" s="333"/>
      <c r="R9" s="334"/>
    </row>
    <row r="10" spans="2:18" ht="18.75" x14ac:dyDescent="0.3">
      <c r="B10" s="209">
        <f t="shared" si="2"/>
        <v>6</v>
      </c>
      <c r="C10" s="209">
        <f t="shared" si="3"/>
        <v>21.6</v>
      </c>
      <c r="G10" s="211" t="str">
        <f t="shared" si="0"/>
        <v>@171,0;@-171,0;@0,-21.6;</v>
      </c>
      <c r="H10" s="212" t="str">
        <f t="shared" si="1"/>
        <v>@6,0;@0,1157.1;@0,-1157.1;</v>
      </c>
      <c r="K10" s="328"/>
      <c r="M10" s="332"/>
      <c r="N10" s="333"/>
      <c r="O10" s="333"/>
      <c r="P10" s="333"/>
      <c r="Q10" s="333"/>
      <c r="R10" s="334"/>
    </row>
    <row r="11" spans="2:18" ht="18.75" x14ac:dyDescent="0.3">
      <c r="B11" s="209">
        <f t="shared" si="2"/>
        <v>7</v>
      </c>
      <c r="C11" s="209">
        <f t="shared" si="3"/>
        <v>28.700000000000003</v>
      </c>
      <c r="G11" s="211" t="str">
        <f t="shared" si="0"/>
        <v>@171,0;@-171,0;@0,-28.7;</v>
      </c>
      <c r="H11" s="212" t="str">
        <f t="shared" si="1"/>
        <v>@7,0;@0,1157.1;@0,-1157.1;</v>
      </c>
      <c r="K11" s="328"/>
      <c r="M11" s="332"/>
      <c r="N11" s="333"/>
      <c r="O11" s="333"/>
      <c r="P11" s="333"/>
      <c r="Q11" s="333"/>
      <c r="R11" s="334"/>
    </row>
    <row r="12" spans="2:18" ht="18.75" x14ac:dyDescent="0.3">
      <c r="B12" s="209">
        <f t="shared" si="2"/>
        <v>8</v>
      </c>
      <c r="C12" s="209">
        <f t="shared" si="3"/>
        <v>36.800000000000004</v>
      </c>
      <c r="G12" s="211" t="str">
        <f t="shared" si="0"/>
        <v>@171,0;@-171,0;@0,-36.8;</v>
      </c>
      <c r="H12" s="212" t="str">
        <f t="shared" si="1"/>
        <v>@8,0;@0,1157.1;@0,-1157.1;</v>
      </c>
      <c r="M12" s="332"/>
      <c r="N12" s="333"/>
      <c r="O12" s="333"/>
      <c r="P12" s="333"/>
      <c r="Q12" s="333"/>
      <c r="R12" s="334"/>
    </row>
    <row r="13" spans="2:18" ht="18.75" x14ac:dyDescent="0.3">
      <c r="B13" s="209">
        <f t="shared" si="2"/>
        <v>9</v>
      </c>
      <c r="C13" s="209">
        <f t="shared" si="3"/>
        <v>45.900000000000006</v>
      </c>
      <c r="G13" s="211" t="str">
        <f t="shared" si="0"/>
        <v>@171,0;@-171,0;@0,-45.9;</v>
      </c>
      <c r="H13" s="212" t="str">
        <f t="shared" si="1"/>
        <v>@9,0;@0,1157.1;@0,-1157.1;</v>
      </c>
      <c r="K13" t="s">
        <v>115</v>
      </c>
      <c r="M13" s="332"/>
      <c r="N13" s="333"/>
      <c r="O13" s="333"/>
      <c r="P13" s="333"/>
      <c r="Q13" s="333"/>
      <c r="R13" s="334"/>
    </row>
    <row r="14" spans="2:18" ht="18.75" x14ac:dyDescent="0.3">
      <c r="B14" s="209">
        <f t="shared" si="2"/>
        <v>10</v>
      </c>
      <c r="C14" s="209">
        <f t="shared" si="3"/>
        <v>56.000000000000007</v>
      </c>
      <c r="G14" s="211" t="str">
        <f t="shared" si="0"/>
        <v>@171,0;@-171,0;@0,-56;</v>
      </c>
      <c r="H14" s="212" t="str">
        <f t="shared" si="1"/>
        <v>@10,0;@0,1157.1;@0,-1157.1;</v>
      </c>
      <c r="K14" s="338" t="str">
        <f>H5&amp;H6&amp;H7&amp;H8&amp;H9&amp;H10&amp;H11&amp;H12&amp;H13&amp;H14&amp;H15&amp;H16&amp;H17&amp;H18&amp;H19&amp;H20&amp;H21&amp;H22&amp;H23&amp;H24&amp;H25&amp;H26&amp;H27&amp;H28&amp;H29&amp;H30</f>
        <v>@1,0;@0,1157.1;@0,-1157.1;@2,0;@0,1157.1;@0,-1157.1;@3,0;@0,1157.1;@0,-1157.1;@4,0;@0,1157.1;@0,-1157.1;@5,0;@0,1157.1;@0,-1157.1;@6,0;@0,1157.1;@0,-1157.1;@7,0;@0,1157.1;@0,-1157.1;@8,0;@0,1157.1;@0,-1157.1;@9,0;@0,1157.1;@0,-1157.1;@10,0;@0,1157.1;@0,-1157.1;@11,0;@0,1157.1;@0,-1157.1;@12,0;@0,1157.1;@0,-1157.1;@13,0;@0,1157.1;@0,-1157.1;@14,0;@0,1157.1;@0,-1157.1;@15,0;@0,1157.1;@0,-1157.1;@16,0;@0,1157.1;@0,-1157.1;@17,0;@0,1157.1;@0,-1157.1;@18,0;@0,1157.1;@0,-1157.1;</v>
      </c>
      <c r="M14" s="332"/>
      <c r="N14" s="333"/>
      <c r="O14" s="333"/>
      <c r="P14" s="333"/>
      <c r="Q14" s="333"/>
      <c r="R14" s="334"/>
    </row>
    <row r="15" spans="2:18" ht="18.75" x14ac:dyDescent="0.3">
      <c r="B15" s="209">
        <f t="shared" si="2"/>
        <v>11</v>
      </c>
      <c r="C15" s="209">
        <f t="shared" si="3"/>
        <v>67.100000000000009</v>
      </c>
      <c r="G15" s="211" t="str">
        <f t="shared" si="0"/>
        <v>@171,0;@-171,0;@0,-67.1;</v>
      </c>
      <c r="H15" s="212" t="str">
        <f t="shared" si="1"/>
        <v>@11,0;@0,1157.1;@0,-1157.1;</v>
      </c>
      <c r="K15" s="338"/>
      <c r="M15" s="332"/>
      <c r="N15" s="333"/>
      <c r="O15" s="333"/>
      <c r="P15" s="333"/>
      <c r="Q15" s="333"/>
      <c r="R15" s="334"/>
    </row>
    <row r="16" spans="2:18" ht="18.75" x14ac:dyDescent="0.3">
      <c r="B16" s="209">
        <f t="shared" si="2"/>
        <v>12</v>
      </c>
      <c r="C16" s="209">
        <f t="shared" si="3"/>
        <v>79.2</v>
      </c>
      <c r="G16" s="211" t="str">
        <f t="shared" si="0"/>
        <v>@171,0;@-171,0;@0,-79.2;</v>
      </c>
      <c r="H16" s="212" t="str">
        <f t="shared" si="1"/>
        <v>@12,0;@0,1157.1;@0,-1157.1;</v>
      </c>
      <c r="K16" s="338"/>
      <c r="M16" s="332"/>
      <c r="N16" s="333"/>
      <c r="O16" s="333"/>
      <c r="P16" s="333"/>
      <c r="Q16" s="333"/>
      <c r="R16" s="334"/>
    </row>
    <row r="17" spans="2:18" ht="18.75" x14ac:dyDescent="0.3">
      <c r="B17" s="209">
        <f t="shared" si="2"/>
        <v>13</v>
      </c>
      <c r="C17" s="209">
        <f t="shared" si="3"/>
        <v>92.3</v>
      </c>
      <c r="G17" s="211" t="str">
        <f t="shared" si="0"/>
        <v>@171,0;@-171,0;@0,-92.3;</v>
      </c>
      <c r="H17" s="212" t="str">
        <f t="shared" si="1"/>
        <v>@13,0;@0,1157.1;@0,-1157.1;</v>
      </c>
      <c r="K17" s="338"/>
      <c r="M17" s="332"/>
      <c r="N17" s="333"/>
      <c r="O17" s="333"/>
      <c r="P17" s="333"/>
      <c r="Q17" s="333"/>
      <c r="R17" s="334"/>
    </row>
    <row r="18" spans="2:18" ht="18.75" x14ac:dyDescent="0.3">
      <c r="B18" s="209">
        <f t="shared" si="2"/>
        <v>14</v>
      </c>
      <c r="C18" s="209">
        <f t="shared" si="3"/>
        <v>106.39999999999999</v>
      </c>
      <c r="G18" s="211" t="str">
        <f t="shared" si="0"/>
        <v>@171,0;@-171,0;@0,-106.4;</v>
      </c>
      <c r="H18" s="212" t="str">
        <f t="shared" si="1"/>
        <v>@14,0;@0,1157.1;@0,-1157.1;</v>
      </c>
      <c r="K18" s="338"/>
      <c r="M18" s="332"/>
      <c r="N18" s="333"/>
      <c r="O18" s="333"/>
      <c r="P18" s="333"/>
      <c r="Q18" s="333"/>
      <c r="R18" s="334"/>
    </row>
    <row r="19" spans="2:18" ht="18.75" x14ac:dyDescent="0.3">
      <c r="B19" s="209">
        <f t="shared" si="2"/>
        <v>15</v>
      </c>
      <c r="C19" s="209">
        <f t="shared" si="3"/>
        <v>121.49999999999999</v>
      </c>
      <c r="G19" s="211" t="str">
        <f t="shared" si="0"/>
        <v>@171,0;@-171,0;@0,-121.5;</v>
      </c>
      <c r="H19" s="212" t="str">
        <f t="shared" si="1"/>
        <v>@15,0;@0,1157.1;@0,-1157.1;</v>
      </c>
      <c r="K19" s="338"/>
      <c r="M19" s="332"/>
      <c r="N19" s="333"/>
      <c r="O19" s="333"/>
      <c r="P19" s="333"/>
      <c r="Q19" s="333"/>
      <c r="R19" s="334"/>
    </row>
    <row r="20" spans="2:18" ht="18.75" x14ac:dyDescent="0.3">
      <c r="B20" s="209">
        <f t="shared" si="2"/>
        <v>16</v>
      </c>
      <c r="C20" s="209">
        <f t="shared" si="3"/>
        <v>137.6</v>
      </c>
      <c r="G20" s="211" t="str">
        <f t="shared" si="0"/>
        <v>@171,0;@-171,0;@0,-137.6;</v>
      </c>
      <c r="H20" s="212" t="str">
        <f t="shared" si="1"/>
        <v>@16,0;@0,1157.1;@0,-1157.1;</v>
      </c>
      <c r="M20" s="332"/>
      <c r="N20" s="333"/>
      <c r="O20" s="333"/>
      <c r="P20" s="333"/>
      <c r="Q20" s="333"/>
      <c r="R20" s="334"/>
    </row>
    <row r="21" spans="2:18" ht="18.75" x14ac:dyDescent="0.3">
      <c r="B21" s="209">
        <f t="shared" si="2"/>
        <v>17</v>
      </c>
      <c r="C21" s="209">
        <f t="shared" si="3"/>
        <v>154.69999999999999</v>
      </c>
      <c r="G21" s="211" t="str">
        <f t="shared" si="0"/>
        <v>@171,0;@-171,0;@0,-154.7;</v>
      </c>
      <c r="H21" s="212" t="str">
        <f t="shared" si="1"/>
        <v>@17,0;@0,1157.1;@0,-1157.1;</v>
      </c>
      <c r="K21" t="s">
        <v>116</v>
      </c>
      <c r="M21" s="332"/>
      <c r="N21" s="333"/>
      <c r="O21" s="333"/>
      <c r="P21" s="333"/>
      <c r="Q21" s="333"/>
      <c r="R21" s="334"/>
    </row>
    <row r="22" spans="2:18" ht="18.75" x14ac:dyDescent="0.3">
      <c r="B22" s="209">
        <f t="shared" si="2"/>
        <v>18</v>
      </c>
      <c r="C22" s="209">
        <f t="shared" si="3"/>
        <v>172.79999999999998</v>
      </c>
      <c r="G22" s="211" t="str">
        <f t="shared" si="0"/>
        <v>@171,0;@-171,0;@0,-172.8;</v>
      </c>
      <c r="H22" s="212" t="str">
        <f t="shared" si="1"/>
        <v>@18,0;@0,1157.1;@0,-1157.1;</v>
      </c>
      <c r="K22" s="213" t="str">
        <f>"pl;@0,0;"</f>
        <v>pl;@0,0;</v>
      </c>
      <c r="M22" s="335"/>
      <c r="N22" s="336"/>
      <c r="O22" s="336"/>
      <c r="P22" s="336"/>
      <c r="Q22" s="336"/>
      <c r="R22" s="337"/>
    </row>
    <row r="23" spans="2:18" ht="18.75" x14ac:dyDescent="0.3">
      <c r="B23" s="209"/>
      <c r="C23" s="209"/>
      <c r="G23" s="211" t="str">
        <f t="shared" si="0"/>
        <v/>
      </c>
      <c r="H23" s="212" t="str">
        <f t="shared" si="1"/>
        <v/>
      </c>
    </row>
    <row r="24" spans="2:18" ht="18.75" x14ac:dyDescent="0.3">
      <c r="B24" s="209"/>
      <c r="C24" s="209"/>
      <c r="G24" s="211" t="str">
        <f t="shared" si="0"/>
        <v/>
      </c>
      <c r="H24" s="212" t="str">
        <f t="shared" si="1"/>
        <v/>
      </c>
      <c r="K24" t="s">
        <v>117</v>
      </c>
      <c r="M24" s="248" t="s">
        <v>73</v>
      </c>
    </row>
    <row r="25" spans="2:18" ht="18.75" x14ac:dyDescent="0.3">
      <c r="B25" s="209"/>
      <c r="C25" s="209"/>
      <c r="G25" s="211" t="str">
        <f t="shared" si="0"/>
        <v/>
      </c>
      <c r="H25" s="212" t="str">
        <f t="shared" si="1"/>
        <v/>
      </c>
      <c r="K25" s="213" t="str">
        <f>"k;"</f>
        <v>k;</v>
      </c>
      <c r="M25" s="1"/>
    </row>
    <row r="26" spans="2:18" ht="18.75" x14ac:dyDescent="0.3">
      <c r="B26" s="209"/>
      <c r="C26" s="209"/>
      <c r="G26" s="211" t="str">
        <f t="shared" si="0"/>
        <v/>
      </c>
      <c r="H26" s="212" t="str">
        <f t="shared" si="1"/>
        <v/>
      </c>
    </row>
    <row r="27" spans="2:18" ht="18.75" x14ac:dyDescent="0.3">
      <c r="B27" s="209"/>
      <c r="C27" s="209"/>
      <c r="G27" s="211" t="str">
        <f t="shared" si="0"/>
        <v/>
      </c>
      <c r="H27" s="212" t="str">
        <f t="shared" si="1"/>
        <v/>
      </c>
    </row>
    <row r="28" spans="2:18" ht="18.75" x14ac:dyDescent="0.3">
      <c r="B28" s="209"/>
      <c r="C28" s="209"/>
      <c r="G28" s="211" t="str">
        <f t="shared" si="0"/>
        <v/>
      </c>
      <c r="H28" s="212" t="str">
        <f t="shared" si="1"/>
        <v/>
      </c>
    </row>
    <row r="29" spans="2:18" ht="18.75" x14ac:dyDescent="0.3">
      <c r="B29" s="209"/>
      <c r="C29" s="209"/>
      <c r="G29" s="211" t="str">
        <f t="shared" si="0"/>
        <v/>
      </c>
      <c r="H29" s="212" t="str">
        <f t="shared" si="1"/>
        <v/>
      </c>
    </row>
    <row r="30" spans="2:18" ht="18.75" x14ac:dyDescent="0.3">
      <c r="B30" s="209"/>
      <c r="C30" s="209"/>
      <c r="G30" s="211" t="str">
        <f t="shared" si="0"/>
        <v/>
      </c>
      <c r="H30" s="212" t="str">
        <f t="shared" si="1"/>
        <v/>
      </c>
    </row>
    <row r="31" spans="2:18" x14ac:dyDescent="0.25">
      <c r="G31" s="207" t="str">
        <f t="shared" si="0"/>
        <v/>
      </c>
    </row>
  </sheetData>
  <mergeCells count="5">
    <mergeCell ref="B1:R3"/>
    <mergeCell ref="M4:R5"/>
    <mergeCell ref="K6:K11"/>
    <mergeCell ref="M6:R22"/>
    <mergeCell ref="K14:K19"/>
  </mergeCells>
  <hyperlinks>
    <hyperlink ref="M2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V31"/>
  <sheetViews>
    <sheetView showGridLines="0" showRowColHeaders="0" workbookViewId="0">
      <selection activeCell="Q6" sqref="Q6:V22"/>
    </sheetView>
  </sheetViews>
  <sheetFormatPr baseColWidth="10" defaultColWidth="4.85546875" defaultRowHeight="18.75" customHeight="1" x14ac:dyDescent="0.25"/>
  <cols>
    <col min="2" max="3" width="18.5703125" customWidth="1"/>
    <col min="4" max="4" width="4.85546875" customWidth="1"/>
    <col min="5" max="6" width="12.28515625" hidden="1" customWidth="1"/>
    <col min="7" max="8" width="9.7109375" hidden="1" customWidth="1"/>
    <col min="9" max="9" width="26" hidden="1" customWidth="1"/>
    <col min="10" max="10" width="4.85546875" hidden="1" customWidth="1"/>
    <col min="11" max="11" width="26.42578125" style="207" hidden="1" customWidth="1"/>
    <col min="12" max="12" width="30.42578125" style="208" hidden="1" customWidth="1"/>
    <col min="13" max="14" width="4.85546875" hidden="1" customWidth="1"/>
    <col min="15" max="15" width="33" hidden="1" customWidth="1"/>
    <col min="16" max="16" width="4.85546875" customWidth="1"/>
    <col min="17" max="22" width="5.42578125" customWidth="1"/>
  </cols>
  <sheetData>
    <row r="1" spans="2:22" ht="18.75" customHeight="1" x14ac:dyDescent="0.25">
      <c r="B1" s="339" t="s">
        <v>118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</row>
    <row r="2" spans="2:22" ht="18.75" customHeight="1" x14ac:dyDescent="0.25"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</row>
    <row r="3" spans="2:22" ht="18.75" customHeight="1" x14ac:dyDescent="0.25"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</row>
    <row r="4" spans="2:22" ht="18.75" customHeight="1" x14ac:dyDescent="0.25">
      <c r="B4" s="214" t="s">
        <v>109</v>
      </c>
      <c r="C4" s="214" t="s">
        <v>110</v>
      </c>
      <c r="E4" s="215" t="s">
        <v>119</v>
      </c>
      <c r="F4" s="215" t="s">
        <v>119</v>
      </c>
      <c r="G4" s="215" t="s">
        <v>120</v>
      </c>
      <c r="H4" s="215" t="s">
        <v>120</v>
      </c>
      <c r="I4" t="s">
        <v>111</v>
      </c>
      <c r="Q4" s="327" t="s">
        <v>112</v>
      </c>
      <c r="R4" s="327"/>
      <c r="S4" s="327"/>
      <c r="T4" s="327"/>
      <c r="U4" s="327"/>
      <c r="V4" s="327"/>
    </row>
    <row r="5" spans="2:22" ht="18.75" customHeight="1" x14ac:dyDescent="0.3">
      <c r="B5" s="209">
        <v>0.9</v>
      </c>
      <c r="C5" s="209">
        <v>0.25</v>
      </c>
      <c r="E5" s="216" t="str">
        <f>IF(ISBLANK(B5),"","@"&amp;B5&amp;",0;")</f>
        <v>@0.9,0;</v>
      </c>
      <c r="F5" s="216" t="str">
        <f>IF(ISBLANK(B5),"","@"&amp;B5*-1&amp;",0;")</f>
        <v>@-0.9,0;</v>
      </c>
      <c r="G5" s="217" t="str">
        <f>IF(ISBLANK(C5),"","@0,"&amp;C5*-1&amp;";")</f>
        <v>@0,-0.25;</v>
      </c>
      <c r="H5" s="217" t="str">
        <f>IF(ISBLANK(C5),"","@0,"&amp;C5&amp;";")</f>
        <v>@0,0.25;</v>
      </c>
      <c r="I5" s="210">
        <f>SUM(B:B)</f>
        <v>3.6999999999999997</v>
      </c>
      <c r="K5" s="211" t="str">
        <f t="shared" ref="K5:K30" si="0">IF(ISBLANK(C5),"",COMANDOX&amp;"@0,"&amp;C5*-1&amp;";")</f>
        <v>@0.9,0;@0.3,0;@0.15,0;@0.2,0;@1.5,0;@0.2,0;@0.15,0;@0.3,0;@-0.3,0;@-0.15,0;@-0.2,0;@-1.5,0;@-0.2,0;@-0.15,0;@-0.3,0;@-0.9,0;@0,-0.25;</v>
      </c>
      <c r="L5" s="212" t="str">
        <f t="shared" ref="L5:L30" si="1">IF(ISBLANK(B5),"","@"&amp;B5&amp;",0;"&amp;COMANDOY)</f>
        <v>@0.9,0;@0,0.25;@0,1.6;@0,0.25;@0,-0.25;@0,-1.6;@0,-0.25;</v>
      </c>
      <c r="O5" t="s">
        <v>113</v>
      </c>
      <c r="Q5" s="327"/>
      <c r="R5" s="327"/>
      <c r="S5" s="327"/>
      <c r="T5" s="327"/>
      <c r="U5" s="327"/>
      <c r="V5" s="327"/>
    </row>
    <row r="6" spans="2:22" ht="18.75" customHeight="1" x14ac:dyDescent="0.3">
      <c r="B6" s="209">
        <v>0.3</v>
      </c>
      <c r="C6" s="209">
        <v>1.6</v>
      </c>
      <c r="E6" s="216" t="str">
        <f t="shared" ref="E6:E30" si="2">IF(ISBLANK(B6),"","@"&amp;B6&amp;",0;")</f>
        <v>@0.3,0;</v>
      </c>
      <c r="F6" s="216" t="str">
        <f t="shared" ref="F6:F30" si="3">IF(ISBLANK(B6),"","@"&amp;B6*-1&amp;",0;")</f>
        <v>@-0.3,0;</v>
      </c>
      <c r="G6" s="217" t="str">
        <f t="shared" ref="G6:G30" si="4">IF(ISBLANK(C6),"","@0,"&amp;C6*-1&amp;";")</f>
        <v>@0,-1.6;</v>
      </c>
      <c r="H6" s="217" t="str">
        <f t="shared" ref="H6:H30" si="5">IF(ISBLANK(C6),"","@0,"&amp;C6&amp;";")</f>
        <v>@0,1.6;</v>
      </c>
      <c r="I6" t="s">
        <v>114</v>
      </c>
      <c r="K6" s="211" t="str">
        <f t="shared" si="0"/>
        <v>@0.9,0;@0.3,0;@0.15,0;@0.2,0;@1.5,0;@0.2,0;@0.15,0;@0.3,0;@-0.3,0;@-0.15,0;@-0.2,0;@-1.5,0;@-0.2,0;@-0.15,0;@-0.3,0;@-0.9,0;@0,-1.6;</v>
      </c>
      <c r="L6" s="212" t="str">
        <f t="shared" si="1"/>
        <v>@0.3,0;@0,0.25;@0,1.6;@0,0.25;@0,-0.25;@0,-1.6;@0,-0.25;</v>
      </c>
      <c r="O6" s="328" t="str">
        <f>K5&amp;K6&amp;K7&amp;K8&amp;K9&amp;K10&amp;K11&amp;K12&amp;K13&amp;K14&amp;K15&amp;K16&amp;K17&amp;K18&amp;K19&amp;K20&amp;K21&amp;K22&amp;K23&amp;K24&amp;K25&amp;K26&amp;K27&amp;K28&amp;K29&amp;K30</f>
        <v>@0.9,0;@0.3,0;@0.15,0;@0.2,0;@1.5,0;@0.2,0;@0.15,0;@0.3,0;@-0.3,0;@-0.15,0;@-0.2,0;@-1.5,0;@-0.2,0;@-0.15,0;@-0.3,0;@-0.9,0;@0,-0.25;@0.9,0;@0.3,0;@0.15,0;@0.2,0;@1.5,0;@0.2,0;@0.15,0;@0.3,0;@-0.3,0;@-0.15,0;@-0.2,0;@-1.5,0;@-0.2,0;@-0.15,0;@-0.3,0;@-0.9,0;@0,-1.6;@0.9,0;@0.3,0;@0.15,0;@0.2,0;@1.5,0;@0.2,0;@0.15,0;@0.3,0;@-0.3,0;@-0.15,0;@-0.2,0;@-1.5,0;@-0.2,0;@-0.15,0;@-0.3,0;@-0.9,0;@0,-0.25;</v>
      </c>
      <c r="Q6" s="340" t="str">
        <f>O22&amp;O6&amp;O14&amp;O25</f>
        <v>l;@0,0;@0.9,0;@0.3,0;@0.15,0;@0.2,0;@1.5,0;@0.2,0;@0.15,0;@0.3,0;@-0.3,0;@-0.15,0;@-0.2,0;@-1.5,0;@-0.2,0;@-0.15,0;@-0.3,0;@-0.9,0;@0,-0.25;@0.9,0;@0.3,0;@0.15,0;@0.2,0;@1.5,0;@0.2,0;@0.15,0;@0.3,0;@-0.3,0;@-0.15,0;@-0.2,0;@-1.5,0;@-0.2,0;@-0.15,0;@-0.3,0;@-0.9,0;@0,-1.6;@0.9,0;@0.3,0;@0.15,0;@0.2,0;@1.5,0;@0.2,0;@0.15,0;@0.3,0;@-0.3,0;@-0.15,0;@-0.2,0;@-1.5,0;@-0.2,0;@-0.15,0;@-0.3,0;@-0.9,0;@0,-0.25;@0.9,0;@0,0.25;@0,1.6;@0,0.25;@0,-0.25;@0,-1.6;@0,-0.25;@0.3,0;@0,0.25;@0,1.6;@0,0.25;@0,-0.25;@0,-1.6;@0,-0.25;@0.15,0;@0,0.25;@0,1.6;@0,0.25;@0,-0.25;@0,-1.6;@0,-0.25;@0.2,0;@0,0.25;@0,1.6;@0,0.25;@0,-0.25;@0,-1.6;@0,-0.25;@1.5,0;@0,0.25;@0,1.6;@0,0.25;@0,-0.25;@0,-1.6;@0,-0.25;@0.2,0;@0,0.25;@0,1.6;@0,0.25;@0,-0.25;@0,-1.6;@0,-0.25;@0.15,0;@0,0.25;@0,1.6;@0,0.25;@0,-0.25;@0,-1.6;@0,-0.25;@0.3,0;@0,0.25;@0,1.6;@0,0.25;@0,-0.25;@0,-1.6;@0,-0.25;k;</v>
      </c>
      <c r="R6" s="341"/>
      <c r="S6" s="341"/>
      <c r="T6" s="341"/>
      <c r="U6" s="341"/>
      <c r="V6" s="342"/>
    </row>
    <row r="7" spans="2:22" ht="18.75" customHeight="1" x14ac:dyDescent="0.3">
      <c r="B7" s="209">
        <v>0.15</v>
      </c>
      <c r="C7" s="209">
        <v>0.25</v>
      </c>
      <c r="E7" s="216" t="str">
        <f t="shared" si="2"/>
        <v>@0.15,0;</v>
      </c>
      <c r="F7" s="216" t="str">
        <f t="shared" si="3"/>
        <v>@-0.15,0;</v>
      </c>
      <c r="G7" s="217" t="str">
        <f t="shared" si="4"/>
        <v>@0,-0.25;</v>
      </c>
      <c r="H7" s="217" t="str">
        <f t="shared" si="5"/>
        <v>@0,0.25;</v>
      </c>
      <c r="I7" s="210">
        <f>SUM(C:C)</f>
        <v>2.1</v>
      </c>
      <c r="K7" s="211" t="str">
        <f t="shared" si="0"/>
        <v>@0.9,0;@0.3,0;@0.15,0;@0.2,0;@1.5,0;@0.2,0;@0.15,0;@0.3,0;@-0.3,0;@-0.15,0;@-0.2,0;@-1.5,0;@-0.2,0;@-0.15,0;@-0.3,0;@-0.9,0;@0,-0.25;</v>
      </c>
      <c r="L7" s="212" t="str">
        <f t="shared" si="1"/>
        <v>@0.15,0;@0,0.25;@0,1.6;@0,0.25;@0,-0.25;@0,-1.6;@0,-0.25;</v>
      </c>
      <c r="O7" s="328"/>
      <c r="Q7" s="343"/>
      <c r="R7" s="344"/>
      <c r="S7" s="344"/>
      <c r="T7" s="344"/>
      <c r="U7" s="344"/>
      <c r="V7" s="345"/>
    </row>
    <row r="8" spans="2:22" ht="18.75" customHeight="1" x14ac:dyDescent="0.3">
      <c r="B8" s="209">
        <v>0.2</v>
      </c>
      <c r="C8" s="209"/>
      <c r="E8" s="216" t="str">
        <f t="shared" si="2"/>
        <v>@0.2,0;</v>
      </c>
      <c r="F8" s="216" t="str">
        <f t="shared" si="3"/>
        <v>@-0.2,0;</v>
      </c>
      <c r="G8" s="217" t="str">
        <f t="shared" si="4"/>
        <v/>
      </c>
      <c r="H8" s="217" t="str">
        <f t="shared" si="5"/>
        <v/>
      </c>
      <c r="K8" s="211" t="str">
        <f t="shared" si="0"/>
        <v/>
      </c>
      <c r="L8" s="212" t="str">
        <f t="shared" si="1"/>
        <v>@0.2,0;@0,0.25;@0,1.6;@0,0.25;@0,-0.25;@0,-1.6;@0,-0.25;</v>
      </c>
      <c r="O8" s="328"/>
      <c r="Q8" s="343"/>
      <c r="R8" s="344"/>
      <c r="S8" s="344"/>
      <c r="T8" s="344"/>
      <c r="U8" s="344"/>
      <c r="V8" s="345"/>
    </row>
    <row r="9" spans="2:22" ht="18.75" customHeight="1" x14ac:dyDescent="0.3">
      <c r="B9" s="209">
        <v>1.5</v>
      </c>
      <c r="C9" s="209"/>
      <c r="E9" s="216" t="str">
        <f t="shared" si="2"/>
        <v>@1.5,0;</v>
      </c>
      <c r="F9" s="216" t="str">
        <f t="shared" si="3"/>
        <v>@-1.5,0;</v>
      </c>
      <c r="G9" s="217" t="str">
        <f t="shared" si="4"/>
        <v/>
      </c>
      <c r="H9" s="217" t="str">
        <f t="shared" si="5"/>
        <v/>
      </c>
      <c r="I9" s="218" t="s">
        <v>121</v>
      </c>
      <c r="K9" s="211" t="str">
        <f t="shared" si="0"/>
        <v/>
      </c>
      <c r="L9" s="212" t="str">
        <f t="shared" si="1"/>
        <v>@1.5,0;@0,0.25;@0,1.6;@0,0.25;@0,-0.25;@0,-1.6;@0,-0.25;</v>
      </c>
      <c r="O9" s="328"/>
      <c r="Q9" s="343"/>
      <c r="R9" s="344"/>
      <c r="S9" s="344"/>
      <c r="T9" s="344"/>
      <c r="U9" s="344"/>
      <c r="V9" s="345"/>
    </row>
    <row r="10" spans="2:22" ht="18.75" customHeight="1" x14ac:dyDescent="0.3">
      <c r="B10" s="209">
        <v>0.2</v>
      </c>
      <c r="C10" s="209"/>
      <c r="E10" s="216" t="str">
        <f t="shared" si="2"/>
        <v>@0.2,0;</v>
      </c>
      <c r="F10" s="216" t="str">
        <f t="shared" si="3"/>
        <v>@-0.2,0;</v>
      </c>
      <c r="G10" s="217" t="str">
        <f t="shared" si="4"/>
        <v/>
      </c>
      <c r="H10" s="217" t="str">
        <f t="shared" si="5"/>
        <v/>
      </c>
      <c r="I10" s="219" t="str">
        <f>E5&amp;E6&amp;E7&amp;E8&amp;E9&amp;E10&amp;E11&amp;E12&amp;E13&amp;E14&amp;E15&amp;E16&amp;E17&amp;E18&amp;E19&amp;E20&amp;E21&amp;E22&amp;E23&amp;E24&amp;E25&amp;E26&amp;E27&amp;E28&amp;E29&amp;E30</f>
        <v>@0.9,0;@0.3,0;@0.15,0;@0.2,0;@1.5,0;@0.2,0;@0.15,0;@0.3,0;</v>
      </c>
      <c r="K10" s="211" t="str">
        <f t="shared" si="0"/>
        <v/>
      </c>
      <c r="L10" s="212" t="str">
        <f t="shared" si="1"/>
        <v>@0.2,0;@0,0.25;@0,1.6;@0,0.25;@0,-0.25;@0,-1.6;@0,-0.25;</v>
      </c>
      <c r="O10" s="328"/>
      <c r="Q10" s="343"/>
      <c r="R10" s="344"/>
      <c r="S10" s="344"/>
      <c r="T10" s="344"/>
      <c r="U10" s="344"/>
      <c r="V10" s="345"/>
    </row>
    <row r="11" spans="2:22" ht="18.75" customHeight="1" x14ac:dyDescent="0.3">
      <c r="B11" s="209">
        <v>0.15</v>
      </c>
      <c r="C11" s="209"/>
      <c r="E11" s="216" t="str">
        <f t="shared" si="2"/>
        <v>@0.15,0;</v>
      </c>
      <c r="F11" s="216" t="str">
        <f t="shared" si="3"/>
        <v>@-0.15,0;</v>
      </c>
      <c r="G11" s="217" t="str">
        <f t="shared" si="4"/>
        <v/>
      </c>
      <c r="H11" s="217" t="str">
        <f t="shared" si="5"/>
        <v/>
      </c>
      <c r="I11" s="220" t="str">
        <f>F30&amp;F29&amp;F28&amp;F27&amp;F26&amp;F25&amp;F24&amp;F23&amp;F22&amp;F21&amp;F20&amp;F19&amp;F18&amp;F17&amp;F16&amp;F15&amp;F14&amp;F13&amp;F12&amp;F11&amp;F10&amp;F9&amp;F8&amp;F7&amp;F6&amp;F5</f>
        <v>@-0.3,0;@-0.15,0;@-0.2,0;@-1.5,0;@-0.2,0;@-0.15,0;@-0.3,0;@-0.9,0;</v>
      </c>
      <c r="K11" s="211" t="str">
        <f t="shared" si="0"/>
        <v/>
      </c>
      <c r="L11" s="212" t="str">
        <f t="shared" si="1"/>
        <v>@0.15,0;@0,0.25;@0,1.6;@0,0.25;@0,-0.25;@0,-1.6;@0,-0.25;</v>
      </c>
      <c r="O11" s="328"/>
      <c r="Q11" s="343"/>
      <c r="R11" s="344"/>
      <c r="S11" s="344"/>
      <c r="T11" s="344"/>
      <c r="U11" s="344"/>
      <c r="V11" s="345"/>
    </row>
    <row r="12" spans="2:22" ht="18.75" customHeight="1" x14ac:dyDescent="0.3">
      <c r="B12" s="209">
        <v>0.3</v>
      </c>
      <c r="C12" s="209"/>
      <c r="E12" s="216" t="str">
        <f t="shared" si="2"/>
        <v>@0.3,0;</v>
      </c>
      <c r="F12" s="216" t="str">
        <f t="shared" si="3"/>
        <v>@-0.3,0;</v>
      </c>
      <c r="G12" s="217" t="str">
        <f t="shared" si="4"/>
        <v/>
      </c>
      <c r="H12" s="217" t="str">
        <f t="shared" si="5"/>
        <v/>
      </c>
      <c r="I12" s="349" t="str">
        <f>I10&amp;I11</f>
        <v>@0.9,0;@0.3,0;@0.15,0;@0.2,0;@1.5,0;@0.2,0;@0.15,0;@0.3,0;@-0.3,0;@-0.15,0;@-0.2,0;@-1.5,0;@-0.2,0;@-0.15,0;@-0.3,0;@-0.9,0;</v>
      </c>
      <c r="K12" s="211" t="str">
        <f t="shared" si="0"/>
        <v/>
      </c>
      <c r="L12" s="212" t="str">
        <f t="shared" si="1"/>
        <v>@0.3,0;@0,0.25;@0,1.6;@0,0.25;@0,-0.25;@0,-1.6;@0,-0.25;</v>
      </c>
      <c r="Q12" s="343"/>
      <c r="R12" s="344"/>
      <c r="S12" s="344"/>
      <c r="T12" s="344"/>
      <c r="U12" s="344"/>
      <c r="V12" s="345"/>
    </row>
    <row r="13" spans="2:22" ht="18.75" customHeight="1" x14ac:dyDescent="0.3">
      <c r="B13" s="209"/>
      <c r="C13" s="209"/>
      <c r="E13" s="216" t="str">
        <f t="shared" si="2"/>
        <v/>
      </c>
      <c r="F13" s="216" t="str">
        <f t="shared" si="3"/>
        <v/>
      </c>
      <c r="G13" s="217" t="str">
        <f t="shared" si="4"/>
        <v/>
      </c>
      <c r="H13" s="217" t="str">
        <f t="shared" si="5"/>
        <v/>
      </c>
      <c r="I13" s="349"/>
      <c r="K13" s="211" t="str">
        <f t="shared" si="0"/>
        <v/>
      </c>
      <c r="L13" s="212" t="str">
        <f t="shared" si="1"/>
        <v/>
      </c>
      <c r="O13" t="s">
        <v>115</v>
      </c>
      <c r="Q13" s="343"/>
      <c r="R13" s="344"/>
      <c r="S13" s="344"/>
      <c r="T13" s="344"/>
      <c r="U13" s="344"/>
      <c r="V13" s="345"/>
    </row>
    <row r="14" spans="2:22" ht="18.75" customHeight="1" x14ac:dyDescent="0.3">
      <c r="B14" s="209"/>
      <c r="C14" s="209"/>
      <c r="E14" s="216" t="str">
        <f t="shared" si="2"/>
        <v/>
      </c>
      <c r="F14" s="216" t="str">
        <f t="shared" si="3"/>
        <v/>
      </c>
      <c r="G14" s="217" t="str">
        <f t="shared" si="4"/>
        <v/>
      </c>
      <c r="H14" s="217" t="str">
        <f t="shared" si="5"/>
        <v/>
      </c>
      <c r="K14" s="211" t="str">
        <f t="shared" si="0"/>
        <v/>
      </c>
      <c r="L14" s="212" t="str">
        <f t="shared" si="1"/>
        <v/>
      </c>
      <c r="O14" s="338" t="str">
        <f>L5&amp;L6&amp;L7&amp;L8&amp;L9&amp;L10&amp;L11&amp;L12&amp;L13&amp;L14&amp;L15&amp;L16&amp;L17&amp;L18&amp;L19&amp;L20&amp;L21&amp;L22&amp;L23&amp;L24&amp;L25&amp;L26&amp;L27&amp;L28&amp;L29&amp;L30</f>
        <v>@0.9,0;@0,0.25;@0,1.6;@0,0.25;@0,-0.25;@0,-1.6;@0,-0.25;@0.3,0;@0,0.25;@0,1.6;@0,0.25;@0,-0.25;@0,-1.6;@0,-0.25;@0.15,0;@0,0.25;@0,1.6;@0,0.25;@0,-0.25;@0,-1.6;@0,-0.25;@0.2,0;@0,0.25;@0,1.6;@0,0.25;@0,-0.25;@0,-1.6;@0,-0.25;@1.5,0;@0,0.25;@0,1.6;@0,0.25;@0,-0.25;@0,-1.6;@0,-0.25;@0.2,0;@0,0.25;@0,1.6;@0,0.25;@0,-0.25;@0,-1.6;@0,-0.25;@0.15,0;@0,0.25;@0,1.6;@0,0.25;@0,-0.25;@0,-1.6;@0,-0.25;@0.3,0;@0,0.25;@0,1.6;@0,0.25;@0,-0.25;@0,-1.6;@0,-0.25;</v>
      </c>
      <c r="Q14" s="343"/>
      <c r="R14" s="344"/>
      <c r="S14" s="344"/>
      <c r="T14" s="344"/>
      <c r="U14" s="344"/>
      <c r="V14" s="345"/>
    </row>
    <row r="15" spans="2:22" ht="18.75" customHeight="1" x14ac:dyDescent="0.3">
      <c r="B15" s="209"/>
      <c r="C15" s="209"/>
      <c r="E15" s="216" t="str">
        <f t="shared" si="2"/>
        <v/>
      </c>
      <c r="F15" s="216" t="str">
        <f t="shared" si="3"/>
        <v/>
      </c>
      <c r="G15" s="217" t="str">
        <f t="shared" si="4"/>
        <v/>
      </c>
      <c r="H15" s="217" t="str">
        <f t="shared" si="5"/>
        <v/>
      </c>
      <c r="I15" s="218" t="s">
        <v>122</v>
      </c>
      <c r="K15" s="211" t="str">
        <f t="shared" si="0"/>
        <v/>
      </c>
      <c r="L15" s="212" t="str">
        <f t="shared" si="1"/>
        <v/>
      </c>
      <c r="O15" s="338"/>
      <c r="Q15" s="343"/>
      <c r="R15" s="344"/>
      <c r="S15" s="344"/>
      <c r="T15" s="344"/>
      <c r="U15" s="344"/>
      <c r="V15" s="345"/>
    </row>
    <row r="16" spans="2:22" ht="18.75" customHeight="1" x14ac:dyDescent="0.3">
      <c r="B16" s="209"/>
      <c r="C16" s="209"/>
      <c r="E16" s="216" t="str">
        <f t="shared" si="2"/>
        <v/>
      </c>
      <c r="F16" s="216" t="str">
        <f t="shared" si="3"/>
        <v/>
      </c>
      <c r="G16" s="217" t="str">
        <f t="shared" si="4"/>
        <v/>
      </c>
      <c r="H16" s="217" t="str">
        <f t="shared" si="5"/>
        <v/>
      </c>
      <c r="I16" s="219" t="str">
        <f>G5&amp;G6&amp;G7&amp;G8&amp;G9&amp;G10&amp;G11&amp;G12&amp;G13&amp;G14&amp;G15&amp;G16&amp;G17&amp;G18&amp;G19&amp;G20&amp;G21&amp;G22&amp;G23&amp;G24&amp;G25&amp;G26&amp;G27&amp;G28&amp;G29&amp;G30</f>
        <v>@0,-0.25;@0,-1.6;@0,-0.25;</v>
      </c>
      <c r="K16" s="211" t="str">
        <f t="shared" si="0"/>
        <v/>
      </c>
      <c r="L16" s="212" t="str">
        <f t="shared" si="1"/>
        <v/>
      </c>
      <c r="O16" s="338"/>
      <c r="Q16" s="343"/>
      <c r="R16" s="344"/>
      <c r="S16" s="344"/>
      <c r="T16" s="344"/>
      <c r="U16" s="344"/>
      <c r="V16" s="345"/>
    </row>
    <row r="17" spans="2:22" ht="18.75" customHeight="1" x14ac:dyDescent="0.3">
      <c r="B17" s="209"/>
      <c r="C17" s="209"/>
      <c r="E17" s="216" t="str">
        <f t="shared" si="2"/>
        <v/>
      </c>
      <c r="F17" s="216" t="str">
        <f t="shared" si="3"/>
        <v/>
      </c>
      <c r="G17" s="217" t="str">
        <f t="shared" si="4"/>
        <v/>
      </c>
      <c r="H17" s="217" t="str">
        <f t="shared" si="5"/>
        <v/>
      </c>
      <c r="I17" s="220" t="str">
        <f>H30&amp;H29&amp;H28&amp;H27&amp;H26&amp;H25&amp;H24&amp;H23&amp;H22&amp;H21&amp;H20&amp;H19&amp;H18&amp;H17&amp;H16&amp;H15&amp;H14&amp;H13&amp;H12&amp;H11&amp;H10&amp;H9&amp;H8&amp;H7&amp;H6&amp;H5</f>
        <v>@0,0.25;@0,1.6;@0,0.25;</v>
      </c>
      <c r="K17" s="211" t="str">
        <f t="shared" si="0"/>
        <v/>
      </c>
      <c r="L17" s="212" t="str">
        <f t="shared" si="1"/>
        <v/>
      </c>
      <c r="O17" s="338"/>
      <c r="Q17" s="343"/>
      <c r="R17" s="344"/>
      <c r="S17" s="344"/>
      <c r="T17" s="344"/>
      <c r="U17" s="344"/>
      <c r="V17" s="345"/>
    </row>
    <row r="18" spans="2:22" ht="18.75" customHeight="1" x14ac:dyDescent="0.3">
      <c r="B18" s="209"/>
      <c r="C18" s="209"/>
      <c r="E18" s="216" t="str">
        <f t="shared" si="2"/>
        <v/>
      </c>
      <c r="F18" s="216" t="str">
        <f t="shared" si="3"/>
        <v/>
      </c>
      <c r="G18" s="217" t="str">
        <f t="shared" si="4"/>
        <v/>
      </c>
      <c r="H18" s="217" t="str">
        <f t="shared" si="5"/>
        <v/>
      </c>
      <c r="I18" s="349" t="str">
        <f>I17&amp;I16</f>
        <v>@0,0.25;@0,1.6;@0,0.25;@0,-0.25;@0,-1.6;@0,-0.25;</v>
      </c>
      <c r="K18" s="211" t="str">
        <f t="shared" si="0"/>
        <v/>
      </c>
      <c r="L18" s="212" t="str">
        <f t="shared" si="1"/>
        <v/>
      </c>
      <c r="O18" s="338"/>
      <c r="Q18" s="343"/>
      <c r="R18" s="344"/>
      <c r="S18" s="344"/>
      <c r="T18" s="344"/>
      <c r="U18" s="344"/>
      <c r="V18" s="345"/>
    </row>
    <row r="19" spans="2:22" ht="18.75" customHeight="1" x14ac:dyDescent="0.3">
      <c r="B19" s="209"/>
      <c r="C19" s="209"/>
      <c r="E19" s="216" t="str">
        <f t="shared" si="2"/>
        <v/>
      </c>
      <c r="F19" s="216" t="str">
        <f t="shared" si="3"/>
        <v/>
      </c>
      <c r="G19" s="217" t="str">
        <f t="shared" si="4"/>
        <v/>
      </c>
      <c r="H19" s="217" t="str">
        <f t="shared" si="5"/>
        <v/>
      </c>
      <c r="I19" s="349"/>
      <c r="K19" s="211" t="str">
        <f t="shared" si="0"/>
        <v/>
      </c>
      <c r="L19" s="212" t="str">
        <f t="shared" si="1"/>
        <v/>
      </c>
      <c r="O19" s="338"/>
      <c r="Q19" s="343"/>
      <c r="R19" s="344"/>
      <c r="S19" s="344"/>
      <c r="T19" s="344"/>
      <c r="U19" s="344"/>
      <c r="V19" s="345"/>
    </row>
    <row r="20" spans="2:22" ht="18.75" customHeight="1" x14ac:dyDescent="0.3">
      <c r="B20" s="209"/>
      <c r="C20" s="209"/>
      <c r="E20" s="216" t="str">
        <f t="shared" si="2"/>
        <v/>
      </c>
      <c r="F20" s="216" t="str">
        <f t="shared" si="3"/>
        <v/>
      </c>
      <c r="G20" s="217" t="str">
        <f t="shared" si="4"/>
        <v/>
      </c>
      <c r="H20" s="217" t="str">
        <f t="shared" si="5"/>
        <v/>
      </c>
      <c r="K20" s="211" t="str">
        <f t="shared" si="0"/>
        <v/>
      </c>
      <c r="L20" s="212" t="str">
        <f t="shared" si="1"/>
        <v/>
      </c>
      <c r="Q20" s="343"/>
      <c r="R20" s="344"/>
      <c r="S20" s="344"/>
      <c r="T20" s="344"/>
      <c r="U20" s="344"/>
      <c r="V20" s="345"/>
    </row>
    <row r="21" spans="2:22" ht="18.75" customHeight="1" x14ac:dyDescent="0.3">
      <c r="B21" s="209"/>
      <c r="C21" s="209"/>
      <c r="E21" s="216" t="str">
        <f t="shared" si="2"/>
        <v/>
      </c>
      <c r="F21" s="216" t="str">
        <f t="shared" si="3"/>
        <v/>
      </c>
      <c r="G21" s="217" t="str">
        <f t="shared" si="4"/>
        <v/>
      </c>
      <c r="H21" s="217" t="str">
        <f t="shared" si="5"/>
        <v/>
      </c>
      <c r="K21" s="211" t="str">
        <f t="shared" si="0"/>
        <v/>
      </c>
      <c r="L21" s="212" t="str">
        <f t="shared" si="1"/>
        <v/>
      </c>
      <c r="O21" t="s">
        <v>116</v>
      </c>
      <c r="Q21" s="343"/>
      <c r="R21" s="344"/>
      <c r="S21" s="344"/>
      <c r="T21" s="344"/>
      <c r="U21" s="344"/>
      <c r="V21" s="345"/>
    </row>
    <row r="22" spans="2:22" ht="18.75" customHeight="1" x14ac:dyDescent="0.3">
      <c r="B22" s="209"/>
      <c r="C22" s="209"/>
      <c r="E22" s="216" t="str">
        <f t="shared" si="2"/>
        <v/>
      </c>
      <c r="F22" s="216" t="str">
        <f t="shared" si="3"/>
        <v/>
      </c>
      <c r="G22" s="217" t="str">
        <f t="shared" si="4"/>
        <v/>
      </c>
      <c r="H22" s="217" t="str">
        <f t="shared" si="5"/>
        <v/>
      </c>
      <c r="K22" s="211" t="str">
        <f t="shared" si="0"/>
        <v/>
      </c>
      <c r="L22" s="212" t="str">
        <f t="shared" si="1"/>
        <v/>
      </c>
      <c r="O22" s="213" t="str">
        <f>"l;@0,0;"</f>
        <v>l;@0,0;</v>
      </c>
      <c r="Q22" s="346"/>
      <c r="R22" s="347"/>
      <c r="S22" s="347"/>
      <c r="T22" s="347"/>
      <c r="U22" s="347"/>
      <c r="V22" s="348"/>
    </row>
    <row r="23" spans="2:22" ht="18.75" customHeight="1" x14ac:dyDescent="0.3">
      <c r="B23" s="209"/>
      <c r="C23" s="209"/>
      <c r="E23" s="216" t="str">
        <f t="shared" si="2"/>
        <v/>
      </c>
      <c r="F23" s="216" t="str">
        <f t="shared" si="3"/>
        <v/>
      </c>
      <c r="G23" s="217" t="str">
        <f t="shared" si="4"/>
        <v/>
      </c>
      <c r="H23" s="217" t="str">
        <f t="shared" si="5"/>
        <v/>
      </c>
      <c r="K23" s="211" t="str">
        <f t="shared" si="0"/>
        <v/>
      </c>
      <c r="L23" s="212" t="str">
        <f t="shared" si="1"/>
        <v/>
      </c>
    </row>
    <row r="24" spans="2:22" ht="18.75" customHeight="1" x14ac:dyDescent="0.3">
      <c r="B24" s="209"/>
      <c r="C24" s="209"/>
      <c r="E24" s="216" t="str">
        <f t="shared" si="2"/>
        <v/>
      </c>
      <c r="F24" s="216" t="str">
        <f t="shared" si="3"/>
        <v/>
      </c>
      <c r="G24" s="217" t="str">
        <f t="shared" si="4"/>
        <v/>
      </c>
      <c r="H24" s="217" t="str">
        <f t="shared" si="5"/>
        <v/>
      </c>
      <c r="K24" s="211" t="str">
        <f t="shared" si="0"/>
        <v/>
      </c>
      <c r="L24" s="212" t="str">
        <f t="shared" si="1"/>
        <v/>
      </c>
      <c r="O24" t="s">
        <v>117</v>
      </c>
      <c r="Q24" s="248" t="s">
        <v>73</v>
      </c>
    </row>
    <row r="25" spans="2:22" ht="18.75" customHeight="1" x14ac:dyDescent="0.3">
      <c r="B25" s="209"/>
      <c r="C25" s="209"/>
      <c r="E25" s="216" t="str">
        <f t="shared" si="2"/>
        <v/>
      </c>
      <c r="F25" s="216" t="str">
        <f t="shared" si="3"/>
        <v/>
      </c>
      <c r="G25" s="217" t="str">
        <f t="shared" si="4"/>
        <v/>
      </c>
      <c r="H25" s="217" t="str">
        <f t="shared" si="5"/>
        <v/>
      </c>
      <c r="K25" s="211" t="str">
        <f t="shared" si="0"/>
        <v/>
      </c>
      <c r="L25" s="212" t="str">
        <f t="shared" si="1"/>
        <v/>
      </c>
      <c r="O25" s="213" t="str">
        <f>"k;"</f>
        <v>k;</v>
      </c>
      <c r="Q25" s="1"/>
    </row>
    <row r="26" spans="2:22" ht="18.75" customHeight="1" x14ac:dyDescent="0.3">
      <c r="B26" s="209"/>
      <c r="C26" s="209"/>
      <c r="E26" s="216" t="str">
        <f t="shared" si="2"/>
        <v/>
      </c>
      <c r="F26" s="216" t="str">
        <f t="shared" si="3"/>
        <v/>
      </c>
      <c r="G26" s="217" t="str">
        <f t="shared" si="4"/>
        <v/>
      </c>
      <c r="H26" s="217" t="str">
        <f t="shared" si="5"/>
        <v/>
      </c>
      <c r="K26" s="211" t="str">
        <f t="shared" si="0"/>
        <v/>
      </c>
      <c r="L26" s="212" t="str">
        <f t="shared" si="1"/>
        <v/>
      </c>
    </row>
    <row r="27" spans="2:22" ht="18.75" customHeight="1" x14ac:dyDescent="0.3">
      <c r="B27" s="209"/>
      <c r="C27" s="209"/>
      <c r="E27" s="216" t="str">
        <f t="shared" si="2"/>
        <v/>
      </c>
      <c r="F27" s="216" t="str">
        <f t="shared" si="3"/>
        <v/>
      </c>
      <c r="G27" s="217" t="str">
        <f t="shared" si="4"/>
        <v/>
      </c>
      <c r="H27" s="217" t="str">
        <f t="shared" si="5"/>
        <v/>
      </c>
      <c r="K27" s="211" t="str">
        <f t="shared" si="0"/>
        <v/>
      </c>
      <c r="L27" s="212" t="str">
        <f t="shared" si="1"/>
        <v/>
      </c>
    </row>
    <row r="28" spans="2:22" ht="18.75" customHeight="1" x14ac:dyDescent="0.3">
      <c r="B28" s="209"/>
      <c r="C28" s="209"/>
      <c r="E28" s="216" t="str">
        <f t="shared" si="2"/>
        <v/>
      </c>
      <c r="F28" s="216" t="str">
        <f t="shared" si="3"/>
        <v/>
      </c>
      <c r="G28" s="217" t="str">
        <f t="shared" si="4"/>
        <v/>
      </c>
      <c r="H28" s="217" t="str">
        <f t="shared" si="5"/>
        <v/>
      </c>
      <c r="K28" s="211" t="str">
        <f t="shared" si="0"/>
        <v/>
      </c>
      <c r="L28" s="212" t="str">
        <f t="shared" si="1"/>
        <v/>
      </c>
    </row>
    <row r="29" spans="2:22" ht="18.75" customHeight="1" x14ac:dyDescent="0.3">
      <c r="B29" s="209"/>
      <c r="C29" s="209"/>
      <c r="E29" s="216" t="str">
        <f t="shared" si="2"/>
        <v/>
      </c>
      <c r="F29" s="216" t="str">
        <f t="shared" si="3"/>
        <v/>
      </c>
      <c r="G29" s="217" t="str">
        <f t="shared" si="4"/>
        <v/>
      </c>
      <c r="H29" s="217" t="str">
        <f t="shared" si="5"/>
        <v/>
      </c>
      <c r="K29" s="211" t="str">
        <f t="shared" si="0"/>
        <v/>
      </c>
      <c r="L29" s="212" t="str">
        <f t="shared" si="1"/>
        <v/>
      </c>
    </row>
    <row r="30" spans="2:22" ht="18.75" customHeight="1" x14ac:dyDescent="0.3">
      <c r="B30" s="209"/>
      <c r="C30" s="209"/>
      <c r="E30" s="216" t="str">
        <f t="shared" si="2"/>
        <v/>
      </c>
      <c r="F30" s="216" t="str">
        <f t="shared" si="3"/>
        <v/>
      </c>
      <c r="G30" s="217" t="str">
        <f t="shared" si="4"/>
        <v/>
      </c>
      <c r="H30" s="217" t="str">
        <f t="shared" si="5"/>
        <v/>
      </c>
      <c r="K30" s="211" t="str">
        <f t="shared" si="0"/>
        <v/>
      </c>
      <c r="L30" s="212" t="str">
        <f t="shared" si="1"/>
        <v/>
      </c>
    </row>
    <row r="31" spans="2:22" ht="18.75" customHeight="1" x14ac:dyDescent="0.25">
      <c r="K31" s="207" t="str">
        <f t="shared" ref="K31" si="6">IF(ISBLANK(C31),"","@"&amp;toalxx&amp;",0;@"&amp;-1*toalxx&amp;",0;@0,"&amp;C31*-1&amp;";")</f>
        <v/>
      </c>
    </row>
  </sheetData>
  <mergeCells count="7">
    <mergeCell ref="B1:V3"/>
    <mergeCell ref="Q4:V5"/>
    <mergeCell ref="O6:O11"/>
    <mergeCell ref="Q6:V22"/>
    <mergeCell ref="I12:I13"/>
    <mergeCell ref="O14:O19"/>
    <mergeCell ref="I18:I19"/>
  </mergeCells>
  <hyperlinks>
    <hyperlink ref="Q2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31"/>
  <sheetViews>
    <sheetView showGridLines="0" showRowColHeaders="0" workbookViewId="0">
      <selection activeCell="K8" sqref="K8:M29"/>
    </sheetView>
  </sheetViews>
  <sheetFormatPr baseColWidth="10" defaultRowHeight="14.25" x14ac:dyDescent="0.2"/>
  <cols>
    <col min="1" max="1" width="5.42578125" style="1" customWidth="1"/>
    <col min="2" max="4" width="11.42578125" style="194"/>
    <col min="5" max="5" width="0" style="1" hidden="1" customWidth="1"/>
    <col min="6" max="6" width="48.85546875" style="1" hidden="1" customWidth="1"/>
    <col min="7" max="9" width="0" style="1" hidden="1" customWidth="1"/>
    <col min="10" max="16384" width="11.42578125" style="1"/>
  </cols>
  <sheetData>
    <row r="1" spans="2:13" x14ac:dyDescent="0.2">
      <c r="B1" s="350" t="s">
        <v>123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2:13" x14ac:dyDescent="0.2"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</row>
    <row r="3" spans="2:13" x14ac:dyDescent="0.2"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</row>
    <row r="4" spans="2:13" ht="15" x14ac:dyDescent="0.25">
      <c r="B4" s="221" t="s">
        <v>124</v>
      </c>
      <c r="C4" s="221" t="s">
        <v>91</v>
      </c>
      <c r="D4" s="221" t="s">
        <v>92</v>
      </c>
    </row>
    <row r="5" spans="2:13" ht="15" x14ac:dyDescent="0.25">
      <c r="B5" s="222"/>
      <c r="C5" s="223"/>
      <c r="D5" s="223">
        <v>0.75</v>
      </c>
      <c r="F5" s="224" t="str">
        <f>IF(ABS(C5)+ABS(D5),"@"&amp;COS(B5*PI()/180)*C5+SIN(B5*PI()/180)*D5*-1&amp;","&amp;SIN(B5*PI()/180)*C5+COS(B5*PI()/180)*D5&amp;";","")</f>
        <v>@0,0.75;</v>
      </c>
      <c r="H5" s="351" t="str">
        <f>F5&amp;F6&amp;F7&amp;F8&amp;F9&amp;F10&amp;F11&amp;F12&amp;F13&amp;F14&amp;F15&amp;F16&amp;F17&amp;F18&amp;F19&amp;F20&amp;F21&amp;F22&amp;F23&amp;F24&amp;F25&amp;F26&amp;F27&amp;F28&amp;F29</f>
        <v>@0,0.75;@0.75,0;@0,-1.5;@-0.75,0;@0,0.75;</v>
      </c>
      <c r="I5" s="351"/>
      <c r="K5" s="352" t="s">
        <v>125</v>
      </c>
      <c r="L5" s="352"/>
      <c r="M5" s="352"/>
    </row>
    <row r="6" spans="2:13" ht="15" x14ac:dyDescent="0.25">
      <c r="B6" s="222"/>
      <c r="C6" s="223">
        <v>0.75</v>
      </c>
      <c r="D6" s="223"/>
      <c r="F6" s="224" t="str">
        <f t="shared" ref="F6:F27" si="0">IF(ABS(C6)+ABS(D6),"@"&amp;COS(B6*PI()/180)*C6+SIN(B6*PI()/180)*D6*-1&amp;","&amp;SIN(B6*PI()/180)*C6+COS(B6*PI()/180)*D6&amp;";","")</f>
        <v>@0.75,0;</v>
      </c>
      <c r="H6" s="351"/>
      <c r="I6" s="351"/>
      <c r="K6" s="352"/>
      <c r="L6" s="352"/>
      <c r="M6" s="352"/>
    </row>
    <row r="7" spans="2:13" ht="15" x14ac:dyDescent="0.25">
      <c r="B7" s="222"/>
      <c r="C7" s="223"/>
      <c r="D7" s="223">
        <v>-1.5</v>
      </c>
      <c r="F7" s="224" t="str">
        <f t="shared" si="0"/>
        <v>@0,-1.5;</v>
      </c>
    </row>
    <row r="8" spans="2:13" ht="15" x14ac:dyDescent="0.25">
      <c r="B8" s="222"/>
      <c r="C8" s="223">
        <v>-0.75</v>
      </c>
      <c r="D8" s="223"/>
      <c r="F8" s="224" t="str">
        <f t="shared" si="0"/>
        <v>@-0.75,0;</v>
      </c>
      <c r="K8" s="353" t="str">
        <f>H15</f>
        <v>pl;@0,0;@0,0.75;@0.75,0;@0,-1.5;@-0.75,0;@0,0.75;k;</v>
      </c>
      <c r="L8" s="353"/>
      <c r="M8" s="353"/>
    </row>
    <row r="9" spans="2:13" ht="15" x14ac:dyDescent="0.25">
      <c r="B9" s="222"/>
      <c r="C9" s="223"/>
      <c r="D9" s="223">
        <v>0.75</v>
      </c>
      <c r="F9" s="224" t="str">
        <f t="shared" si="0"/>
        <v>@0,0.75;</v>
      </c>
      <c r="K9" s="353"/>
      <c r="L9" s="353"/>
      <c r="M9" s="353"/>
    </row>
    <row r="10" spans="2:13" ht="15" x14ac:dyDescent="0.25">
      <c r="B10" s="222"/>
      <c r="C10" s="223"/>
      <c r="D10" s="223"/>
      <c r="F10" s="224" t="str">
        <f t="shared" si="0"/>
        <v/>
      </c>
      <c r="H10" s="354" t="str">
        <f>"pl;@0,0;"</f>
        <v>pl;@0,0;</v>
      </c>
      <c r="I10" s="354"/>
      <c r="K10" s="353"/>
      <c r="L10" s="353"/>
      <c r="M10" s="353"/>
    </row>
    <row r="11" spans="2:13" ht="15" x14ac:dyDescent="0.25">
      <c r="B11" s="222"/>
      <c r="C11" s="223"/>
      <c r="D11" s="223"/>
      <c r="F11" s="224" t="str">
        <f t="shared" si="0"/>
        <v/>
      </c>
      <c r="K11" s="353"/>
      <c r="L11" s="353"/>
      <c r="M11" s="353"/>
    </row>
    <row r="12" spans="2:13" ht="15" x14ac:dyDescent="0.25">
      <c r="B12" s="222"/>
      <c r="C12" s="223"/>
      <c r="D12" s="223"/>
      <c r="F12" s="224" t="str">
        <f t="shared" si="0"/>
        <v/>
      </c>
      <c r="H12" s="354" t="str">
        <f>"k;"</f>
        <v>k;</v>
      </c>
      <c r="I12" s="354"/>
      <c r="K12" s="353"/>
      <c r="L12" s="353"/>
      <c r="M12" s="353"/>
    </row>
    <row r="13" spans="2:13" ht="15" x14ac:dyDescent="0.25">
      <c r="B13" s="222"/>
      <c r="C13" s="223"/>
      <c r="D13" s="223"/>
      <c r="F13" s="224" t="str">
        <f t="shared" si="0"/>
        <v/>
      </c>
      <c r="K13" s="353"/>
      <c r="L13" s="353"/>
      <c r="M13" s="353"/>
    </row>
    <row r="14" spans="2:13" ht="15" x14ac:dyDescent="0.25">
      <c r="B14" s="222"/>
      <c r="C14" s="223"/>
      <c r="D14" s="223"/>
      <c r="F14" s="224" t="str">
        <f t="shared" si="0"/>
        <v/>
      </c>
      <c r="K14" s="353"/>
      <c r="L14" s="353"/>
      <c r="M14" s="353"/>
    </row>
    <row r="15" spans="2:13" ht="15" x14ac:dyDescent="0.25">
      <c r="B15" s="222"/>
      <c r="C15" s="223"/>
      <c r="D15" s="223"/>
      <c r="F15" s="224" t="str">
        <f t="shared" si="0"/>
        <v/>
      </c>
      <c r="H15" s="355" t="str">
        <f>H10&amp;H5&amp;H12</f>
        <v>pl;@0,0;@0,0.75;@0.75,0;@0,-1.5;@-0.75,0;@0,0.75;k;</v>
      </c>
      <c r="I15" s="355"/>
      <c r="K15" s="353"/>
      <c r="L15" s="353"/>
      <c r="M15" s="353"/>
    </row>
    <row r="16" spans="2:13" ht="15" x14ac:dyDescent="0.25">
      <c r="B16" s="222"/>
      <c r="C16" s="223"/>
      <c r="D16" s="223"/>
      <c r="F16" s="224" t="str">
        <f t="shared" si="0"/>
        <v/>
      </c>
      <c r="H16" s="355"/>
      <c r="I16" s="355"/>
      <c r="K16" s="353"/>
      <c r="L16" s="353"/>
      <c r="M16" s="353"/>
    </row>
    <row r="17" spans="2:13" ht="15" x14ac:dyDescent="0.25">
      <c r="B17" s="222"/>
      <c r="C17" s="223"/>
      <c r="D17" s="223"/>
      <c r="F17" s="224" t="str">
        <f t="shared" si="0"/>
        <v/>
      </c>
      <c r="H17" s="355"/>
      <c r="I17" s="355"/>
      <c r="K17" s="353"/>
      <c r="L17" s="353"/>
      <c r="M17" s="353"/>
    </row>
    <row r="18" spans="2:13" ht="15" x14ac:dyDescent="0.25">
      <c r="B18" s="222"/>
      <c r="C18" s="223"/>
      <c r="D18" s="223"/>
      <c r="F18" s="224" t="str">
        <f t="shared" si="0"/>
        <v/>
      </c>
      <c r="H18" s="355"/>
      <c r="I18" s="355"/>
      <c r="K18" s="353"/>
      <c r="L18" s="353"/>
      <c r="M18" s="353"/>
    </row>
    <row r="19" spans="2:13" ht="15" x14ac:dyDescent="0.25">
      <c r="B19" s="222"/>
      <c r="C19" s="223"/>
      <c r="D19" s="223"/>
      <c r="F19" s="224" t="str">
        <f t="shared" si="0"/>
        <v/>
      </c>
      <c r="H19" s="355"/>
      <c r="I19" s="355"/>
      <c r="K19" s="353"/>
      <c r="L19" s="353"/>
      <c r="M19" s="353"/>
    </row>
    <row r="20" spans="2:13" ht="15" x14ac:dyDescent="0.25">
      <c r="B20" s="222"/>
      <c r="C20" s="223"/>
      <c r="D20" s="223"/>
      <c r="F20" s="224" t="str">
        <f t="shared" si="0"/>
        <v/>
      </c>
      <c r="H20" s="355"/>
      <c r="I20" s="355"/>
      <c r="K20" s="353"/>
      <c r="L20" s="353"/>
      <c r="M20" s="353"/>
    </row>
    <row r="21" spans="2:13" ht="15" x14ac:dyDescent="0.25">
      <c r="B21" s="222"/>
      <c r="C21" s="223"/>
      <c r="D21" s="223"/>
      <c r="F21" s="224" t="str">
        <f t="shared" si="0"/>
        <v/>
      </c>
      <c r="K21" s="353"/>
      <c r="L21" s="353"/>
      <c r="M21" s="353"/>
    </row>
    <row r="22" spans="2:13" ht="15" x14ac:dyDescent="0.25">
      <c r="B22" s="222"/>
      <c r="C22" s="223"/>
      <c r="D22" s="223"/>
      <c r="F22" s="224" t="str">
        <f t="shared" si="0"/>
        <v/>
      </c>
      <c r="K22" s="353"/>
      <c r="L22" s="353"/>
      <c r="M22" s="353"/>
    </row>
    <row r="23" spans="2:13" ht="15" x14ac:dyDescent="0.25">
      <c r="B23" s="222"/>
      <c r="C23" s="223"/>
      <c r="D23" s="223"/>
      <c r="F23" s="224" t="str">
        <f t="shared" si="0"/>
        <v/>
      </c>
      <c r="K23" s="353"/>
      <c r="L23" s="353"/>
      <c r="M23" s="353"/>
    </row>
    <row r="24" spans="2:13" ht="15" x14ac:dyDescent="0.25">
      <c r="B24" s="222"/>
      <c r="C24" s="223"/>
      <c r="D24" s="223"/>
      <c r="F24" s="224" t="str">
        <f t="shared" si="0"/>
        <v/>
      </c>
      <c r="K24" s="353"/>
      <c r="L24" s="353"/>
      <c r="M24" s="353"/>
    </row>
    <row r="25" spans="2:13" ht="15" x14ac:dyDescent="0.25">
      <c r="B25" s="222"/>
      <c r="C25" s="223"/>
      <c r="D25" s="223"/>
      <c r="F25" s="224" t="str">
        <f t="shared" si="0"/>
        <v/>
      </c>
      <c r="K25" s="353"/>
      <c r="L25" s="353"/>
      <c r="M25" s="353"/>
    </row>
    <row r="26" spans="2:13" ht="15" x14ac:dyDescent="0.25">
      <c r="B26" s="222"/>
      <c r="C26" s="223"/>
      <c r="D26" s="223"/>
      <c r="F26" s="224" t="str">
        <f t="shared" si="0"/>
        <v/>
      </c>
      <c r="K26" s="353"/>
      <c r="L26" s="353"/>
      <c r="M26" s="353"/>
    </row>
    <row r="27" spans="2:13" ht="15" x14ac:dyDescent="0.25">
      <c r="B27" s="222"/>
      <c r="C27" s="223"/>
      <c r="D27" s="223"/>
      <c r="F27" s="224" t="str">
        <f t="shared" si="0"/>
        <v/>
      </c>
      <c r="K27" s="353"/>
      <c r="L27" s="353"/>
      <c r="M27" s="353"/>
    </row>
    <row r="28" spans="2:13" ht="15" x14ac:dyDescent="0.25">
      <c r="B28" s="222"/>
      <c r="C28" s="223"/>
      <c r="D28" s="223"/>
      <c r="F28" s="224" t="str">
        <f>IF(ABS(C28)+ABS(D28),"@"&amp;COS(B28*PI()/180)*C28+SIN(B28*PI()/180)*D28*-1&amp;","&amp;SIN(B28*PI()/180)*C28+COS(B28*PI()/180)*D28&amp;";","")</f>
        <v/>
      </c>
      <c r="K28" s="353"/>
      <c r="L28" s="353"/>
      <c r="M28" s="353"/>
    </row>
    <row r="29" spans="2:13" ht="15" x14ac:dyDescent="0.25">
      <c r="B29" s="222"/>
      <c r="C29" s="223"/>
      <c r="D29" s="223"/>
      <c r="F29" s="224" t="str">
        <f>IF(ABS(C29)+ABS(D29),"@"&amp;COS(B29*PI()/180)*C29+SIN(B29*PI()/180)*D29*-1&amp;","&amp;SIN(B29*PI()/180)*C29+COS(B29*PI()/180)*D29&amp;";","")</f>
        <v/>
      </c>
      <c r="K29" s="353"/>
      <c r="L29" s="353"/>
      <c r="M29" s="353"/>
    </row>
    <row r="31" spans="2:13" ht="15" x14ac:dyDescent="0.25">
      <c r="K31" s="248" t="s">
        <v>73</v>
      </c>
    </row>
  </sheetData>
  <mergeCells count="7">
    <mergeCell ref="B1:M3"/>
    <mergeCell ref="H5:I6"/>
    <mergeCell ref="K5:M6"/>
    <mergeCell ref="K8:M29"/>
    <mergeCell ref="H10:I10"/>
    <mergeCell ref="H12:I12"/>
    <mergeCell ref="H15:I20"/>
  </mergeCells>
  <hyperlinks>
    <hyperlink ref="K3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Z42"/>
  <sheetViews>
    <sheetView showGridLines="0" workbookViewId="0">
      <selection activeCell="H17" sqref="H17:K22"/>
    </sheetView>
  </sheetViews>
  <sheetFormatPr baseColWidth="10" defaultColWidth="7.140625" defaultRowHeight="14.25" x14ac:dyDescent="0.2"/>
  <cols>
    <col min="1" max="4" width="7.140625" style="1"/>
    <col min="5" max="5" width="13.7109375" style="1" customWidth="1"/>
    <col min="6" max="16" width="7.140625" style="1"/>
    <col min="17" max="17" width="7.140625" style="2"/>
    <col min="18" max="22" width="7.140625" style="1"/>
    <col min="23" max="23" width="11.5703125" style="1" hidden="1" customWidth="1"/>
    <col min="24" max="24" width="16.42578125" style="1" hidden="1" customWidth="1"/>
    <col min="25" max="26" width="7.140625" style="1" hidden="1" customWidth="1"/>
    <col min="27" max="27" width="7.140625" style="1" customWidth="1"/>
    <col min="28" max="16384" width="7.140625" style="1"/>
  </cols>
  <sheetData>
    <row r="2" spans="2:24" x14ac:dyDescent="0.2">
      <c r="B2" s="366" t="s">
        <v>126</v>
      </c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</row>
    <row r="3" spans="2:24" x14ac:dyDescent="0.2"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</row>
    <row r="4" spans="2:24" x14ac:dyDescent="0.2"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</row>
    <row r="5" spans="2:24" ht="19.5" thickBot="1" x14ac:dyDescent="0.45">
      <c r="B5" s="367" t="s">
        <v>127</v>
      </c>
      <c r="C5" s="367"/>
      <c r="D5" s="367"/>
      <c r="E5" s="367"/>
      <c r="F5" s="367"/>
      <c r="W5" s="234" t="s">
        <v>124</v>
      </c>
      <c r="X5" s="234"/>
    </row>
    <row r="6" spans="2:24" ht="15" x14ac:dyDescent="0.25">
      <c r="B6" s="368" t="s">
        <v>128</v>
      </c>
      <c r="C6" s="368"/>
      <c r="D6" s="368"/>
      <c r="E6" s="231">
        <v>0.85</v>
      </c>
      <c r="F6" s="232" t="s">
        <v>20</v>
      </c>
      <c r="H6" s="239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1"/>
      <c r="W6" s="235" t="s">
        <v>133</v>
      </c>
      <c r="X6" s="235">
        <f>E10*PI()/180</f>
        <v>0</v>
      </c>
    </row>
    <row r="7" spans="2:24" ht="15.75" thickBot="1" x14ac:dyDescent="0.3">
      <c r="B7" s="368" t="s">
        <v>129</v>
      </c>
      <c r="C7" s="368"/>
      <c r="D7" s="368"/>
      <c r="E7" s="231">
        <v>0.85</v>
      </c>
      <c r="F7" s="232" t="str">
        <f>F6</f>
        <v>m</v>
      </c>
      <c r="H7" s="242"/>
      <c r="I7" s="243"/>
      <c r="J7" s="243"/>
      <c r="K7" s="243"/>
      <c r="L7" s="243"/>
      <c r="M7" s="369" t="str">
        <f>AnchoRect&amp;F7</f>
        <v>0.85m</v>
      </c>
      <c r="N7" s="369"/>
      <c r="O7" s="369"/>
      <c r="P7" s="369"/>
      <c r="Q7" s="369"/>
      <c r="R7" s="243"/>
      <c r="S7" s="243"/>
      <c r="T7" s="243"/>
      <c r="U7" s="244"/>
      <c r="W7" s="235" t="s">
        <v>134</v>
      </c>
      <c r="X7" s="235">
        <f>COS(X6)</f>
        <v>1</v>
      </c>
    </row>
    <row r="8" spans="2:24" x14ac:dyDescent="0.2">
      <c r="H8" s="242"/>
      <c r="I8" s="243"/>
      <c r="J8" s="243"/>
      <c r="K8" s="243"/>
      <c r="L8" s="356" t="str">
        <f>alturaRect&amp;F7</f>
        <v>0.85m</v>
      </c>
      <c r="M8" s="357"/>
      <c r="N8" s="358"/>
      <c r="O8" s="358"/>
      <c r="P8" s="358"/>
      <c r="Q8" s="359"/>
      <c r="R8" s="243"/>
      <c r="S8" s="243"/>
      <c r="T8" s="243"/>
      <c r="U8" s="244"/>
      <c r="W8" s="235" t="s">
        <v>135</v>
      </c>
      <c r="X8" s="235">
        <f>SIN(X6)</f>
        <v>0</v>
      </c>
    </row>
    <row r="9" spans="2:24" ht="18.75" x14ac:dyDescent="0.4">
      <c r="B9" s="367" t="s">
        <v>130</v>
      </c>
      <c r="C9" s="367"/>
      <c r="D9" s="367"/>
      <c r="E9" s="367"/>
      <c r="F9" s="367"/>
      <c r="H9" s="242"/>
      <c r="I9" s="243"/>
      <c r="J9" s="243"/>
      <c r="K9" s="243"/>
      <c r="L9" s="356"/>
      <c r="M9" s="360"/>
      <c r="N9" s="361"/>
      <c r="O9" s="361"/>
      <c r="P9" s="361"/>
      <c r="Q9" s="362"/>
      <c r="R9" s="243"/>
      <c r="S9" s="243"/>
      <c r="T9" s="243"/>
      <c r="U9" s="244"/>
    </row>
    <row r="10" spans="2:24" ht="15" x14ac:dyDescent="0.25">
      <c r="B10" s="368" t="s">
        <v>132</v>
      </c>
      <c r="C10" s="368"/>
      <c r="D10" s="368"/>
      <c r="E10" s="231">
        <v>0</v>
      </c>
      <c r="F10" s="232" t="s">
        <v>131</v>
      </c>
      <c r="H10" s="242"/>
      <c r="I10" s="243"/>
      <c r="J10" s="243"/>
      <c r="K10" s="243"/>
      <c r="L10" s="356"/>
      <c r="M10" s="360"/>
      <c r="N10" s="361"/>
      <c r="O10" s="361"/>
      <c r="P10" s="361"/>
      <c r="Q10" s="362"/>
      <c r="R10" s="243"/>
      <c r="S10" s="243"/>
      <c r="T10" s="243"/>
      <c r="U10" s="244"/>
      <c r="W10" s="192" t="s">
        <v>143</v>
      </c>
      <c r="X10" s="192"/>
    </row>
    <row r="11" spans="2:24" x14ac:dyDescent="0.2">
      <c r="H11" s="242"/>
      <c r="I11" s="243"/>
      <c r="J11" s="243"/>
      <c r="K11" s="243"/>
      <c r="L11" s="356"/>
      <c r="M11" s="360"/>
      <c r="N11" s="361"/>
      <c r="O11" s="361"/>
      <c r="P11" s="361"/>
      <c r="Q11" s="362"/>
      <c r="R11" s="243"/>
      <c r="S11" s="243"/>
      <c r="T11" s="243"/>
      <c r="U11" s="244"/>
      <c r="W11" s="192" t="s">
        <v>141</v>
      </c>
      <c r="X11" s="192">
        <f>AnchoRect*X7*0.5</f>
        <v>0.42499999999999999</v>
      </c>
    </row>
    <row r="12" spans="2:24" ht="18.75" x14ac:dyDescent="0.4">
      <c r="B12" s="367" t="s">
        <v>139</v>
      </c>
      <c r="C12" s="367"/>
      <c r="D12" s="367"/>
      <c r="E12" s="367"/>
      <c r="F12" s="367"/>
      <c r="H12" s="242"/>
      <c r="I12" s="243"/>
      <c r="J12" s="243"/>
      <c r="K12" s="243"/>
      <c r="L12" s="356"/>
      <c r="M12" s="360"/>
      <c r="N12" s="361"/>
      <c r="O12" s="361"/>
      <c r="P12" s="361"/>
      <c r="Q12" s="362"/>
      <c r="R12" s="243"/>
      <c r="S12" s="243"/>
      <c r="T12" s="243"/>
      <c r="U12" s="244"/>
      <c r="W12" s="192" t="s">
        <v>142</v>
      </c>
      <c r="X12" s="192">
        <f>AnchoRect*X8*0.5</f>
        <v>0</v>
      </c>
    </row>
    <row r="13" spans="2:24" ht="15.75" thickBot="1" x14ac:dyDescent="0.3">
      <c r="B13" s="370" t="s">
        <v>136</v>
      </c>
      <c r="C13" s="370"/>
      <c r="D13" s="370"/>
      <c r="E13" s="233">
        <f>E6*E7</f>
        <v>0.72249999999999992</v>
      </c>
      <c r="F13" s="233" t="str">
        <f>F7&amp;2</f>
        <v>m2</v>
      </c>
      <c r="H13" s="242"/>
      <c r="I13" s="243"/>
      <c r="J13" s="243"/>
      <c r="K13" s="243"/>
      <c r="L13" s="356"/>
      <c r="M13" s="363"/>
      <c r="N13" s="364"/>
      <c r="O13" s="364"/>
      <c r="P13" s="364"/>
      <c r="Q13" s="365"/>
      <c r="R13" s="243"/>
      <c r="S13" s="243"/>
      <c r="T13" s="243"/>
      <c r="U13" s="244"/>
    </row>
    <row r="14" spans="2:24" ht="15.75" thickBot="1" x14ac:dyDescent="0.3">
      <c r="B14" s="370" t="s">
        <v>137</v>
      </c>
      <c r="C14" s="370"/>
      <c r="D14" s="370"/>
      <c r="E14" s="233">
        <f>2*(E7+E6)</f>
        <v>3.4</v>
      </c>
      <c r="F14" s="233" t="str">
        <f>F7</f>
        <v>m</v>
      </c>
      <c r="H14" s="245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7"/>
      <c r="W14" s="192" t="s">
        <v>140</v>
      </c>
      <c r="X14" s="192"/>
    </row>
    <row r="15" spans="2:24" ht="15" x14ac:dyDescent="0.25">
      <c r="B15" s="370" t="s">
        <v>138</v>
      </c>
      <c r="C15" s="370"/>
      <c r="D15" s="370"/>
      <c r="E15" s="233">
        <f>(E7^2+E6^2)^0.5</f>
        <v>1.2020815280171306</v>
      </c>
      <c r="F15" s="233" t="str">
        <f>F14</f>
        <v>m</v>
      </c>
      <c r="W15" s="192" t="s">
        <v>144</v>
      </c>
      <c r="X15" s="192">
        <f>alturaRect*X8*-1*0.5</f>
        <v>0</v>
      </c>
    </row>
    <row r="16" spans="2:24" ht="15.75" thickBot="1" x14ac:dyDescent="0.3">
      <c r="H16" s="40" t="s">
        <v>146</v>
      </c>
      <c r="M16" s="40" t="s">
        <v>147</v>
      </c>
      <c r="R16" s="40" t="s">
        <v>148</v>
      </c>
      <c r="W16" s="192" t="s">
        <v>145</v>
      </c>
      <c r="X16" s="192">
        <f>alturaRect*X7*0.5</f>
        <v>0.42499999999999999</v>
      </c>
    </row>
    <row r="17" spans="2:24" ht="15" customHeight="1" x14ac:dyDescent="0.2">
      <c r="H17" s="371" t="str">
        <f>"pl;@0,0;"&amp;X34&amp;X31&amp;X33&amp;X32&amp;"c;k;"</f>
        <v>pl;@0,0;@0,-0.85;@0.85,0;@0,0.85;@-0.85,0;c;k;</v>
      </c>
      <c r="I17" s="372"/>
      <c r="J17" s="372"/>
      <c r="K17" s="373"/>
      <c r="M17" s="371" t="str">
        <f>"pl;@0,0;"&amp;X28&amp;X34&amp;X31&amp;X33&amp;X28&amp;"c;k;"</f>
        <v>pl;@0,0;@-0.425,0;@0,-0.85;@0.85,0;@0,0.85;@-0.425,0;c;k;</v>
      </c>
      <c r="N17" s="372"/>
      <c r="O17" s="372"/>
      <c r="P17" s="373"/>
      <c r="Q17" s="237"/>
      <c r="R17" s="371" t="str">
        <f>"pl;@0,0;"&amp;X32&amp;X34&amp;X31&amp;X33&amp;"c;k;"</f>
        <v>pl;@0,0;@-0.85,0;@0,-0.85;@0.85,0;@0,0.85;c;k;</v>
      </c>
      <c r="S17" s="372"/>
      <c r="T17" s="372"/>
      <c r="U17" s="373"/>
    </row>
    <row r="18" spans="2:24" ht="15" customHeight="1" x14ac:dyDescent="0.2">
      <c r="B18" s="325" t="s">
        <v>73</v>
      </c>
      <c r="C18" s="325"/>
      <c r="D18" s="325"/>
      <c r="E18" s="325"/>
      <c r="F18" s="325"/>
      <c r="H18" s="374"/>
      <c r="I18" s="375"/>
      <c r="J18" s="375"/>
      <c r="K18" s="376"/>
      <c r="M18" s="374"/>
      <c r="N18" s="375"/>
      <c r="O18" s="375"/>
      <c r="P18" s="376"/>
      <c r="Q18" s="237"/>
      <c r="R18" s="374"/>
      <c r="S18" s="375"/>
      <c r="T18" s="375"/>
      <c r="U18" s="376"/>
      <c r="W18" s="238" t="s">
        <v>155</v>
      </c>
      <c r="X18" s="238"/>
    </row>
    <row r="19" spans="2:24" ht="15" customHeight="1" x14ac:dyDescent="0.2">
      <c r="B19" s="325"/>
      <c r="C19" s="325"/>
      <c r="D19" s="325"/>
      <c r="E19" s="325"/>
      <c r="F19" s="325"/>
      <c r="H19" s="374"/>
      <c r="I19" s="375"/>
      <c r="J19" s="375"/>
      <c r="K19" s="376"/>
      <c r="M19" s="374"/>
      <c r="N19" s="375"/>
      <c r="O19" s="375"/>
      <c r="P19" s="376"/>
      <c r="Q19" s="237"/>
      <c r="R19" s="374"/>
      <c r="S19" s="375"/>
      <c r="T19" s="375"/>
      <c r="U19" s="376"/>
      <c r="W19" s="238" t="s">
        <v>158</v>
      </c>
      <c r="X19" s="238">
        <f>X11*2</f>
        <v>0.85</v>
      </c>
    </row>
    <row r="20" spans="2:24" ht="15" customHeight="1" x14ac:dyDescent="0.2">
      <c r="B20" s="325"/>
      <c r="C20" s="325"/>
      <c r="D20" s="325"/>
      <c r="E20" s="325"/>
      <c r="F20" s="325"/>
      <c r="H20" s="374"/>
      <c r="I20" s="375"/>
      <c r="J20" s="375"/>
      <c r="K20" s="376"/>
      <c r="M20" s="374"/>
      <c r="N20" s="375"/>
      <c r="O20" s="375"/>
      <c r="P20" s="376"/>
      <c r="Q20" s="237"/>
      <c r="R20" s="374"/>
      <c r="S20" s="375"/>
      <c r="T20" s="375"/>
      <c r="U20" s="376"/>
      <c r="W20" s="238" t="s">
        <v>159</v>
      </c>
      <c r="X20" s="238">
        <f>X12*2</f>
        <v>0</v>
      </c>
    </row>
    <row r="21" spans="2:24" ht="15" customHeight="1" x14ac:dyDescent="0.2">
      <c r="H21" s="374"/>
      <c r="I21" s="375"/>
      <c r="J21" s="375"/>
      <c r="K21" s="376"/>
      <c r="M21" s="374"/>
      <c r="N21" s="375"/>
      <c r="O21" s="375"/>
      <c r="P21" s="376"/>
      <c r="Q21" s="237"/>
      <c r="R21" s="374"/>
      <c r="S21" s="375"/>
      <c r="T21" s="375"/>
      <c r="U21" s="376"/>
    </row>
    <row r="22" spans="2:24" ht="15" customHeight="1" thickBot="1" x14ac:dyDescent="0.25">
      <c r="H22" s="377"/>
      <c r="I22" s="378"/>
      <c r="J22" s="378"/>
      <c r="K22" s="379"/>
      <c r="M22" s="377"/>
      <c r="N22" s="378"/>
      <c r="O22" s="378"/>
      <c r="P22" s="379"/>
      <c r="Q22" s="237"/>
      <c r="R22" s="377"/>
      <c r="S22" s="378"/>
      <c r="T22" s="378"/>
      <c r="U22" s="379"/>
      <c r="W22" s="238" t="s">
        <v>156</v>
      </c>
      <c r="X22" s="238"/>
    </row>
    <row r="23" spans="2:24" x14ac:dyDescent="0.2">
      <c r="W23" s="238" t="s">
        <v>160</v>
      </c>
      <c r="X23" s="238">
        <f>X15*2</f>
        <v>0</v>
      </c>
    </row>
    <row r="24" spans="2:24" ht="15.75" thickBot="1" x14ac:dyDescent="0.3">
      <c r="H24" s="40" t="s">
        <v>152</v>
      </c>
      <c r="M24" s="40" t="s">
        <v>153</v>
      </c>
      <c r="R24" s="40" t="s">
        <v>154</v>
      </c>
      <c r="W24" s="238" t="s">
        <v>161</v>
      </c>
      <c r="X24" s="238">
        <f>X16*2</f>
        <v>0.85</v>
      </c>
    </row>
    <row r="25" spans="2:24" x14ac:dyDescent="0.2">
      <c r="H25" s="371" t="str">
        <f>"pl;@0,0;"&amp;X30&amp;X31&amp;X33&amp;X32&amp;X30&amp;"c;k;"</f>
        <v>pl;@0,0;@0,-0.425;@0.85,0;@0,0.85;@-0.85,0;@0,-0.425;c;k;</v>
      </c>
      <c r="I25" s="372"/>
      <c r="J25" s="372"/>
      <c r="K25" s="373"/>
      <c r="M25" s="371" t="str">
        <f>"pl;"&amp;X41&amp;X32&amp;X34&amp;X31&amp;X33&amp;"c;"&amp;X42&amp;"k;"</f>
        <v>pl;@0.425,0.425;@-0.85,0;@0,-0.85;@0.85,0;@0,0.85;c;@-0.425,-0.425;k;</v>
      </c>
      <c r="N25" s="372"/>
      <c r="O25" s="372"/>
      <c r="P25" s="373"/>
      <c r="Q25" s="237"/>
      <c r="R25" s="371" t="str">
        <f>"pl;@0,0;"&amp;X29&amp;X32&amp;X34&amp;X31&amp;X29&amp;"c;k;"</f>
        <v>pl;@0,0;@0,0.425;@-0.85,0;@0,-0.85;@0.85,0;@0,0.425;c;k;</v>
      </c>
      <c r="S25" s="372"/>
      <c r="T25" s="372"/>
      <c r="U25" s="373"/>
    </row>
    <row r="26" spans="2:24" x14ac:dyDescent="0.2">
      <c r="H26" s="374"/>
      <c r="I26" s="375"/>
      <c r="J26" s="375"/>
      <c r="K26" s="376"/>
      <c r="M26" s="374"/>
      <c r="N26" s="375"/>
      <c r="O26" s="375"/>
      <c r="P26" s="376"/>
      <c r="Q26" s="237"/>
      <c r="R26" s="374"/>
      <c r="S26" s="375"/>
      <c r="T26" s="375"/>
      <c r="U26" s="376"/>
      <c r="W26" s="1" t="s">
        <v>157</v>
      </c>
    </row>
    <row r="27" spans="2:24" x14ac:dyDescent="0.2">
      <c r="H27" s="374"/>
      <c r="I27" s="375"/>
      <c r="J27" s="375"/>
      <c r="K27" s="376"/>
      <c r="M27" s="374"/>
      <c r="N27" s="375"/>
      <c r="O27" s="375"/>
      <c r="P27" s="376"/>
      <c r="Q27" s="237"/>
      <c r="R27" s="374"/>
      <c r="S27" s="375"/>
      <c r="T27" s="375"/>
      <c r="U27" s="376"/>
      <c r="W27" s="236" t="s">
        <v>162</v>
      </c>
      <c r="X27" s="236" t="str">
        <f>"@"&amp;X11&amp;","&amp;X12&amp;";"</f>
        <v>@0.425,0;</v>
      </c>
    </row>
    <row r="28" spans="2:24" x14ac:dyDescent="0.2">
      <c r="H28" s="374"/>
      <c r="I28" s="375"/>
      <c r="J28" s="375"/>
      <c r="K28" s="376"/>
      <c r="M28" s="374"/>
      <c r="N28" s="375"/>
      <c r="O28" s="375"/>
      <c r="P28" s="376"/>
      <c r="Q28" s="237"/>
      <c r="R28" s="374"/>
      <c r="S28" s="375"/>
      <c r="T28" s="375"/>
      <c r="U28" s="376"/>
      <c r="W28" s="236" t="s">
        <v>163</v>
      </c>
      <c r="X28" s="236" t="str">
        <f>"@"&amp;X11*-1&amp;","&amp;X12*-1&amp;";"</f>
        <v>@-0.425,0;</v>
      </c>
    </row>
    <row r="29" spans="2:24" x14ac:dyDescent="0.2">
      <c r="H29" s="374"/>
      <c r="I29" s="375"/>
      <c r="J29" s="375"/>
      <c r="K29" s="376"/>
      <c r="M29" s="374"/>
      <c r="N29" s="375"/>
      <c r="O29" s="375"/>
      <c r="P29" s="376"/>
      <c r="Q29" s="237"/>
      <c r="R29" s="374"/>
      <c r="S29" s="375"/>
      <c r="T29" s="375"/>
      <c r="U29" s="376"/>
      <c r="W29" s="236" t="s">
        <v>168</v>
      </c>
      <c r="X29" s="236" t="str">
        <f>"@"&amp;X15&amp;","&amp;X16&amp;";"</f>
        <v>@0,0.425;</v>
      </c>
    </row>
    <row r="30" spans="2:24" ht="15" thickBot="1" x14ac:dyDescent="0.25">
      <c r="H30" s="377"/>
      <c r="I30" s="378"/>
      <c r="J30" s="378"/>
      <c r="K30" s="379"/>
      <c r="M30" s="377"/>
      <c r="N30" s="378"/>
      <c r="O30" s="378"/>
      <c r="P30" s="379"/>
      <c r="Q30" s="237"/>
      <c r="R30" s="377"/>
      <c r="S30" s="378"/>
      <c r="T30" s="378"/>
      <c r="U30" s="379"/>
      <c r="W30" s="236" t="s">
        <v>169</v>
      </c>
      <c r="X30" s="236" t="str">
        <f>"@"&amp;X15*-1&amp;","&amp;X16*-1&amp;";"</f>
        <v>@0,-0.425;</v>
      </c>
    </row>
    <row r="31" spans="2:24" x14ac:dyDescent="0.2">
      <c r="W31" s="236" t="s">
        <v>164</v>
      </c>
      <c r="X31" s="236" t="str">
        <f>"@"&amp;X19&amp;","&amp;X20&amp;";"</f>
        <v>@0.85,0;</v>
      </c>
    </row>
    <row r="32" spans="2:24" ht="15.75" thickBot="1" x14ac:dyDescent="0.3">
      <c r="H32" s="40" t="s">
        <v>149</v>
      </c>
      <c r="M32" s="40" t="s">
        <v>150</v>
      </c>
      <c r="R32" s="40" t="s">
        <v>151</v>
      </c>
      <c r="W32" s="236" t="s">
        <v>165</v>
      </c>
      <c r="X32" s="236" t="str">
        <f>"@"&amp;X19*-1&amp;","&amp;X20*-1&amp;";"</f>
        <v>@-0.85,0;</v>
      </c>
    </row>
    <row r="33" spans="8:24" x14ac:dyDescent="0.2">
      <c r="H33" s="371" t="str">
        <f>"pl;@0,0;"&amp;X31&amp;X33&amp;X32&amp;X34&amp;"c;k;"</f>
        <v>pl;@0,0;@0.85,0;@0,0.85;@-0.85,0;@0,-0.85;c;k;</v>
      </c>
      <c r="I33" s="372"/>
      <c r="J33" s="372"/>
      <c r="K33" s="373"/>
      <c r="M33" s="371" t="str">
        <f>"pl;@0,0;"&amp;X27&amp;X33&amp;X32&amp;X34&amp;X27&amp;"c;k;"</f>
        <v>pl;@0,0;@0.425,0;@0,0.85;@-0.85,0;@0,-0.85;@0.425,0;c;k;</v>
      </c>
      <c r="N33" s="372"/>
      <c r="O33" s="372"/>
      <c r="P33" s="373"/>
      <c r="Q33" s="237"/>
      <c r="R33" s="371" t="str">
        <f>"pl;@0,0;"&amp;X33&amp;X32&amp;X34&amp;X31&amp;"c;k;"</f>
        <v>pl;@0,0;@0,0.85;@-0.85,0;@0,-0.85;@0.85,0;c;k;</v>
      </c>
      <c r="S33" s="372"/>
      <c r="T33" s="372"/>
      <c r="U33" s="373"/>
      <c r="W33" s="236" t="s">
        <v>166</v>
      </c>
      <c r="X33" s="236" t="str">
        <f>"@"&amp;X23&amp;","&amp;X24&amp;";"</f>
        <v>@0,0.85;</v>
      </c>
    </row>
    <row r="34" spans="8:24" x14ac:dyDescent="0.2">
      <c r="H34" s="374"/>
      <c r="I34" s="375"/>
      <c r="J34" s="375"/>
      <c r="K34" s="376"/>
      <c r="M34" s="374"/>
      <c r="N34" s="375"/>
      <c r="O34" s="375"/>
      <c r="P34" s="376"/>
      <c r="Q34" s="237"/>
      <c r="R34" s="374"/>
      <c r="S34" s="375"/>
      <c r="T34" s="375"/>
      <c r="U34" s="376"/>
      <c r="W34" s="236" t="s">
        <v>167</v>
      </c>
      <c r="X34" s="236" t="str">
        <f>"@"&amp;X23*-1&amp;","&amp;X24*-1&amp;";"</f>
        <v>@0,-0.85;</v>
      </c>
    </row>
    <row r="35" spans="8:24" x14ac:dyDescent="0.2">
      <c r="H35" s="374"/>
      <c r="I35" s="375"/>
      <c r="J35" s="375"/>
      <c r="K35" s="376"/>
      <c r="M35" s="374"/>
      <c r="N35" s="375"/>
      <c r="O35" s="375"/>
      <c r="P35" s="376"/>
      <c r="Q35" s="237"/>
      <c r="R35" s="374"/>
      <c r="S35" s="375"/>
      <c r="T35" s="375"/>
      <c r="U35" s="376"/>
    </row>
    <row r="36" spans="8:24" x14ac:dyDescent="0.2">
      <c r="H36" s="374"/>
      <c r="I36" s="375"/>
      <c r="J36" s="375"/>
      <c r="K36" s="376"/>
      <c r="M36" s="374"/>
      <c r="N36" s="375"/>
      <c r="O36" s="375"/>
      <c r="P36" s="376"/>
      <c r="Q36" s="237"/>
      <c r="R36" s="374"/>
      <c r="S36" s="375"/>
      <c r="T36" s="375"/>
      <c r="U36" s="376"/>
      <c r="W36" s="234" t="s">
        <v>170</v>
      </c>
      <c r="X36" s="234"/>
    </row>
    <row r="37" spans="8:24" x14ac:dyDescent="0.2">
      <c r="H37" s="374"/>
      <c r="I37" s="375"/>
      <c r="J37" s="375"/>
      <c r="K37" s="376"/>
      <c r="M37" s="374"/>
      <c r="N37" s="375"/>
      <c r="O37" s="375"/>
      <c r="P37" s="376"/>
      <c r="Q37" s="237"/>
      <c r="R37" s="374"/>
      <c r="S37" s="375"/>
      <c r="T37" s="375"/>
      <c r="U37" s="376"/>
      <c r="W37" s="234" t="s">
        <v>171</v>
      </c>
      <c r="X37" s="234">
        <f>X11+X15</f>
        <v>0.42499999999999999</v>
      </c>
    </row>
    <row r="38" spans="8:24" ht="15" thickBot="1" x14ac:dyDescent="0.25">
      <c r="H38" s="377"/>
      <c r="I38" s="378"/>
      <c r="J38" s="378"/>
      <c r="K38" s="379"/>
      <c r="M38" s="377"/>
      <c r="N38" s="378"/>
      <c r="O38" s="378"/>
      <c r="P38" s="379"/>
      <c r="Q38" s="237"/>
      <c r="R38" s="377"/>
      <c r="S38" s="378"/>
      <c r="T38" s="378"/>
      <c r="U38" s="379"/>
      <c r="W38" s="234" t="s">
        <v>172</v>
      </c>
      <c r="X38" s="234">
        <f>X16+X12</f>
        <v>0.42499999999999999</v>
      </c>
    </row>
    <row r="40" spans="8:24" x14ac:dyDescent="0.2">
      <c r="W40" s="1" t="s">
        <v>173</v>
      </c>
    </row>
    <row r="41" spans="8:24" x14ac:dyDescent="0.2">
      <c r="W41" s="236" t="s">
        <v>174</v>
      </c>
      <c r="X41" s="236" t="str">
        <f>"@"&amp;X37&amp;","&amp;X38&amp;";"</f>
        <v>@0.425,0.425;</v>
      </c>
    </row>
    <row r="42" spans="8:24" x14ac:dyDescent="0.2">
      <c r="W42" s="236" t="s">
        <v>175</v>
      </c>
      <c r="X42" s="236" t="str">
        <f>"@"&amp;X37*-1&amp;","&amp;X38*-1&amp;";"</f>
        <v>@-0.425,-0.425;</v>
      </c>
    </row>
  </sheetData>
  <mergeCells count="23">
    <mergeCell ref="R17:U22"/>
    <mergeCell ref="H25:K30"/>
    <mergeCell ref="M25:P30"/>
    <mergeCell ref="R25:U30"/>
    <mergeCell ref="H33:K38"/>
    <mergeCell ref="M33:P38"/>
    <mergeCell ref="R33:U38"/>
    <mergeCell ref="M17:P22"/>
    <mergeCell ref="B14:D14"/>
    <mergeCell ref="B15:D15"/>
    <mergeCell ref="B12:F12"/>
    <mergeCell ref="H17:K22"/>
    <mergeCell ref="B18:F20"/>
    <mergeCell ref="L8:L13"/>
    <mergeCell ref="M8:Q13"/>
    <mergeCell ref="B2:V4"/>
    <mergeCell ref="B5:F5"/>
    <mergeCell ref="B6:D6"/>
    <mergeCell ref="B7:D7"/>
    <mergeCell ref="B9:F9"/>
    <mergeCell ref="B10:D10"/>
    <mergeCell ref="M7:Q7"/>
    <mergeCell ref="B13:D13"/>
  </mergeCells>
  <hyperlinks>
    <hyperlink ref="B18" r:id="rId1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10</vt:i4>
      </vt:variant>
    </vt:vector>
  </HeadingPairs>
  <TitlesOfParts>
    <vt:vector size="18" baseType="lpstr">
      <vt:lpstr>Escalas</vt:lpstr>
      <vt:lpstr>Escalera</vt:lpstr>
      <vt:lpstr>Poligono</vt:lpstr>
      <vt:lpstr>Isometrico</vt:lpstr>
      <vt:lpstr>Cuadricula</vt:lpstr>
      <vt:lpstr>Cuadri_Rec</vt:lpstr>
      <vt:lpstr>Polilinea</vt:lpstr>
      <vt:lpstr>Rectangulo</vt:lpstr>
      <vt:lpstr>alturaRect</vt:lpstr>
      <vt:lpstr>AnchoRect</vt:lpstr>
      <vt:lpstr>COMANDOX</vt:lpstr>
      <vt:lpstr>COMANDOY</vt:lpstr>
      <vt:lpstr>PRIMERX</vt:lpstr>
      <vt:lpstr>PRIMERY</vt:lpstr>
      <vt:lpstr>toalxx</vt:lpstr>
      <vt:lpstr>totalX</vt:lpstr>
      <vt:lpstr>totalY</vt:lpstr>
      <vt:lpstr>totalyy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saul</cp:lastModifiedBy>
  <dcterms:created xsi:type="dcterms:W3CDTF">2024-08-13T21:24:21Z</dcterms:created>
  <dcterms:modified xsi:type="dcterms:W3CDTF">2024-10-14T20:21:48Z</dcterms:modified>
</cp:coreProperties>
</file>