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135" windowWidth="9420" windowHeight="4500" tabRatio="381"/>
  </bookViews>
  <sheets>
    <sheet name="Cotización" sheetId="1" r:id="rId1"/>
  </sheets>
  <definedNames>
    <definedName name="TARIFAS">Cotización!$I$9:$K$14</definedName>
  </definedNames>
  <calcPr calcId="125725"/>
</workbook>
</file>

<file path=xl/calcChain.xml><?xml version="1.0" encoding="utf-8"?>
<calcChain xmlns="http://schemas.openxmlformats.org/spreadsheetml/2006/main">
  <c r="D45" i="1"/>
  <c r="D46"/>
  <c r="K12"/>
  <c r="K11"/>
  <c r="K10"/>
  <c r="N10"/>
  <c r="N11"/>
  <c r="N12"/>
  <c r="N13"/>
  <c r="K13" s="1"/>
  <c r="N14"/>
  <c r="K14" s="1"/>
  <c r="N9"/>
  <c r="K9" s="1"/>
  <c r="C70"/>
  <c r="D37" l="1"/>
  <c r="D21"/>
  <c r="D36"/>
  <c r="D44"/>
  <c r="D35"/>
  <c r="D43"/>
  <c r="D22"/>
  <c r="D39"/>
  <c r="D38"/>
  <c r="D42"/>
  <c r="D23"/>
  <c r="D41"/>
  <c r="D40"/>
  <c r="D20"/>
  <c r="C68"/>
  <c r="F82"/>
  <c r="G82" s="1"/>
  <c r="D82"/>
  <c r="F79"/>
  <c r="G79" s="1"/>
  <c r="F80"/>
  <c r="G80" s="1"/>
  <c r="F81"/>
  <c r="G81" s="1"/>
  <c r="F83"/>
  <c r="G83" s="1"/>
  <c r="F78"/>
  <c r="G78" s="1"/>
  <c r="D83"/>
  <c r="D81"/>
  <c r="D80"/>
  <c r="D79"/>
  <c r="D78"/>
  <c r="D92"/>
  <c r="D93"/>
  <c r="B94"/>
  <c r="D55"/>
  <c r="D56"/>
  <c r="D57"/>
  <c r="D58"/>
  <c r="D59"/>
  <c r="D47"/>
  <c r="D48"/>
  <c r="D29"/>
  <c r="E36" l="1"/>
  <c r="G84"/>
  <c r="D84"/>
  <c r="D53"/>
  <c r="D54"/>
  <c r="D30"/>
  <c r="D15"/>
  <c r="D16"/>
  <c r="D17"/>
  <c r="D18"/>
  <c r="D19"/>
  <c r="D24"/>
  <c r="D25"/>
  <c r="D26"/>
  <c r="D27"/>
  <c r="D28"/>
  <c r="D31"/>
  <c r="D32"/>
  <c r="D33"/>
  <c r="D34"/>
  <c r="D49"/>
  <c r="D50"/>
  <c r="D51"/>
  <c r="D90"/>
  <c r="D91"/>
  <c r="D89"/>
  <c r="D60"/>
  <c r="D52"/>
  <c r="D14"/>
  <c r="D13"/>
  <c r="D11"/>
  <c r="D12"/>
  <c r="B61"/>
  <c r="B62" s="1"/>
  <c r="B63" s="1"/>
  <c r="D68"/>
  <c r="D69"/>
  <c r="D70"/>
  <c r="D71"/>
  <c r="D72"/>
  <c r="D99"/>
  <c r="D100"/>
  <c r="D101"/>
  <c r="D102"/>
  <c r="E32" l="1"/>
  <c r="E17"/>
  <c r="E11"/>
  <c r="E25"/>
  <c r="H84"/>
  <c r="C111"/>
  <c r="D94"/>
  <c r="D104"/>
  <c r="C113" s="1"/>
  <c r="D73"/>
  <c r="C110" s="1"/>
  <c r="D61"/>
  <c r="E61" s="1"/>
  <c r="B64"/>
  <c r="C112" l="1"/>
  <c r="E94"/>
  <c r="C116" s="1"/>
  <c r="C109"/>
  <c r="C114" l="1"/>
  <c r="D112" s="1"/>
  <c r="D109" l="1"/>
  <c r="D113"/>
  <c r="D114"/>
  <c r="D111"/>
  <c r="D110"/>
  <c r="D116"/>
</calcChain>
</file>

<file path=xl/comments1.xml><?xml version="1.0" encoding="utf-8"?>
<comments xmlns="http://schemas.openxmlformats.org/spreadsheetml/2006/main">
  <authors>
    <author>Miguel A. Torres Orozco B.</author>
  </authors>
  <commentList>
    <comment ref="J11" authorId="0">
      <text>
        <r>
          <rPr>
            <b/>
            <sz val="8"/>
            <color indexed="81"/>
            <rFont val="Tahoma"/>
            <charset val="1"/>
          </rPr>
          <t>MTB:</t>
        </r>
        <r>
          <rPr>
            <sz val="8"/>
            <color indexed="81"/>
            <rFont val="Tahoma"/>
            <charset val="1"/>
          </rPr>
          <t xml:space="preserve">
Esta documentación es de usuario, procedimientos, presentaciones, Screenshots, etc. 
(las FS y Análisis se consideran ingeniería)</t>
        </r>
      </text>
    </comment>
    <comment ref="J13" authorId="0">
      <text>
        <r>
          <rPr>
            <b/>
            <sz val="8"/>
            <color indexed="81"/>
            <rFont val="Tahoma"/>
            <charset val="1"/>
          </rPr>
          <t>MTB:</t>
        </r>
        <r>
          <rPr>
            <sz val="8"/>
            <color indexed="81"/>
            <rFont val="Tahoma"/>
            <charset val="1"/>
          </rPr>
          <t xml:space="preserve">
O cualquier otra actividad sin costo para el cliente</t>
        </r>
      </text>
    </comment>
  </commentList>
</comments>
</file>

<file path=xl/sharedStrings.xml><?xml version="1.0" encoding="utf-8"?>
<sst xmlns="http://schemas.openxmlformats.org/spreadsheetml/2006/main" count="119" uniqueCount="76">
  <si>
    <t>Concepto</t>
  </si>
  <si>
    <t>Días</t>
  </si>
  <si>
    <t>Ingeniería</t>
  </si>
  <si>
    <t>Viáticos</t>
  </si>
  <si>
    <t>Noches</t>
  </si>
  <si>
    <t>Taxis</t>
  </si>
  <si>
    <t>Alimentos</t>
  </si>
  <si>
    <t>Cant</t>
  </si>
  <si>
    <t>Total</t>
  </si>
  <si>
    <t>Costo Uni</t>
  </si>
  <si>
    <t>Puesta en Marcha</t>
  </si>
  <si>
    <t>Horas=</t>
  </si>
  <si>
    <t>Semanas=</t>
  </si>
  <si>
    <t>Resumen de Costos</t>
  </si>
  <si>
    <t>TOTAL</t>
  </si>
  <si>
    <t>Total=</t>
  </si>
  <si>
    <t>Monto</t>
  </si>
  <si>
    <t>Análisis</t>
  </si>
  <si>
    <t>Meses=</t>
  </si>
  <si>
    <t>Precio Uni</t>
  </si>
  <si>
    <t>Documentación</t>
  </si>
  <si>
    <t>Capacitacion</t>
  </si>
  <si>
    <t>Tarifas</t>
  </si>
  <si>
    <t>ING</t>
  </si>
  <si>
    <t>DOC</t>
  </si>
  <si>
    <t>SOP</t>
  </si>
  <si>
    <t>Soporte</t>
  </si>
  <si>
    <t>DIS</t>
  </si>
  <si>
    <t>Diseño Gráfico</t>
  </si>
  <si>
    <t>Costo</t>
  </si>
  <si>
    <t>Clave</t>
  </si>
  <si>
    <t>Servicio</t>
  </si>
  <si>
    <t>Total Ingeniería=</t>
  </si>
  <si>
    <t>PRUEBAS FAT</t>
  </si>
  <si>
    <t>GAR</t>
  </si>
  <si>
    <t>Garantía</t>
  </si>
  <si>
    <t>Total Puesta en Marcha=</t>
  </si>
  <si>
    <t>Total Viáticos=</t>
  </si>
  <si>
    <t>Servidor Dell T110 II</t>
  </si>
  <si>
    <t>Validacion de celdas</t>
  </si>
  <si>
    <t>Servicios TSR</t>
  </si>
  <si>
    <t>Manual Técnico</t>
  </si>
  <si>
    <t>Autobuses</t>
  </si>
  <si>
    <t>%</t>
  </si>
  <si>
    <t>2 meses dos recursos</t>
  </si>
  <si>
    <t>CTL</t>
  </si>
  <si>
    <t>Ing de Control</t>
  </si>
  <si>
    <t>INGENIERÍA DE CONTROL</t>
  </si>
  <si>
    <t>ABR</t>
  </si>
  <si>
    <t>TSR</t>
  </si>
  <si>
    <t>Instalacion equipos de Control</t>
  </si>
  <si>
    <t>Licencias de Software</t>
  </si>
  <si>
    <t>Hardware</t>
  </si>
  <si>
    <t>Licencias</t>
  </si>
  <si>
    <t>Gabinetes, PLC y Ensamble</t>
  </si>
  <si>
    <t>CostoTotal</t>
  </si>
  <si>
    <t>Precio Total</t>
  </si>
  <si>
    <t>%Margen</t>
  </si>
  <si>
    <t>TDC</t>
  </si>
  <si>
    <t>Ignition Works MES con 5 celdas</t>
  </si>
  <si>
    <t>Access Point Advantech EKI-6311GN</t>
  </si>
  <si>
    <t>Panel PC 12" TPC-1250H-N2AE</t>
  </si>
  <si>
    <t>Switch Advantech 5 Puertos EKI-2525-AE</t>
  </si>
  <si>
    <t>Celda Adicional</t>
  </si>
  <si>
    <t xml:space="preserve">Análisis DB </t>
  </si>
  <si>
    <t>Mantenimiento a Catálogos</t>
  </si>
  <si>
    <t>Consulta Indicadores</t>
  </si>
  <si>
    <t>Portal de reportes SSRS</t>
  </si>
  <si>
    <t>Manual Usuario</t>
  </si>
  <si>
    <t>Estimación Proyecto Indorama Autefa</t>
  </si>
  <si>
    <t>Servicios</t>
  </si>
  <si>
    <t>Adquisición OPC</t>
  </si>
  <si>
    <t>Pantalla</t>
  </si>
  <si>
    <t>Job transferencia SQL</t>
  </si>
  <si>
    <t>Consola</t>
  </si>
  <si>
    <t>Exportar a Texto</t>
  </si>
</sst>
</file>

<file path=xl/styles.xml><?xml version="1.0" encoding="utf-8"?>
<styleSheet xmlns="http://schemas.openxmlformats.org/spreadsheetml/2006/main">
  <numFmts count="6">
    <numFmt numFmtId="164" formatCode="_-* #,##0.00\ &quot;Pts&quot;_-;\-* #,##0.00\ &quot;Pts&quot;_-;_-* &quot;-&quot;??\ &quot;Pts&quot;_-;_-@_-"/>
    <numFmt numFmtId="165" formatCode="_-&quot;$&quot;* #,##0.00_-;[Red]\-&quot;$&quot;* #,##0.00_-;_-&quot;$&quot;* &quot;-&quot;??_-;_-@_-"/>
    <numFmt numFmtId="166" formatCode="_-[$$-80A]* #,##0_-;\-[$$-80A]* #,##0_-;_-[$$-80A]* &quot;-&quot;??_-;_-@_-"/>
    <numFmt numFmtId="167" formatCode="_-&quot;$&quot;* #,##0_-;[Red]\-&quot;$&quot;* #,##0_-;_-&quot;$&quot;* &quot;-&quot;??_-;_-@_-"/>
    <numFmt numFmtId="168" formatCode="_-&quot;$&quot;* #,##0.0_-;\-&quot;$&quot;* #,##0.0_-;_-&quot;$&quot;* &quot;-&quot;?_-;_-@_-"/>
    <numFmt numFmtId="169" formatCode="_-[$$-80A]* #,##0.00_-;\-[$$-80A]* #,##0.00_-;_-[$$-80A]* &quot;-&quot;??_-;_-@_-"/>
  </numFmts>
  <fonts count="16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</font>
    <font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i/>
      <sz val="10"/>
      <name val="Arial"/>
      <family val="2"/>
    </font>
    <font>
      <sz val="10"/>
      <color theme="4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1" applyNumberFormat="1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2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/>
    <xf numFmtId="0" fontId="0" fillId="0" borderId="1" xfId="0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4" borderId="4" xfId="0" applyFont="1" applyFill="1" applyBorder="1"/>
    <xf numFmtId="0" fontId="8" fillId="5" borderId="4" xfId="0" applyFont="1" applyFill="1" applyBorder="1"/>
    <xf numFmtId="0" fontId="8" fillId="4" borderId="6" xfId="0" applyFont="1" applyFill="1" applyBorder="1"/>
    <xf numFmtId="0" fontId="10" fillId="5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applyBorder="1"/>
    <xf numFmtId="0" fontId="11" fillId="0" borderId="0" xfId="0" applyFont="1"/>
    <xf numFmtId="166" fontId="8" fillId="5" borderId="5" xfId="1" applyNumberFormat="1" applyFont="1" applyFill="1" applyBorder="1"/>
    <xf numFmtId="166" fontId="8" fillId="4" borderId="5" xfId="1" applyNumberFormat="1" applyFont="1" applyFill="1" applyBorder="1"/>
    <xf numFmtId="166" fontId="8" fillId="4" borderId="0" xfId="1" applyNumberFormat="1" applyFont="1" applyFill="1"/>
    <xf numFmtId="166" fontId="0" fillId="0" borderId="0" xfId="0" applyNumberFormat="1"/>
    <xf numFmtId="166" fontId="0" fillId="0" borderId="1" xfId="0" applyNumberFormat="1" applyBorder="1"/>
    <xf numFmtId="166" fontId="4" fillId="0" borderId="0" xfId="1" applyNumberFormat="1" applyFont="1" applyBorder="1"/>
    <xf numFmtId="167" fontId="4" fillId="0" borderId="0" xfId="1" applyNumberFormat="1" applyFont="1" applyBorder="1"/>
    <xf numFmtId="167" fontId="4" fillId="0" borderId="1" xfId="1" applyNumberFormat="1" applyFont="1" applyBorder="1"/>
    <xf numFmtId="167" fontId="0" fillId="0" borderId="0" xfId="0" applyNumberFormat="1"/>
    <xf numFmtId="167" fontId="4" fillId="0" borderId="0" xfId="1" applyNumberFormat="1" applyFont="1" applyBorder="1" applyAlignment="1">
      <alignment horizontal="right"/>
    </xf>
    <xf numFmtId="166" fontId="2" fillId="0" borderId="0" xfId="0" applyNumberFormat="1" applyFont="1" applyAlignment="1">
      <alignment horizontal="center"/>
    </xf>
    <xf numFmtId="167" fontId="0" fillId="0" borderId="1" xfId="0" applyNumberFormat="1" applyBorder="1"/>
    <xf numFmtId="166" fontId="2" fillId="0" borderId="0" xfId="1" applyNumberFormat="1" applyFont="1" applyBorder="1"/>
    <xf numFmtId="167" fontId="2" fillId="0" borderId="0" xfId="1" applyNumberFormat="1" applyFont="1" applyBorder="1"/>
    <xf numFmtId="0" fontId="0" fillId="0" borderId="0" xfId="0" applyAlignment="1">
      <alignment horizontal="left"/>
    </xf>
    <xf numFmtId="0" fontId="4" fillId="0" borderId="0" xfId="0" applyFont="1"/>
    <xf numFmtId="167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66" fontId="4" fillId="0" borderId="0" xfId="0" applyNumberFormat="1" applyFont="1" applyAlignment="1">
      <alignment horizontal="center"/>
    </xf>
    <xf numFmtId="166" fontId="14" fillId="0" borderId="0" xfId="0" applyNumberFormat="1" applyFont="1"/>
    <xf numFmtId="0" fontId="4" fillId="0" borderId="0" xfId="0" applyFont="1" applyAlignment="1">
      <alignment horizontal="left"/>
    </xf>
    <xf numFmtId="168" fontId="0" fillId="0" borderId="0" xfId="0" applyNumberFormat="1"/>
    <xf numFmtId="9" fontId="0" fillId="0" borderId="0" xfId="2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7" fontId="14" fillId="0" borderId="0" xfId="1" applyNumberFormat="1" applyFont="1" applyBorder="1"/>
    <xf numFmtId="9" fontId="14" fillId="0" borderId="0" xfId="2" applyFont="1" applyAlignment="1">
      <alignment horizontal="center"/>
    </xf>
    <xf numFmtId="169" fontId="2" fillId="0" borderId="0" xfId="0" applyNumberFormat="1" applyFont="1"/>
    <xf numFmtId="9" fontId="2" fillId="0" borderId="0" xfId="2" applyFont="1" applyAlignment="1">
      <alignment horizontal="center"/>
    </xf>
    <xf numFmtId="9" fontId="4" fillId="0" borderId="0" xfId="2" applyFont="1" applyAlignment="1">
      <alignment horizontal="center"/>
    </xf>
    <xf numFmtId="9" fontId="4" fillId="0" borderId="1" xfId="2" applyFont="1" applyBorder="1" applyAlignment="1">
      <alignment horizontal="center"/>
    </xf>
    <xf numFmtId="0" fontId="15" fillId="0" borderId="0" xfId="0" applyFont="1"/>
    <xf numFmtId="0" fontId="12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38099</xdr:rowOff>
    </xdr:from>
    <xdr:to>
      <xdr:col>2</xdr:col>
      <xdr:colOff>735928</xdr:colOff>
      <xdr:row>4</xdr:row>
      <xdr:rowOff>123824</xdr:rowOff>
    </xdr:to>
    <xdr:pic>
      <xdr:nvPicPr>
        <xdr:cNvPr id="2" name="1 Imagen" descr="Logo Horizont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4" y="38099"/>
          <a:ext cx="3860129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N141"/>
  <sheetViews>
    <sheetView tabSelected="1" topLeftCell="A91" zoomScaleNormal="100" workbookViewId="0">
      <selection activeCell="A101" sqref="A101"/>
    </sheetView>
  </sheetViews>
  <sheetFormatPr baseColWidth="10" defaultColWidth="9.140625" defaultRowHeight="12.75"/>
  <cols>
    <col min="1" max="1" width="35" customWidth="1"/>
    <col min="2" max="2" width="12.28515625" style="4" customWidth="1"/>
    <col min="3" max="3" width="12.85546875" customWidth="1"/>
    <col min="4" max="4" width="11.5703125" customWidth="1"/>
    <col min="5" max="5" width="14" customWidth="1"/>
    <col min="6" max="6" width="13.7109375" customWidth="1"/>
    <col min="7" max="7" width="11.85546875" customWidth="1"/>
    <col min="10" max="10" width="14.5703125" customWidth="1"/>
    <col min="11" max="11" width="8.140625" customWidth="1"/>
  </cols>
  <sheetData>
    <row r="7" spans="1:14" ht="26.25" thickBot="1">
      <c r="A7" s="59" t="s">
        <v>69</v>
      </c>
      <c r="I7" s="60" t="s">
        <v>22</v>
      </c>
      <c r="J7" s="60"/>
      <c r="K7" s="60"/>
      <c r="M7" s="40" t="s">
        <v>58</v>
      </c>
      <c r="N7" s="55">
        <v>12.5</v>
      </c>
    </row>
    <row r="8" spans="1:14" ht="14.25" thickTop="1" thickBot="1">
      <c r="I8" s="14" t="s">
        <v>30</v>
      </c>
      <c r="J8" s="14" t="s">
        <v>0</v>
      </c>
      <c r="K8" s="15" t="s">
        <v>29</v>
      </c>
    </row>
    <row r="9" spans="1:14" ht="18.75" thickTop="1">
      <c r="A9" s="2" t="s">
        <v>2</v>
      </c>
      <c r="I9" s="19" t="s">
        <v>23</v>
      </c>
      <c r="J9" s="17" t="s">
        <v>2</v>
      </c>
      <c r="K9" s="25">
        <f>N9</f>
        <v>475</v>
      </c>
      <c r="M9" s="28">
        <v>38</v>
      </c>
      <c r="N9">
        <f>M9*N$7</f>
        <v>475</v>
      </c>
    </row>
    <row r="10" spans="1:14">
      <c r="A10" s="1" t="s">
        <v>0</v>
      </c>
      <c r="B10" s="6" t="s">
        <v>1</v>
      </c>
      <c r="C10" s="6" t="s">
        <v>31</v>
      </c>
      <c r="D10" s="6" t="s">
        <v>29</v>
      </c>
      <c r="I10" s="20" t="s">
        <v>25</v>
      </c>
      <c r="J10" s="16" t="s">
        <v>26</v>
      </c>
      <c r="K10" s="26">
        <f t="shared" ref="K10:K14" si="0">N10</f>
        <v>400</v>
      </c>
      <c r="M10" s="28">
        <v>32</v>
      </c>
      <c r="N10">
        <f t="shared" ref="N10:N14" si="1">M10*N$7</f>
        <v>400</v>
      </c>
    </row>
    <row r="11" spans="1:14">
      <c r="A11" s="12" t="s">
        <v>17</v>
      </c>
      <c r="B11" s="10"/>
      <c r="C11" s="4"/>
      <c r="D11" s="28">
        <f t="shared" ref="D11:D60" si="2">IFERROR(VLOOKUP(C11,TARIFAS,3,FALSE),0)*B11*IF($B$10="Días",8,1)</f>
        <v>0</v>
      </c>
      <c r="E11" s="28">
        <f>SUM(D12:D14)</f>
        <v>3800</v>
      </c>
      <c r="I11" s="19" t="s">
        <v>24</v>
      </c>
      <c r="J11" s="17" t="s">
        <v>20</v>
      </c>
      <c r="K11" s="25">
        <f t="shared" si="0"/>
        <v>250</v>
      </c>
      <c r="M11" s="28">
        <v>20</v>
      </c>
      <c r="N11">
        <f t="shared" si="1"/>
        <v>250</v>
      </c>
    </row>
    <row r="12" spans="1:14">
      <c r="A12" s="11" t="s">
        <v>64</v>
      </c>
      <c r="B12" s="4">
        <v>1</v>
      </c>
      <c r="C12" s="4" t="s">
        <v>23</v>
      </c>
      <c r="D12" s="28">
        <f t="shared" si="2"/>
        <v>3800</v>
      </c>
      <c r="I12" s="21" t="s">
        <v>27</v>
      </c>
      <c r="J12" s="18" t="s">
        <v>28</v>
      </c>
      <c r="K12" s="27">
        <f t="shared" si="0"/>
        <v>250</v>
      </c>
      <c r="M12" s="28">
        <v>20</v>
      </c>
      <c r="N12">
        <f t="shared" si="1"/>
        <v>250</v>
      </c>
    </row>
    <row r="13" spans="1:14">
      <c r="A13" s="11"/>
      <c r="C13" s="4"/>
      <c r="D13" s="28">
        <f t="shared" si="2"/>
        <v>0</v>
      </c>
      <c r="I13" s="19" t="s">
        <v>34</v>
      </c>
      <c r="J13" s="17" t="s">
        <v>35</v>
      </c>
      <c r="K13" s="25">
        <f t="shared" si="0"/>
        <v>0</v>
      </c>
      <c r="M13" s="28">
        <v>0</v>
      </c>
      <c r="N13">
        <f t="shared" si="1"/>
        <v>0</v>
      </c>
    </row>
    <row r="14" spans="1:14">
      <c r="A14" s="11"/>
      <c r="C14" s="4"/>
      <c r="D14" s="28">
        <f t="shared" si="2"/>
        <v>0</v>
      </c>
      <c r="I14" s="21" t="s">
        <v>45</v>
      </c>
      <c r="J14" s="18" t="s">
        <v>46</v>
      </c>
      <c r="K14" s="27">
        <f t="shared" si="0"/>
        <v>700</v>
      </c>
      <c r="M14" s="28">
        <v>56</v>
      </c>
      <c r="N14">
        <f t="shared" si="1"/>
        <v>700</v>
      </c>
    </row>
    <row r="15" spans="1:14">
      <c r="A15" s="11"/>
      <c r="C15" s="4"/>
      <c r="D15" s="28">
        <f t="shared" si="2"/>
        <v>0</v>
      </c>
    </row>
    <row r="16" spans="1:14">
      <c r="A16" s="11"/>
      <c r="C16" s="4"/>
      <c r="D16" s="28">
        <f t="shared" si="2"/>
        <v>0</v>
      </c>
    </row>
    <row r="17" spans="1:5">
      <c r="A17" s="12" t="s">
        <v>70</v>
      </c>
      <c r="B17" s="10"/>
      <c r="C17" s="4"/>
      <c r="D17" s="28">
        <f t="shared" si="2"/>
        <v>0</v>
      </c>
      <c r="E17" s="28">
        <f>SUM(D18:D24)</f>
        <v>53200</v>
      </c>
    </row>
    <row r="18" spans="1:5">
      <c r="A18" s="11" t="s">
        <v>71</v>
      </c>
      <c r="B18" s="4">
        <v>5</v>
      </c>
      <c r="C18" s="4" t="s">
        <v>23</v>
      </c>
      <c r="D18" s="28">
        <f t="shared" si="2"/>
        <v>19000</v>
      </c>
    </row>
    <row r="19" spans="1:5">
      <c r="A19" s="11" t="s">
        <v>72</v>
      </c>
      <c r="B19" s="4">
        <v>4</v>
      </c>
      <c r="C19" s="4" t="s">
        <v>23</v>
      </c>
      <c r="D19" s="28">
        <f t="shared" si="2"/>
        <v>15200</v>
      </c>
    </row>
    <row r="20" spans="1:5">
      <c r="A20" s="11" t="s">
        <v>73</v>
      </c>
      <c r="B20" s="4">
        <v>1</v>
      </c>
      <c r="C20" s="4" t="s">
        <v>23</v>
      </c>
      <c r="D20" s="28">
        <f t="shared" ref="D20:D23" si="3">IFERROR(VLOOKUP(C20,TARIFAS,3,FALSE),0)*B20*IF($B$10="Días",8,1)</f>
        <v>3800</v>
      </c>
    </row>
    <row r="21" spans="1:5">
      <c r="A21" s="11" t="s">
        <v>74</v>
      </c>
      <c r="B21" s="4">
        <v>3</v>
      </c>
      <c r="C21" s="4" t="s">
        <v>23</v>
      </c>
      <c r="D21" s="28">
        <f t="shared" si="3"/>
        <v>11400</v>
      </c>
    </row>
    <row r="22" spans="1:5">
      <c r="A22" s="11" t="s">
        <v>75</v>
      </c>
      <c r="B22" s="4">
        <v>1</v>
      </c>
      <c r="C22" s="4" t="s">
        <v>23</v>
      </c>
      <c r="D22" s="28">
        <f t="shared" si="3"/>
        <v>3800</v>
      </c>
    </row>
    <row r="23" spans="1:5">
      <c r="A23" s="11"/>
      <c r="C23" s="4"/>
      <c r="D23" s="28">
        <f t="shared" si="3"/>
        <v>0</v>
      </c>
    </row>
    <row r="24" spans="1:5">
      <c r="A24" s="11"/>
      <c r="C24" s="4"/>
      <c r="D24" s="28">
        <f t="shared" si="2"/>
        <v>0</v>
      </c>
    </row>
    <row r="25" spans="1:5">
      <c r="A25" s="12" t="s">
        <v>65</v>
      </c>
      <c r="B25" s="10"/>
      <c r="C25" s="4"/>
      <c r="D25" s="28">
        <f t="shared" si="2"/>
        <v>0</v>
      </c>
      <c r="E25" s="28">
        <f>SUM(D26:D31)</f>
        <v>0</v>
      </c>
    </row>
    <row r="26" spans="1:5">
      <c r="A26" s="11"/>
      <c r="C26" s="4"/>
      <c r="D26" s="28">
        <f t="shared" si="2"/>
        <v>0</v>
      </c>
    </row>
    <row r="27" spans="1:5">
      <c r="A27" s="11"/>
      <c r="C27" s="4"/>
      <c r="D27" s="28">
        <f t="shared" si="2"/>
        <v>0</v>
      </c>
    </row>
    <row r="28" spans="1:5">
      <c r="A28" s="11"/>
      <c r="C28" s="4"/>
      <c r="D28" s="28">
        <f t="shared" si="2"/>
        <v>0</v>
      </c>
    </row>
    <row r="29" spans="1:5">
      <c r="A29" s="11"/>
      <c r="C29" s="4"/>
      <c r="D29" s="28">
        <f t="shared" si="2"/>
        <v>0</v>
      </c>
    </row>
    <row r="30" spans="1:5">
      <c r="A30" s="11"/>
      <c r="C30" s="4"/>
      <c r="D30" s="28">
        <f t="shared" ref="D30" si="4">IFERROR(VLOOKUP(C30,TARIFAS,3,FALSE),0)*B30*IF($B$10="Días",8,1)</f>
        <v>0</v>
      </c>
    </row>
    <row r="31" spans="1:5">
      <c r="A31" s="11"/>
      <c r="C31" s="4"/>
      <c r="D31" s="28">
        <f t="shared" si="2"/>
        <v>0</v>
      </c>
    </row>
    <row r="32" spans="1:5">
      <c r="A32" s="12" t="s">
        <v>66</v>
      </c>
      <c r="B32" s="10"/>
      <c r="C32" s="4"/>
      <c r="D32" s="28">
        <f t="shared" si="2"/>
        <v>0</v>
      </c>
      <c r="E32" s="28">
        <f>SUM(D33:D35)</f>
        <v>0</v>
      </c>
    </row>
    <row r="33" spans="1:5">
      <c r="A33" s="11"/>
      <c r="C33" s="4"/>
      <c r="D33" s="28">
        <f t="shared" si="2"/>
        <v>0</v>
      </c>
    </row>
    <row r="34" spans="1:5">
      <c r="A34" s="45"/>
      <c r="C34" s="4"/>
      <c r="D34" s="28">
        <f t="shared" si="2"/>
        <v>0</v>
      </c>
    </row>
    <row r="35" spans="1:5">
      <c r="A35" s="11"/>
      <c r="C35" s="4"/>
      <c r="D35" s="28">
        <f t="shared" ref="D35:D46" si="5">IFERROR(VLOOKUP(C35,TARIFAS,3,FALSE),0)*B35*IF($B$10="Días",8,1)</f>
        <v>0</v>
      </c>
    </row>
    <row r="36" spans="1:5">
      <c r="A36" s="12" t="s">
        <v>67</v>
      </c>
      <c r="B36" s="10"/>
      <c r="C36" s="4"/>
      <c r="D36" s="28">
        <f t="shared" si="5"/>
        <v>0</v>
      </c>
      <c r="E36" s="28">
        <f>SUM(D37:D46)</f>
        <v>0</v>
      </c>
    </row>
    <row r="37" spans="1:5">
      <c r="A37" s="11"/>
      <c r="C37" s="4"/>
      <c r="D37" s="28">
        <f t="shared" si="5"/>
        <v>0</v>
      </c>
    </row>
    <row r="38" spans="1:5">
      <c r="A38" s="11"/>
      <c r="C38" s="4"/>
      <c r="D38" s="28">
        <f t="shared" si="5"/>
        <v>0</v>
      </c>
    </row>
    <row r="39" spans="1:5">
      <c r="A39" s="11"/>
      <c r="C39" s="4"/>
      <c r="D39" s="28">
        <f t="shared" si="5"/>
        <v>0</v>
      </c>
    </row>
    <row r="40" spans="1:5">
      <c r="A40" s="11"/>
      <c r="C40" s="4"/>
      <c r="D40" s="28">
        <f t="shared" si="5"/>
        <v>0</v>
      </c>
    </row>
    <row r="41" spans="1:5">
      <c r="A41" s="11"/>
      <c r="C41" s="4"/>
      <c r="D41" s="28">
        <f t="shared" si="5"/>
        <v>0</v>
      </c>
    </row>
    <row r="42" spans="1:5">
      <c r="A42" s="11"/>
      <c r="C42" s="4"/>
      <c r="D42" s="28">
        <f t="shared" si="5"/>
        <v>0</v>
      </c>
    </row>
    <row r="43" spans="1:5">
      <c r="A43" s="11"/>
      <c r="C43" s="4"/>
      <c r="D43" s="28">
        <f t="shared" si="5"/>
        <v>0</v>
      </c>
    </row>
    <row r="44" spans="1:5">
      <c r="A44" s="11"/>
      <c r="C44" s="4"/>
      <c r="D44" s="28">
        <f t="shared" si="5"/>
        <v>0</v>
      </c>
    </row>
    <row r="45" spans="1:5">
      <c r="A45" s="11"/>
      <c r="C45" s="4"/>
      <c r="D45" s="28">
        <f t="shared" si="5"/>
        <v>0</v>
      </c>
    </row>
    <row r="46" spans="1:5">
      <c r="A46" s="11"/>
      <c r="C46" s="4"/>
      <c r="D46" s="28">
        <f t="shared" si="5"/>
        <v>0</v>
      </c>
    </row>
    <row r="47" spans="1:5">
      <c r="A47" s="12" t="s">
        <v>20</v>
      </c>
      <c r="B47" s="10"/>
      <c r="C47" s="4"/>
      <c r="D47" s="28">
        <f t="shared" ref="D47:D48" si="6">IFERROR(VLOOKUP(C47,TARIFAS,3,FALSE),0)*B47*IF($B$10="Días",8,1)</f>
        <v>0</v>
      </c>
    </row>
    <row r="48" spans="1:5">
      <c r="A48" s="11" t="s">
        <v>41</v>
      </c>
      <c r="B48" s="4">
        <v>1</v>
      </c>
      <c r="C48" s="4" t="s">
        <v>24</v>
      </c>
      <c r="D48" s="28">
        <f t="shared" si="6"/>
        <v>2000</v>
      </c>
    </row>
    <row r="49" spans="1:6">
      <c r="A49" s="11" t="s">
        <v>68</v>
      </c>
      <c r="B49" s="4">
        <v>1</v>
      </c>
      <c r="C49" s="4" t="s">
        <v>24</v>
      </c>
      <c r="D49" s="28">
        <f t="shared" si="2"/>
        <v>2000</v>
      </c>
    </row>
    <row r="50" spans="1:6">
      <c r="A50" s="11"/>
      <c r="C50" s="4" t="s">
        <v>24</v>
      </c>
      <c r="D50" s="28">
        <f t="shared" si="2"/>
        <v>0</v>
      </c>
    </row>
    <row r="51" spans="1:6">
      <c r="A51" s="11"/>
      <c r="C51" s="4" t="s">
        <v>24</v>
      </c>
      <c r="D51" s="28">
        <f t="shared" si="2"/>
        <v>0</v>
      </c>
    </row>
    <row r="52" spans="1:6">
      <c r="A52" s="11"/>
      <c r="C52" s="4" t="s">
        <v>24</v>
      </c>
      <c r="D52" s="28">
        <f t="shared" si="2"/>
        <v>0</v>
      </c>
    </row>
    <row r="53" spans="1:6">
      <c r="A53" s="11"/>
      <c r="C53" s="4" t="s">
        <v>24</v>
      </c>
      <c r="D53" s="28">
        <f t="shared" ref="D53:D59" si="7">IFERROR(VLOOKUP(C53,TARIFAS,3,FALSE),0)*B53*IF($B$10="Días",8,1)</f>
        <v>0</v>
      </c>
    </row>
    <row r="54" spans="1:6">
      <c r="A54" s="12" t="s">
        <v>33</v>
      </c>
      <c r="C54" s="4" t="s">
        <v>25</v>
      </c>
      <c r="D54" s="28">
        <f t="shared" si="7"/>
        <v>0</v>
      </c>
    </row>
    <row r="55" spans="1:6">
      <c r="A55" s="12"/>
      <c r="C55" s="4"/>
      <c r="D55" s="28">
        <f t="shared" si="7"/>
        <v>0</v>
      </c>
    </row>
    <row r="56" spans="1:6">
      <c r="A56" s="12" t="s">
        <v>47</v>
      </c>
      <c r="C56" s="4"/>
      <c r="D56" s="28">
        <f t="shared" si="7"/>
        <v>0</v>
      </c>
    </row>
    <row r="57" spans="1:6">
      <c r="A57" s="43"/>
      <c r="C57" s="4" t="s">
        <v>45</v>
      </c>
      <c r="D57" s="47">
        <f t="shared" si="7"/>
        <v>0</v>
      </c>
      <c r="E57" s="44"/>
    </row>
    <row r="58" spans="1:6">
      <c r="A58" s="12"/>
      <c r="C58" s="4"/>
      <c r="D58" s="28">
        <f t="shared" si="7"/>
        <v>0</v>
      </c>
    </row>
    <row r="59" spans="1:6">
      <c r="A59" s="12"/>
      <c r="C59" s="4"/>
      <c r="D59" s="28">
        <f t="shared" si="7"/>
        <v>0</v>
      </c>
    </row>
    <row r="60" spans="1:6" ht="13.5" thickBot="1">
      <c r="B60" s="13"/>
      <c r="C60" s="23"/>
      <c r="D60" s="29">
        <f t="shared" si="2"/>
        <v>0</v>
      </c>
    </row>
    <row r="61" spans="1:6" ht="13.5" thickTop="1">
      <c r="A61" s="22" t="s">
        <v>32</v>
      </c>
      <c r="B61" s="4">
        <f>SUM(B11:B60)</f>
        <v>17</v>
      </c>
      <c r="C61" s="6"/>
      <c r="D61" s="37">
        <f>SUM(D11:D60)</f>
        <v>61000</v>
      </c>
      <c r="E61" s="28">
        <f>D61-D57</f>
        <v>61000</v>
      </c>
      <c r="F61" s="44" t="s">
        <v>49</v>
      </c>
    </row>
    <row r="62" spans="1:6">
      <c r="A62" s="7" t="s">
        <v>11</v>
      </c>
      <c r="B62" s="4">
        <f>B61*IF($B$10="Días",8,1)</f>
        <v>136</v>
      </c>
      <c r="C62" s="3"/>
    </row>
    <row r="63" spans="1:6">
      <c r="A63" s="7" t="s">
        <v>12</v>
      </c>
      <c r="B63" s="4">
        <f>B62/8/5</f>
        <v>3.4</v>
      </c>
    </row>
    <row r="64" spans="1:6">
      <c r="A64" s="7" t="s">
        <v>18</v>
      </c>
      <c r="B64" s="4">
        <f>B63/4</f>
        <v>0.85</v>
      </c>
      <c r="C64" t="s">
        <v>44</v>
      </c>
    </row>
    <row r="65" spans="1:7">
      <c r="A65" s="7"/>
    </row>
    <row r="66" spans="1:7" ht="18">
      <c r="A66" s="24" t="s">
        <v>51</v>
      </c>
    </row>
    <row r="67" spans="1:7">
      <c r="A67" s="1" t="s">
        <v>0</v>
      </c>
      <c r="B67" s="6" t="s">
        <v>7</v>
      </c>
      <c r="C67" s="6" t="s">
        <v>19</v>
      </c>
      <c r="D67" s="6" t="s">
        <v>8</v>
      </c>
    </row>
    <row r="68" spans="1:7">
      <c r="A68" s="48" t="s">
        <v>59</v>
      </c>
      <c r="B68" s="4">
        <v>0</v>
      </c>
      <c r="C68" s="31">
        <f>10973/(0.9)</f>
        <v>12192.222222222223</v>
      </c>
      <c r="D68" s="31">
        <f>B68*C68</f>
        <v>0</v>
      </c>
      <c r="E68" s="49"/>
    </row>
    <row r="69" spans="1:7">
      <c r="A69" s="39"/>
      <c r="C69" s="31"/>
      <c r="D69" s="31">
        <f>B69*C69</f>
        <v>0</v>
      </c>
      <c r="F69" s="33"/>
    </row>
    <row r="70" spans="1:7">
      <c r="A70" s="48" t="s">
        <v>63</v>
      </c>
      <c r="C70" s="31">
        <f>350/(0.8)</f>
        <v>437.5</v>
      </c>
      <c r="D70" s="31">
        <f>B70*C70</f>
        <v>0</v>
      </c>
      <c r="E70" s="33"/>
    </row>
    <row r="71" spans="1:7">
      <c r="A71" s="8"/>
      <c r="C71" s="31"/>
      <c r="D71" s="31">
        <f>B71*C71</f>
        <v>0</v>
      </c>
    </row>
    <row r="72" spans="1:7" ht="13.5" thickBot="1">
      <c r="A72" s="8"/>
      <c r="C72" s="31"/>
      <c r="D72" s="32">
        <f>B72*C72</f>
        <v>0</v>
      </c>
    </row>
    <row r="73" spans="1:7" ht="13.5" thickTop="1">
      <c r="A73" s="7" t="s">
        <v>15</v>
      </c>
      <c r="C73" s="33"/>
      <c r="D73" s="38">
        <f>SUM(D68:D72)</f>
        <v>0</v>
      </c>
    </row>
    <row r="74" spans="1:7">
      <c r="A74" s="8"/>
      <c r="C74" s="34"/>
      <c r="D74" s="31"/>
    </row>
    <row r="75" spans="1:7">
      <c r="A75" s="8"/>
      <c r="C75" s="3"/>
    </row>
    <row r="76" spans="1:7" ht="18">
      <c r="A76" s="24" t="s">
        <v>52</v>
      </c>
    </row>
    <row r="77" spans="1:7">
      <c r="A77" s="1" t="s">
        <v>0</v>
      </c>
      <c r="B77" s="6" t="s">
        <v>7</v>
      </c>
      <c r="C77" s="6" t="s">
        <v>9</v>
      </c>
      <c r="D77" s="6" t="s">
        <v>55</v>
      </c>
      <c r="E77" s="6" t="s">
        <v>57</v>
      </c>
      <c r="F77" s="6" t="s">
        <v>19</v>
      </c>
      <c r="G77" s="6" t="s">
        <v>56</v>
      </c>
    </row>
    <row r="78" spans="1:7">
      <c r="A78" s="51" t="s">
        <v>54</v>
      </c>
      <c r="B78" s="52">
        <v>0</v>
      </c>
      <c r="C78" s="53">
        <v>15700</v>
      </c>
      <c r="D78" s="53">
        <f t="shared" ref="D78:D83" si="8">B78*C78</f>
        <v>0</v>
      </c>
      <c r="E78" s="54"/>
      <c r="F78" s="53">
        <f>C78*(1+E78)</f>
        <v>15700</v>
      </c>
      <c r="G78" s="53">
        <f>F78*B78</f>
        <v>0</v>
      </c>
    </row>
    <row r="79" spans="1:7">
      <c r="A79" s="42" t="s">
        <v>38</v>
      </c>
      <c r="B79" s="52">
        <v>0</v>
      </c>
      <c r="C79" s="31">
        <v>1350</v>
      </c>
      <c r="D79" s="31">
        <f t="shared" si="8"/>
        <v>0</v>
      </c>
      <c r="E79" s="50">
        <v>0.1</v>
      </c>
      <c r="F79" s="31">
        <f t="shared" ref="F79:F83" si="9">C79*(1+E79)</f>
        <v>1485.0000000000002</v>
      </c>
      <c r="G79" s="31">
        <f t="shared" ref="G79:G83" si="10">F79*B79</f>
        <v>0</v>
      </c>
    </row>
    <row r="80" spans="1:7">
      <c r="A80" s="48" t="s">
        <v>61</v>
      </c>
      <c r="B80" s="52">
        <v>0</v>
      </c>
      <c r="C80" s="31">
        <v>1683</v>
      </c>
      <c r="D80" s="31">
        <f t="shared" si="8"/>
        <v>0</v>
      </c>
      <c r="E80" s="50">
        <v>0.1</v>
      </c>
      <c r="F80" s="31">
        <f t="shared" si="9"/>
        <v>1851.3000000000002</v>
      </c>
      <c r="G80" s="31">
        <f t="shared" si="10"/>
        <v>0</v>
      </c>
    </row>
    <row r="81" spans="1:8">
      <c r="A81" s="48" t="s">
        <v>60</v>
      </c>
      <c r="B81" s="52">
        <v>0</v>
      </c>
      <c r="C81" s="31">
        <v>395</v>
      </c>
      <c r="D81" s="31">
        <f t="shared" si="8"/>
        <v>0</v>
      </c>
      <c r="E81" s="50">
        <v>0.1</v>
      </c>
      <c r="F81" s="31">
        <f t="shared" si="9"/>
        <v>434.50000000000006</v>
      </c>
      <c r="G81" s="31">
        <f t="shared" si="10"/>
        <v>0</v>
      </c>
    </row>
    <row r="82" spans="1:8">
      <c r="A82" s="48" t="s">
        <v>62</v>
      </c>
      <c r="B82" s="52">
        <v>0</v>
      </c>
      <c r="C82" s="31">
        <v>95</v>
      </c>
      <c r="D82" s="31">
        <f t="shared" si="8"/>
        <v>0</v>
      </c>
      <c r="E82" s="50">
        <v>0.1</v>
      </c>
      <c r="F82" s="31">
        <f t="shared" ref="F82" si="11">C82*(1+E82)</f>
        <v>104.50000000000001</v>
      </c>
      <c r="G82" s="31">
        <f t="shared" ref="G82" si="12">F82*B82</f>
        <v>0</v>
      </c>
    </row>
    <row r="83" spans="1:8" ht="13.5" thickBot="1">
      <c r="A83" s="42"/>
      <c r="C83" s="31"/>
      <c r="D83" s="32">
        <f t="shared" si="8"/>
        <v>0</v>
      </c>
      <c r="E83" s="50"/>
      <c r="F83" s="31">
        <f t="shared" si="9"/>
        <v>0</v>
      </c>
      <c r="G83" s="32">
        <f t="shared" si="10"/>
        <v>0</v>
      </c>
    </row>
    <row r="84" spans="1:8" ht="13.5" thickTop="1">
      <c r="A84" s="7" t="s">
        <v>15</v>
      </c>
      <c r="C84" s="33"/>
      <c r="D84" s="38">
        <f>SUM(D78:D83)</f>
        <v>0</v>
      </c>
      <c r="G84" s="38">
        <f>SUM(G78:G83)</f>
        <v>0</v>
      </c>
      <c r="H84" s="33">
        <f>G84-G79</f>
        <v>0</v>
      </c>
    </row>
    <row r="85" spans="1:8">
      <c r="A85" s="42"/>
      <c r="C85" s="34"/>
      <c r="D85" s="31"/>
    </row>
    <row r="86" spans="1:8">
      <c r="A86" s="7"/>
    </row>
    <row r="87" spans="1:8" ht="18">
      <c r="A87" s="2" t="s">
        <v>10</v>
      </c>
      <c r="B87" s="3"/>
    </row>
    <row r="88" spans="1:8">
      <c r="A88" s="1" t="s">
        <v>0</v>
      </c>
      <c r="B88" s="6" t="s">
        <v>1</v>
      </c>
      <c r="C88" s="6" t="s">
        <v>31</v>
      </c>
      <c r="D88" s="6" t="s">
        <v>29</v>
      </c>
    </row>
    <row r="89" spans="1:8">
      <c r="A89" t="s">
        <v>10</v>
      </c>
      <c r="B89" s="4">
        <v>1</v>
      </c>
      <c r="C89" s="4" t="s">
        <v>25</v>
      </c>
      <c r="D89" s="28">
        <f>IFERROR(VLOOKUP(C89,TARIFAS,3,FALSE),0)*B89*IF($B$88="Días",8,1)</f>
        <v>3200</v>
      </c>
    </row>
    <row r="90" spans="1:8">
      <c r="A90" t="s">
        <v>21</v>
      </c>
      <c r="B90" s="4">
        <v>0</v>
      </c>
      <c r="C90" s="4" t="s">
        <v>25</v>
      </c>
      <c r="D90" s="28">
        <f>IFERROR(VLOOKUP(C90,TARIFAS,3,FALSE),0)*B90*IF($B$88="Días",8,1)</f>
        <v>0</v>
      </c>
    </row>
    <row r="91" spans="1:8">
      <c r="A91" t="s">
        <v>39</v>
      </c>
      <c r="B91" s="4">
        <v>0</v>
      </c>
      <c r="C91" s="4" t="s">
        <v>25</v>
      </c>
      <c r="D91" s="28">
        <f>IFERROR(VLOOKUP(C91,TARIFAS,3,FALSE),0)*B91*IF($B$88="Días",8,1)</f>
        <v>0</v>
      </c>
      <c r="E91" s="28"/>
    </row>
    <row r="92" spans="1:8">
      <c r="A92" s="40" t="s">
        <v>50</v>
      </c>
      <c r="B92" s="4">
        <v>0</v>
      </c>
      <c r="C92" s="4" t="s">
        <v>45</v>
      </c>
      <c r="D92" s="47">
        <f>IFERROR(VLOOKUP(C92,TARIFAS,3,FALSE),0)*B92*IF($B$88="Días",8,1)</f>
        <v>0</v>
      </c>
      <c r="E92" s="46" t="s">
        <v>48</v>
      </c>
    </row>
    <row r="93" spans="1:8" ht="13.5" thickBot="1">
      <c r="B93" s="13"/>
      <c r="C93" s="13"/>
      <c r="D93" s="29">
        <f>IFERROR(VLOOKUP(C93,TARIFAS,3,FALSE),0)*B93*IF($B$88="Días",8,1)</f>
        <v>0</v>
      </c>
    </row>
    <row r="94" spans="1:8" ht="13.5" thickTop="1">
      <c r="A94" s="22" t="s">
        <v>36</v>
      </c>
      <c r="B94" s="4">
        <f>SUM(B89:B92)</f>
        <v>1</v>
      </c>
      <c r="C94" s="6"/>
      <c r="D94" s="35">
        <f>SUM(D89:D91)</f>
        <v>3200</v>
      </c>
      <c r="E94" s="28">
        <f>D94-D92</f>
        <v>3200</v>
      </c>
      <c r="F94" s="46" t="s">
        <v>49</v>
      </c>
    </row>
    <row r="95" spans="1:8">
      <c r="A95" s="7"/>
      <c r="C95" s="3"/>
      <c r="D95" s="30"/>
    </row>
    <row r="96" spans="1:8">
      <c r="A96" s="7"/>
      <c r="D96" s="28"/>
    </row>
    <row r="97" spans="1:5" ht="18">
      <c r="A97" s="2" t="s">
        <v>3</v>
      </c>
      <c r="B97"/>
      <c r="D97" s="28"/>
    </row>
    <row r="98" spans="1:5">
      <c r="A98" s="1" t="s">
        <v>0</v>
      </c>
      <c r="B98" s="6" t="s">
        <v>7</v>
      </c>
      <c r="C98" s="6" t="s">
        <v>9</v>
      </c>
      <c r="D98" s="35" t="s">
        <v>8</v>
      </c>
    </row>
    <row r="99" spans="1:5">
      <c r="A99" t="s">
        <v>42</v>
      </c>
      <c r="B99" s="4">
        <v>2</v>
      </c>
      <c r="C99" s="3">
        <v>500</v>
      </c>
      <c r="D99" s="30">
        <f>B99*C99</f>
        <v>1000</v>
      </c>
    </row>
    <row r="100" spans="1:5">
      <c r="A100" t="s">
        <v>4</v>
      </c>
      <c r="B100" s="4">
        <v>0</v>
      </c>
      <c r="C100" s="3">
        <v>85</v>
      </c>
      <c r="D100" s="30">
        <f>B100*C100</f>
        <v>0</v>
      </c>
    </row>
    <row r="101" spans="1:5">
      <c r="A101" t="s">
        <v>5</v>
      </c>
      <c r="B101" s="4">
        <v>0</v>
      </c>
      <c r="C101" s="3">
        <v>6</v>
      </c>
      <c r="D101" s="30">
        <f>B101*C101</f>
        <v>0</v>
      </c>
    </row>
    <row r="102" spans="1:5">
      <c r="A102" t="s">
        <v>6</v>
      </c>
      <c r="B102" s="4">
        <v>0</v>
      </c>
      <c r="C102" s="3">
        <v>18</v>
      </c>
      <c r="D102" s="30">
        <f>B102*C102</f>
        <v>0</v>
      </c>
    </row>
    <row r="103" spans="1:5">
      <c r="B103"/>
      <c r="D103" s="28"/>
    </row>
    <row r="104" spans="1:5">
      <c r="A104" s="22" t="s">
        <v>37</v>
      </c>
      <c r="B104"/>
      <c r="C104" s="7"/>
      <c r="D104" s="28">
        <f>SUM(D99:D103)</f>
        <v>1000</v>
      </c>
    </row>
    <row r="107" spans="1:5" ht="18">
      <c r="A107" s="2" t="s">
        <v>13</v>
      </c>
    </row>
    <row r="108" spans="1:5">
      <c r="A108" s="62" t="s">
        <v>0</v>
      </c>
      <c r="B108" s="62"/>
      <c r="C108" s="6" t="s">
        <v>16</v>
      </c>
      <c r="D108" s="56" t="s">
        <v>43</v>
      </c>
      <c r="E108" s="1"/>
    </row>
    <row r="109" spans="1:5">
      <c r="A109" s="61" t="s">
        <v>2</v>
      </c>
      <c r="B109" s="61"/>
      <c r="C109" s="33">
        <f>$D$61+$D$74</f>
        <v>61000</v>
      </c>
      <c r="D109" s="57">
        <f>C109/$C$114</f>
        <v>0.93558282208588961</v>
      </c>
      <c r="E109" s="41"/>
    </row>
    <row r="110" spans="1:5">
      <c r="A110" s="48" t="s">
        <v>53</v>
      </c>
      <c r="B110" s="8"/>
      <c r="C110" s="33">
        <f>$D$73</f>
        <v>0</v>
      </c>
      <c r="D110" s="57">
        <f t="shared" ref="D110:D114" si="13">C110/$C$114</f>
        <v>0</v>
      </c>
      <c r="E110" s="33"/>
    </row>
    <row r="111" spans="1:5">
      <c r="A111" s="48" t="s">
        <v>52</v>
      </c>
      <c r="B111" s="42"/>
      <c r="C111" s="33">
        <f>$G$84</f>
        <v>0</v>
      </c>
      <c r="D111" s="57">
        <f t="shared" si="13"/>
        <v>0</v>
      </c>
      <c r="E111" s="33"/>
    </row>
    <row r="112" spans="1:5">
      <c r="A112" s="61" t="s">
        <v>10</v>
      </c>
      <c r="B112" s="61"/>
      <c r="C112" s="33">
        <f>$D$94</f>
        <v>3200</v>
      </c>
      <c r="D112" s="57">
        <f t="shared" si="13"/>
        <v>4.9079754601226995E-2</v>
      </c>
    </row>
    <row r="113" spans="1:5" ht="13.5" thickBot="1">
      <c r="A113" s="61" t="s">
        <v>3</v>
      </c>
      <c r="B113" s="61"/>
      <c r="C113" s="36">
        <f>$D$104</f>
        <v>1000</v>
      </c>
      <c r="D113" s="58">
        <f t="shared" si="13"/>
        <v>1.5337423312883436E-2</v>
      </c>
    </row>
    <row r="114" spans="1:5" ht="13.5" thickTop="1">
      <c r="A114" s="61" t="s">
        <v>14</v>
      </c>
      <c r="B114" s="61"/>
      <c r="C114" s="33">
        <f>SUM(C109:C113)</f>
        <v>65200</v>
      </c>
      <c r="D114" s="57">
        <f t="shared" si="13"/>
        <v>1</v>
      </c>
      <c r="E114" s="5"/>
    </row>
    <row r="115" spans="1:5">
      <c r="D115" s="40" t="s">
        <v>43</v>
      </c>
    </row>
    <row r="116" spans="1:5">
      <c r="A116" s="40" t="s">
        <v>40</v>
      </c>
      <c r="C116" s="33">
        <f>E61+E94</f>
        <v>64200</v>
      </c>
      <c r="D116" s="9">
        <f>C116/C114</f>
        <v>0.98466257668711654</v>
      </c>
    </row>
    <row r="122" spans="1:5">
      <c r="D122" s="40"/>
    </row>
    <row r="123" spans="1:5">
      <c r="C123" s="33"/>
      <c r="D123" s="33"/>
    </row>
    <row r="124" spans="1:5">
      <c r="B124" s="3"/>
      <c r="C124" s="28"/>
      <c r="D124" s="33"/>
    </row>
    <row r="125" spans="1:5">
      <c r="B125" s="3"/>
      <c r="C125" s="28"/>
      <c r="D125" s="33"/>
    </row>
    <row r="126" spans="1:5">
      <c r="B126" s="3"/>
      <c r="C126" s="28"/>
      <c r="D126" s="33"/>
    </row>
    <row r="127" spans="1:5">
      <c r="B127" s="3"/>
      <c r="C127" s="28"/>
      <c r="D127" s="33"/>
    </row>
    <row r="128" spans="1:5">
      <c r="B128" s="3"/>
      <c r="C128" s="28"/>
      <c r="D128" s="33"/>
    </row>
    <row r="129" spans="1:4">
      <c r="B129" s="3"/>
      <c r="C129" s="28"/>
      <c r="D129" s="33"/>
    </row>
    <row r="130" spans="1:4">
      <c r="B130" s="3"/>
      <c r="C130" s="28"/>
      <c r="D130" s="33"/>
    </row>
    <row r="131" spans="1:4">
      <c r="B131" s="3"/>
      <c r="C131" s="28"/>
      <c r="D131" s="33"/>
    </row>
    <row r="132" spans="1:4">
      <c r="B132" s="3"/>
      <c r="C132" s="28"/>
      <c r="D132" s="33"/>
    </row>
    <row r="133" spans="1:4">
      <c r="B133" s="3"/>
      <c r="C133" s="28"/>
      <c r="D133" s="33"/>
    </row>
    <row r="134" spans="1:4">
      <c r="B134" s="3"/>
      <c r="C134" s="28"/>
      <c r="D134" s="33"/>
    </row>
    <row r="135" spans="1:4">
      <c r="B135" s="3"/>
      <c r="C135" s="28"/>
      <c r="D135" s="33"/>
    </row>
    <row r="136" spans="1:4">
      <c r="B136" s="3"/>
      <c r="C136" s="28"/>
      <c r="D136" s="33"/>
    </row>
    <row r="137" spans="1:4">
      <c r="B137" s="3"/>
      <c r="C137" s="28"/>
      <c r="D137" s="33"/>
    </row>
    <row r="138" spans="1:4">
      <c r="B138" s="3"/>
    </row>
    <row r="139" spans="1:4">
      <c r="B139" s="3"/>
      <c r="C139" s="33"/>
      <c r="D139" s="33"/>
    </row>
    <row r="141" spans="1:4">
      <c r="A141" s="22"/>
      <c r="B141" s="3"/>
    </row>
  </sheetData>
  <mergeCells count="6">
    <mergeCell ref="I7:K7"/>
    <mergeCell ref="A114:B114"/>
    <mergeCell ref="A108:B108"/>
    <mergeCell ref="A109:B109"/>
    <mergeCell ref="A112:B112"/>
    <mergeCell ref="A113:B113"/>
  </mergeCells>
  <phoneticPr fontId="0" type="noConversion"/>
  <dataValidations count="2">
    <dataValidation type="list" allowBlank="1" showInputMessage="1" showErrorMessage="1" sqref="C89:C93 C11:C60">
      <formula1>$I$9:$I$14</formula1>
    </dataValidation>
    <dataValidation type="list" allowBlank="1" showInputMessage="1" showErrorMessage="1" sqref="B88 B10">
      <formula1>"Días,Horas"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Cotización</vt:lpstr>
      <vt:lpstr>TARIFAS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Miguel A. Torres Orozco B.</cp:lastModifiedBy>
  <dcterms:created xsi:type="dcterms:W3CDTF">1996-11-27T10:00:04Z</dcterms:created>
  <dcterms:modified xsi:type="dcterms:W3CDTF">2013-07-09T22:13:45Z</dcterms:modified>
</cp:coreProperties>
</file>