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+xml"/>
  <Override PartName="/xl/charts/chart10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1.xml" ContentType="application/vnd.openxmlformats-officedocument.drawingml.chart+xml"/>
  <Override PartName="/xl/drawings/drawing20.xml" ContentType="application/vnd.openxmlformats-officedocument.drawingml.chartshapes+xml"/>
  <Override PartName="/xl/charts/chart12.xml" ContentType="application/vnd.openxmlformats-officedocument.drawingml.chart+xml"/>
  <Override PartName="/xl/drawings/drawing21.xml" ContentType="application/vnd.openxmlformats-officedocument.drawingml.chartshapes+xml"/>
  <Override PartName="/xl/charts/chart13.xml" ContentType="application/vnd.openxmlformats-officedocument.drawingml.chart+xml"/>
  <Override PartName="/xl/drawings/drawing22.xml" ContentType="application/vnd.openxmlformats-officedocument.drawingml.chartshapes+xml"/>
  <Override PartName="/xl/charts/chart14.xml" ContentType="application/vnd.openxmlformats-officedocument.drawingml.chart+xml"/>
  <Override PartName="/xl/drawings/drawing23.xml" ContentType="application/vnd.openxmlformats-officedocument.drawingml.chartshapes+xml"/>
  <Override PartName="/xl/charts/chart15.xml" ContentType="application/vnd.openxmlformats-officedocument.drawingml.chart+xml"/>
  <Override PartName="/xl/drawings/drawing24.xml" ContentType="application/vnd.openxmlformats-officedocument.drawingml.chartshapes+xml"/>
  <Override PartName="/xl/charts/chart16.xml" ContentType="application/vnd.openxmlformats-officedocument.drawingml.chart+xml"/>
  <Override PartName="/xl/drawings/drawing25.xml" ContentType="application/vnd.openxmlformats-officedocument.drawingml.chartshapes+xml"/>
  <Override PartName="/xl/charts/chart17.xml" ContentType="application/vnd.openxmlformats-officedocument.drawingml.chart+xml"/>
  <Override PartName="/xl/drawings/drawing26.xml" ContentType="application/vnd.openxmlformats-officedocument.drawingml.chartshapes+xml"/>
  <Override PartName="/xl/charts/chart18.xml" ContentType="application/vnd.openxmlformats-officedocument.drawingml.chart+xml"/>
  <Override PartName="/xl/drawings/drawing27.xml" ContentType="application/vnd.openxmlformats-officedocument.drawingml.chartshapes+xml"/>
  <Override PartName="/xl/charts/chart19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0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chrner\Desktop\StudyProject\Aquifer characterization\DPIL\"/>
    </mc:Choice>
  </mc:AlternateContent>
  <bookViews>
    <workbookView xWindow="-15" yWindow="-15" windowWidth="13095" windowHeight="11385" activeTab="12"/>
  </bookViews>
  <sheets>
    <sheet name="correction parameter" sheetId="4" r:id="rId1"/>
    <sheet name="G1" sheetId="5" r:id="rId2"/>
    <sheet name="G2" sheetId="2" r:id="rId3"/>
    <sheet name="G5" sheetId="3" r:id="rId4"/>
    <sheet name="G10" sheetId="18" r:id="rId5"/>
    <sheet name="G11" sheetId="7" r:id="rId6"/>
    <sheet name="G12" sheetId="13" r:id="rId7"/>
    <sheet name="G13" sheetId="14" r:id="rId8"/>
    <sheet name="G15" sheetId="9" r:id="rId9"/>
    <sheet name="G17" sheetId="10" r:id="rId10"/>
    <sheet name="ALLE Graphen" sheetId="8" r:id="rId11"/>
    <sheet name="ALLE Graphen mNN" sheetId="16" r:id="rId12"/>
    <sheet name="Vergleich" sheetId="12" r:id="rId13"/>
  </sheets>
  <calcPr calcId="162913"/>
</workbook>
</file>

<file path=xl/calcChain.xml><?xml version="1.0" encoding="utf-8"?>
<calcChain xmlns="http://schemas.openxmlformats.org/spreadsheetml/2006/main">
  <c r="K9" i="14" l="1"/>
  <c r="R9" i="18" l="1"/>
  <c r="T58" i="18"/>
  <c r="S58" i="18"/>
  <c r="R58" i="18"/>
  <c r="T57" i="18"/>
  <c r="S57" i="18"/>
  <c r="R57" i="18"/>
  <c r="T56" i="18"/>
  <c r="S56" i="18"/>
  <c r="R56" i="18"/>
  <c r="T55" i="18"/>
  <c r="S55" i="18"/>
  <c r="R55" i="18"/>
  <c r="T54" i="18"/>
  <c r="S54" i="18"/>
  <c r="R54" i="18"/>
  <c r="T53" i="18"/>
  <c r="S53" i="18"/>
  <c r="R53" i="18"/>
  <c r="T52" i="18"/>
  <c r="S52" i="18"/>
  <c r="R52" i="18"/>
  <c r="T51" i="18"/>
  <c r="S51" i="18"/>
  <c r="I51" i="18" s="1"/>
  <c r="R51" i="18"/>
  <c r="T50" i="18"/>
  <c r="S50" i="18"/>
  <c r="R50" i="18"/>
  <c r="T49" i="18"/>
  <c r="S49" i="18"/>
  <c r="R49" i="18"/>
  <c r="T48" i="18"/>
  <c r="S48" i="18"/>
  <c r="R48" i="18"/>
  <c r="T47" i="18"/>
  <c r="S47" i="18"/>
  <c r="I47" i="18" s="1"/>
  <c r="R47" i="18"/>
  <c r="T46" i="18"/>
  <c r="S46" i="18"/>
  <c r="R46" i="18"/>
  <c r="T45" i="18"/>
  <c r="S45" i="18"/>
  <c r="R45" i="18"/>
  <c r="T44" i="18"/>
  <c r="S44" i="18"/>
  <c r="R44" i="18"/>
  <c r="T43" i="18"/>
  <c r="S43" i="18"/>
  <c r="I43" i="18" s="1"/>
  <c r="R43" i="18"/>
  <c r="T42" i="18"/>
  <c r="S42" i="18"/>
  <c r="R42" i="18"/>
  <c r="T41" i="18"/>
  <c r="S41" i="18"/>
  <c r="R41" i="18"/>
  <c r="T40" i="18"/>
  <c r="S40" i="18"/>
  <c r="R40" i="18"/>
  <c r="T39" i="18"/>
  <c r="S39" i="18"/>
  <c r="I39" i="18" s="1"/>
  <c r="R39" i="18"/>
  <c r="T38" i="18"/>
  <c r="S38" i="18"/>
  <c r="R38" i="18"/>
  <c r="T37" i="18"/>
  <c r="S37" i="18"/>
  <c r="R37" i="18"/>
  <c r="T36" i="18"/>
  <c r="S36" i="18"/>
  <c r="R36" i="18"/>
  <c r="T35" i="18"/>
  <c r="S35" i="18"/>
  <c r="I35" i="18" s="1"/>
  <c r="R35" i="18"/>
  <c r="T34" i="18"/>
  <c r="S34" i="18"/>
  <c r="R34" i="18"/>
  <c r="T33" i="18"/>
  <c r="S33" i="18"/>
  <c r="R33" i="18"/>
  <c r="T32" i="18"/>
  <c r="S32" i="18"/>
  <c r="R32" i="18"/>
  <c r="T31" i="18"/>
  <c r="S31" i="18"/>
  <c r="I31" i="18" s="1"/>
  <c r="R31" i="18"/>
  <c r="T30" i="18"/>
  <c r="S30" i="18"/>
  <c r="R30" i="18"/>
  <c r="T29" i="18"/>
  <c r="S29" i="18"/>
  <c r="R29" i="18"/>
  <c r="T28" i="18"/>
  <c r="S28" i="18"/>
  <c r="R28" i="18"/>
  <c r="T27" i="18"/>
  <c r="S27" i="18"/>
  <c r="I27" i="18" s="1"/>
  <c r="R27" i="18"/>
  <c r="T26" i="18"/>
  <c r="S26" i="18"/>
  <c r="R26" i="18"/>
  <c r="T25" i="18"/>
  <c r="S25" i="18"/>
  <c r="R25" i="18"/>
  <c r="T24" i="18"/>
  <c r="S24" i="18"/>
  <c r="R24" i="18"/>
  <c r="T23" i="18"/>
  <c r="S23" i="18"/>
  <c r="I23" i="18" s="1"/>
  <c r="R23" i="18"/>
  <c r="T22" i="18"/>
  <c r="S22" i="18"/>
  <c r="R22" i="18"/>
  <c r="T21" i="18"/>
  <c r="S21" i="18"/>
  <c r="R21" i="18"/>
  <c r="T20" i="18"/>
  <c r="S20" i="18"/>
  <c r="R20" i="18"/>
  <c r="T19" i="18"/>
  <c r="S19" i="18"/>
  <c r="I19" i="18" s="1"/>
  <c r="R19" i="18"/>
  <c r="T18" i="18"/>
  <c r="S18" i="18"/>
  <c r="R18" i="18"/>
  <c r="T17" i="18"/>
  <c r="S17" i="18"/>
  <c r="R17" i="18"/>
  <c r="H17" i="18" s="1"/>
  <c r="T16" i="18"/>
  <c r="S16" i="18"/>
  <c r="R16" i="18"/>
  <c r="T15" i="18"/>
  <c r="S15" i="18"/>
  <c r="I15" i="18" s="1"/>
  <c r="R15" i="18"/>
  <c r="T14" i="18"/>
  <c r="S14" i="18"/>
  <c r="I14" i="18" s="1"/>
  <c r="R14" i="18"/>
  <c r="H14" i="18" s="1"/>
  <c r="T13" i="18"/>
  <c r="S13" i="18"/>
  <c r="R13" i="18"/>
  <c r="H13" i="18" s="1"/>
  <c r="T12" i="18"/>
  <c r="S12" i="18"/>
  <c r="R12" i="18"/>
  <c r="T11" i="18"/>
  <c r="S11" i="18"/>
  <c r="I11" i="18" s="1"/>
  <c r="R11" i="18"/>
  <c r="T10" i="18"/>
  <c r="S10" i="18"/>
  <c r="I10" i="18" s="1"/>
  <c r="R10" i="18"/>
  <c r="H10" i="18" s="1"/>
  <c r="K10" i="18" s="1"/>
  <c r="T9" i="18"/>
  <c r="S9" i="18"/>
  <c r="I54" i="18"/>
  <c r="I53" i="18"/>
  <c r="I52" i="18"/>
  <c r="I50" i="18"/>
  <c r="I49" i="18"/>
  <c r="I48" i="18"/>
  <c r="I46" i="18"/>
  <c r="I45" i="18"/>
  <c r="I44" i="18"/>
  <c r="I42" i="18"/>
  <c r="I41" i="18"/>
  <c r="I40" i="18"/>
  <c r="I38" i="18"/>
  <c r="I37" i="18"/>
  <c r="I36" i="18"/>
  <c r="I34" i="18"/>
  <c r="I33" i="18"/>
  <c r="I32" i="18"/>
  <c r="I30" i="18"/>
  <c r="I29" i="18"/>
  <c r="I28" i="18"/>
  <c r="I26" i="18"/>
  <c r="I25" i="18"/>
  <c r="I24" i="18"/>
  <c r="I22" i="18"/>
  <c r="I21" i="18"/>
  <c r="I20" i="18"/>
  <c r="I18" i="18"/>
  <c r="I17" i="18"/>
  <c r="I16" i="18"/>
  <c r="H16" i="18"/>
  <c r="K16" i="18" s="1"/>
  <c r="H15" i="18"/>
  <c r="I13" i="18"/>
  <c r="I12" i="18"/>
  <c r="H12" i="18"/>
  <c r="K12" i="18" s="1"/>
  <c r="H11" i="18"/>
  <c r="A51" i="18"/>
  <c r="A52" i="18" s="1"/>
  <c r="A53" i="18" s="1"/>
  <c r="I9" i="18"/>
  <c r="H9" i="18"/>
  <c r="R36" i="5"/>
  <c r="R37" i="5"/>
  <c r="R38" i="5"/>
  <c r="R39" i="5"/>
  <c r="R40" i="5"/>
  <c r="R16" i="5"/>
  <c r="R17" i="5"/>
  <c r="R18" i="5"/>
  <c r="R19" i="5"/>
  <c r="R20" i="5"/>
  <c r="S16" i="5"/>
  <c r="S17" i="5"/>
  <c r="S18" i="5"/>
  <c r="S19" i="5"/>
  <c r="V9" i="10"/>
  <c r="U9" i="10"/>
  <c r="R10" i="10"/>
  <c r="H10" i="10" s="1"/>
  <c r="H39" i="5"/>
  <c r="H36" i="5"/>
  <c r="T36" i="7"/>
  <c r="S36" i="7"/>
  <c r="H36" i="7" s="1"/>
  <c r="T22" i="7"/>
  <c r="K17" i="18" l="1"/>
  <c r="K13" i="18"/>
  <c r="K11" i="18"/>
  <c r="K15" i="18"/>
  <c r="K9" i="18"/>
  <c r="H18" i="18"/>
  <c r="K18" i="18" s="1"/>
  <c r="K14" i="18"/>
  <c r="S23" i="7"/>
  <c r="H23" i="7" s="1"/>
  <c r="K23" i="7" s="1"/>
  <c r="T10" i="7"/>
  <c r="I10" i="7" s="1"/>
  <c r="T11" i="7"/>
  <c r="T12" i="7"/>
  <c r="I12" i="7" s="1"/>
  <c r="T13" i="7"/>
  <c r="I13" i="7" s="1"/>
  <c r="T14" i="7"/>
  <c r="T15" i="7"/>
  <c r="T16" i="7"/>
  <c r="I16" i="7" s="1"/>
  <c r="T17" i="7"/>
  <c r="I17" i="7" s="1"/>
  <c r="T18" i="7"/>
  <c r="T19" i="7"/>
  <c r="T20" i="7"/>
  <c r="I20" i="7" s="1"/>
  <c r="T21" i="7"/>
  <c r="I21" i="7" s="1"/>
  <c r="T23" i="7"/>
  <c r="T24" i="7"/>
  <c r="T25" i="7"/>
  <c r="I25" i="7" s="1"/>
  <c r="K25" i="7" s="1"/>
  <c r="T26" i="7"/>
  <c r="T27" i="7"/>
  <c r="T28" i="7"/>
  <c r="T29" i="7"/>
  <c r="I29" i="7" s="1"/>
  <c r="K29" i="7" s="1"/>
  <c r="T30" i="7"/>
  <c r="T31" i="7"/>
  <c r="T32" i="7"/>
  <c r="T33" i="7"/>
  <c r="I33" i="7" s="1"/>
  <c r="K33" i="7" s="1"/>
  <c r="T34" i="7"/>
  <c r="T35" i="7"/>
  <c r="T37" i="7"/>
  <c r="T38" i="7"/>
  <c r="T39" i="7"/>
  <c r="I39" i="7" s="1"/>
  <c r="T40" i="7"/>
  <c r="T41" i="7"/>
  <c r="T42" i="7"/>
  <c r="T43" i="7"/>
  <c r="I43" i="7" s="1"/>
  <c r="T44" i="7"/>
  <c r="T45" i="7"/>
  <c r="T46" i="7"/>
  <c r="T47" i="7"/>
  <c r="I47" i="7" s="1"/>
  <c r="T48" i="7"/>
  <c r="T49" i="7"/>
  <c r="T50" i="7"/>
  <c r="T51" i="7"/>
  <c r="I51" i="7" s="1"/>
  <c r="T52" i="7"/>
  <c r="T53" i="7"/>
  <c r="T54" i="7"/>
  <c r="T55" i="7"/>
  <c r="T56" i="7"/>
  <c r="T57" i="7"/>
  <c r="T58" i="7"/>
  <c r="T9" i="7"/>
  <c r="S10" i="7"/>
  <c r="H10" i="7" s="1"/>
  <c r="S11" i="7"/>
  <c r="H11" i="7" s="1"/>
  <c r="S12" i="7"/>
  <c r="H12" i="7" s="1"/>
  <c r="S13" i="7"/>
  <c r="H13" i="7" s="1"/>
  <c r="S14" i="7"/>
  <c r="H14" i="7" s="1"/>
  <c r="S15" i="7"/>
  <c r="H15" i="7" s="1"/>
  <c r="S16" i="7"/>
  <c r="H16" i="7" s="1"/>
  <c r="S17" i="7"/>
  <c r="H17" i="7" s="1"/>
  <c r="K17" i="7" s="1"/>
  <c r="S18" i="7"/>
  <c r="H18" i="7" s="1"/>
  <c r="S19" i="7"/>
  <c r="H19" i="7" s="1"/>
  <c r="S20" i="7"/>
  <c r="H20" i="7" s="1"/>
  <c r="S21" i="7"/>
  <c r="H21" i="7" s="1"/>
  <c r="K21" i="7" s="1"/>
  <c r="S22" i="7"/>
  <c r="H22" i="7" s="1"/>
  <c r="S24" i="7"/>
  <c r="H24" i="7" s="1"/>
  <c r="S25" i="7"/>
  <c r="H25" i="7" s="1"/>
  <c r="S26" i="7"/>
  <c r="H26" i="7" s="1"/>
  <c r="K26" i="7" s="1"/>
  <c r="S27" i="7"/>
  <c r="H27" i="7" s="1"/>
  <c r="S28" i="7"/>
  <c r="H28" i="7" s="1"/>
  <c r="S29" i="7"/>
  <c r="H29" i="7" s="1"/>
  <c r="S30" i="7"/>
  <c r="H30" i="7" s="1"/>
  <c r="S31" i="7"/>
  <c r="H31" i="7" s="1"/>
  <c r="S32" i="7"/>
  <c r="H32" i="7" s="1"/>
  <c r="S33" i="7"/>
  <c r="H33" i="7" s="1"/>
  <c r="S34" i="7"/>
  <c r="H34" i="7" s="1"/>
  <c r="K34" i="7" s="1"/>
  <c r="S35" i="7"/>
  <c r="H35" i="7" s="1"/>
  <c r="S37" i="7"/>
  <c r="H37" i="7" s="1"/>
  <c r="S38" i="7"/>
  <c r="H38" i="7" s="1"/>
  <c r="S39" i="7"/>
  <c r="H39" i="7" s="1"/>
  <c r="K39" i="7" s="1"/>
  <c r="S40" i="7"/>
  <c r="H40" i="7" s="1"/>
  <c r="S41" i="7"/>
  <c r="H41" i="7" s="1"/>
  <c r="S42" i="7"/>
  <c r="H42" i="7" s="1"/>
  <c r="S43" i="7"/>
  <c r="H43" i="7" s="1"/>
  <c r="K43" i="7" s="1"/>
  <c r="S44" i="7"/>
  <c r="H44" i="7" s="1"/>
  <c r="S45" i="7"/>
  <c r="H45" i="7" s="1"/>
  <c r="S46" i="7"/>
  <c r="H46" i="7" s="1"/>
  <c r="S47" i="7"/>
  <c r="H47" i="7" s="1"/>
  <c r="S48" i="7"/>
  <c r="H48" i="7" s="1"/>
  <c r="S49" i="7"/>
  <c r="H49" i="7" s="1"/>
  <c r="S50" i="7"/>
  <c r="H50" i="7" s="1"/>
  <c r="S51" i="7"/>
  <c r="H51" i="7" s="1"/>
  <c r="S52" i="7"/>
  <c r="H52" i="7" s="1"/>
  <c r="S53" i="7"/>
  <c r="S54" i="7"/>
  <c r="S55" i="7"/>
  <c r="S56" i="7"/>
  <c r="S57" i="7"/>
  <c r="S58" i="7"/>
  <c r="S9" i="7"/>
  <c r="R21" i="5"/>
  <c r="R48" i="2"/>
  <c r="R47" i="2"/>
  <c r="R52" i="5"/>
  <c r="R9" i="5"/>
  <c r="H9" i="5" s="1"/>
  <c r="G11" i="7"/>
  <c r="G12" i="7"/>
  <c r="G13" i="7"/>
  <c r="U13" i="7" s="1"/>
  <c r="J13" i="7" s="1"/>
  <c r="G14" i="7"/>
  <c r="G15" i="7"/>
  <c r="G16" i="7"/>
  <c r="G17" i="7"/>
  <c r="U17" i="7" s="1"/>
  <c r="J17" i="7" s="1"/>
  <c r="G18" i="7"/>
  <c r="G19" i="7"/>
  <c r="G20" i="7"/>
  <c r="G21" i="7"/>
  <c r="U21" i="7" s="1"/>
  <c r="J21" i="7" s="1"/>
  <c r="G22" i="7"/>
  <c r="G23" i="7"/>
  <c r="G24" i="7"/>
  <c r="G25" i="7"/>
  <c r="U25" i="7" s="1"/>
  <c r="J25" i="7" s="1"/>
  <c r="G26" i="7"/>
  <c r="G27" i="7"/>
  <c r="G28" i="7"/>
  <c r="G29" i="7"/>
  <c r="U29" i="7" s="1"/>
  <c r="J29" i="7" s="1"/>
  <c r="G30" i="7"/>
  <c r="G31" i="7"/>
  <c r="G32" i="7"/>
  <c r="G33" i="7"/>
  <c r="U33" i="7" s="1"/>
  <c r="J33" i="7" s="1"/>
  <c r="G34" i="7"/>
  <c r="G35" i="7"/>
  <c r="G36" i="7"/>
  <c r="G37" i="7"/>
  <c r="U37" i="7" s="1"/>
  <c r="J37" i="7" s="1"/>
  <c r="G38" i="7"/>
  <c r="G39" i="7"/>
  <c r="G40" i="7"/>
  <c r="G41" i="7"/>
  <c r="U41" i="7" s="1"/>
  <c r="J41" i="7" s="1"/>
  <c r="G42" i="7"/>
  <c r="G43" i="7"/>
  <c r="G44" i="7"/>
  <c r="G45" i="7"/>
  <c r="U45" i="7" s="1"/>
  <c r="J45" i="7" s="1"/>
  <c r="G46" i="7"/>
  <c r="G47" i="7"/>
  <c r="G48" i="7"/>
  <c r="U48" i="7" s="1"/>
  <c r="J48" i="7" s="1"/>
  <c r="G49" i="7"/>
  <c r="U49" i="7" s="1"/>
  <c r="J49" i="7" s="1"/>
  <c r="G50" i="7"/>
  <c r="G51" i="7"/>
  <c r="G52" i="7"/>
  <c r="U52" i="7" s="1"/>
  <c r="G10" i="7"/>
  <c r="U10" i="7" s="1"/>
  <c r="J10" i="7" s="1"/>
  <c r="T58" i="14"/>
  <c r="S58" i="14"/>
  <c r="R58" i="14"/>
  <c r="T57" i="14"/>
  <c r="S57" i="14"/>
  <c r="R57" i="14"/>
  <c r="T56" i="14"/>
  <c r="S56" i="14"/>
  <c r="I56" i="14" s="1"/>
  <c r="K56" i="14" s="1"/>
  <c r="R56" i="14"/>
  <c r="H56" i="14" s="1"/>
  <c r="T55" i="14"/>
  <c r="S55" i="14"/>
  <c r="I55" i="14" s="1"/>
  <c r="R55" i="14"/>
  <c r="H55" i="14" s="1"/>
  <c r="T54" i="14"/>
  <c r="S54" i="14"/>
  <c r="I54" i="14" s="1"/>
  <c r="R54" i="14"/>
  <c r="H54" i="14" s="1"/>
  <c r="K54" i="14" s="1"/>
  <c r="T53" i="14"/>
  <c r="S53" i="14"/>
  <c r="I53" i="14" s="1"/>
  <c r="K53" i="14" s="1"/>
  <c r="R53" i="14"/>
  <c r="H53" i="14" s="1"/>
  <c r="T52" i="14"/>
  <c r="S52" i="14"/>
  <c r="I52" i="14" s="1"/>
  <c r="R52" i="14"/>
  <c r="H52" i="14" s="1"/>
  <c r="T51" i="14"/>
  <c r="S51" i="14"/>
  <c r="I51" i="14" s="1"/>
  <c r="R51" i="14"/>
  <c r="T50" i="14"/>
  <c r="S50" i="14"/>
  <c r="I50" i="14" s="1"/>
  <c r="R50" i="14"/>
  <c r="H50" i="14" s="1"/>
  <c r="T49" i="14"/>
  <c r="S49" i="14"/>
  <c r="I49" i="14" s="1"/>
  <c r="R49" i="14"/>
  <c r="T48" i="14"/>
  <c r="S48" i="14"/>
  <c r="I48" i="14" s="1"/>
  <c r="R48" i="14"/>
  <c r="H48" i="14" s="1"/>
  <c r="T47" i="14"/>
  <c r="S47" i="14"/>
  <c r="I47" i="14" s="1"/>
  <c r="R47" i="14"/>
  <c r="T46" i="14"/>
  <c r="S46" i="14"/>
  <c r="I46" i="14" s="1"/>
  <c r="R46" i="14"/>
  <c r="H46" i="14" s="1"/>
  <c r="T45" i="14"/>
  <c r="S45" i="14"/>
  <c r="I45" i="14" s="1"/>
  <c r="R45" i="14"/>
  <c r="H45" i="14" s="1"/>
  <c r="T44" i="14"/>
  <c r="S44" i="14"/>
  <c r="I44" i="14" s="1"/>
  <c r="R44" i="14"/>
  <c r="H44" i="14" s="1"/>
  <c r="T43" i="14"/>
  <c r="S43" i="14"/>
  <c r="I43" i="14" s="1"/>
  <c r="K43" i="14" s="1"/>
  <c r="R43" i="14"/>
  <c r="H43" i="14" s="1"/>
  <c r="T42" i="14"/>
  <c r="S42" i="14"/>
  <c r="I42" i="14" s="1"/>
  <c r="K42" i="14" s="1"/>
  <c r="R42" i="14"/>
  <c r="H42" i="14" s="1"/>
  <c r="T41" i="14"/>
  <c r="S41" i="14"/>
  <c r="I41" i="14"/>
  <c r="R41" i="14"/>
  <c r="H41" i="14" s="1"/>
  <c r="T40" i="14"/>
  <c r="S40" i="14"/>
  <c r="I40" i="14" s="1"/>
  <c r="R40" i="14"/>
  <c r="H40" i="14" s="1"/>
  <c r="K40" i="14" s="1"/>
  <c r="T39" i="14"/>
  <c r="S39" i="14"/>
  <c r="I39" i="14" s="1"/>
  <c r="R39" i="14"/>
  <c r="T38" i="14"/>
  <c r="S38" i="14"/>
  <c r="I38" i="14" s="1"/>
  <c r="R38" i="14"/>
  <c r="H38" i="14" s="1"/>
  <c r="T37" i="14"/>
  <c r="S37" i="14"/>
  <c r="I37" i="14" s="1"/>
  <c r="R37" i="14"/>
  <c r="T36" i="14"/>
  <c r="S36" i="14"/>
  <c r="I36" i="14" s="1"/>
  <c r="R36" i="14"/>
  <c r="H36" i="14" s="1"/>
  <c r="T35" i="14"/>
  <c r="S35" i="14"/>
  <c r="I35" i="14" s="1"/>
  <c r="R35" i="14"/>
  <c r="T34" i="14"/>
  <c r="S34" i="14"/>
  <c r="I34" i="14" s="1"/>
  <c r="R34" i="14"/>
  <c r="H34" i="14" s="1"/>
  <c r="T33" i="14"/>
  <c r="S33" i="14"/>
  <c r="I33" i="14" s="1"/>
  <c r="R33" i="14"/>
  <c r="T32" i="14"/>
  <c r="S32" i="14"/>
  <c r="I32" i="14" s="1"/>
  <c r="R32" i="14"/>
  <c r="H32" i="14" s="1"/>
  <c r="T31" i="14"/>
  <c r="S31" i="14"/>
  <c r="I31" i="14" s="1"/>
  <c r="R31" i="14"/>
  <c r="T30" i="14"/>
  <c r="S30" i="14"/>
  <c r="I30" i="14" s="1"/>
  <c r="R30" i="14"/>
  <c r="H30" i="14" s="1"/>
  <c r="T29" i="14"/>
  <c r="S29" i="14"/>
  <c r="I29" i="14" s="1"/>
  <c r="R29" i="14"/>
  <c r="T28" i="14"/>
  <c r="S28" i="14"/>
  <c r="I28" i="14" s="1"/>
  <c r="R28" i="14"/>
  <c r="H28" i="14" s="1"/>
  <c r="T27" i="14"/>
  <c r="S27" i="14"/>
  <c r="I27" i="14"/>
  <c r="R27" i="14"/>
  <c r="H27" i="14" s="1"/>
  <c r="K27" i="14" s="1"/>
  <c r="T26" i="14"/>
  <c r="S26" i="14"/>
  <c r="I26" i="14" s="1"/>
  <c r="R26" i="14"/>
  <c r="H26" i="14" s="1"/>
  <c r="T25" i="14"/>
  <c r="S25" i="14"/>
  <c r="I25" i="14" s="1"/>
  <c r="R25" i="14"/>
  <c r="H25" i="14" s="1"/>
  <c r="T24" i="14"/>
  <c r="S24" i="14"/>
  <c r="I24" i="14" s="1"/>
  <c r="R24" i="14"/>
  <c r="H24" i="14" s="1"/>
  <c r="T23" i="14"/>
  <c r="S23" i="14"/>
  <c r="I23" i="14" s="1"/>
  <c r="K23" i="14" s="1"/>
  <c r="R23" i="14"/>
  <c r="H23" i="14" s="1"/>
  <c r="T22" i="14"/>
  <c r="S22" i="14"/>
  <c r="I22" i="14" s="1"/>
  <c r="K22" i="14" s="1"/>
  <c r="R22" i="14"/>
  <c r="H22" i="14" s="1"/>
  <c r="T21" i="14"/>
  <c r="S21" i="14"/>
  <c r="I21" i="14"/>
  <c r="R21" i="14"/>
  <c r="H21" i="14" s="1"/>
  <c r="T20" i="14"/>
  <c r="S20" i="14"/>
  <c r="I20" i="14" s="1"/>
  <c r="R20" i="14"/>
  <c r="H20" i="14" s="1"/>
  <c r="K20" i="14" s="1"/>
  <c r="T19" i="14"/>
  <c r="S19" i="14"/>
  <c r="I19" i="14"/>
  <c r="R19" i="14"/>
  <c r="H19" i="14" s="1"/>
  <c r="K19" i="14" s="1"/>
  <c r="T18" i="14"/>
  <c r="S18" i="14"/>
  <c r="I18" i="14" s="1"/>
  <c r="R18" i="14"/>
  <c r="H18" i="14" s="1"/>
  <c r="T17" i="14"/>
  <c r="S17" i="14"/>
  <c r="I17" i="14" s="1"/>
  <c r="K17" i="14" s="1"/>
  <c r="R17" i="14"/>
  <c r="H17" i="14" s="1"/>
  <c r="T16" i="14"/>
  <c r="S16" i="14"/>
  <c r="I16" i="14" s="1"/>
  <c r="R16" i="14"/>
  <c r="H16" i="14" s="1"/>
  <c r="T15" i="14"/>
  <c r="S15" i="14"/>
  <c r="I15" i="14"/>
  <c r="K15" i="14" s="1"/>
  <c r="R15" i="14"/>
  <c r="H15" i="14" s="1"/>
  <c r="T14" i="14"/>
  <c r="S14" i="14"/>
  <c r="I14" i="14" s="1"/>
  <c r="R14" i="14"/>
  <c r="H14" i="14" s="1"/>
  <c r="K14" i="14" s="1"/>
  <c r="T13" i="14"/>
  <c r="S13" i="14"/>
  <c r="I13" i="14"/>
  <c r="R13" i="14"/>
  <c r="H13" i="14" s="1"/>
  <c r="K13" i="14" s="1"/>
  <c r="T12" i="14"/>
  <c r="S12" i="14"/>
  <c r="I12" i="14" s="1"/>
  <c r="R12" i="14"/>
  <c r="H12" i="14" s="1"/>
  <c r="T11" i="14"/>
  <c r="S11" i="14"/>
  <c r="I11" i="14" s="1"/>
  <c r="K11" i="14" s="1"/>
  <c r="R11" i="14"/>
  <c r="H11" i="14" s="1"/>
  <c r="T10" i="14"/>
  <c r="S10" i="14"/>
  <c r="I10" i="14" s="1"/>
  <c r="R10" i="14"/>
  <c r="H10" i="14" s="1"/>
  <c r="T9" i="14"/>
  <c r="S9" i="14"/>
  <c r="I9" i="14" s="1"/>
  <c r="R9" i="14"/>
  <c r="H9" i="14" s="1"/>
  <c r="T58" i="13"/>
  <c r="S58" i="13"/>
  <c r="R58" i="13"/>
  <c r="T57" i="13"/>
  <c r="S57" i="13"/>
  <c r="R57" i="13"/>
  <c r="T56" i="13"/>
  <c r="S56" i="13"/>
  <c r="R56" i="13"/>
  <c r="T55" i="13"/>
  <c r="S55" i="13"/>
  <c r="R55" i="13"/>
  <c r="T54" i="13"/>
  <c r="S54" i="13"/>
  <c r="R54" i="13"/>
  <c r="T53" i="13"/>
  <c r="S53" i="13"/>
  <c r="R53" i="13"/>
  <c r="T52" i="13"/>
  <c r="S52" i="13"/>
  <c r="R52" i="13"/>
  <c r="T51" i="13"/>
  <c r="S51" i="13"/>
  <c r="R51" i="13"/>
  <c r="T50" i="13"/>
  <c r="S50" i="13"/>
  <c r="R50" i="13"/>
  <c r="T49" i="13"/>
  <c r="S49" i="13"/>
  <c r="R49" i="13"/>
  <c r="T48" i="13"/>
  <c r="S48" i="13"/>
  <c r="R48" i="13"/>
  <c r="T47" i="13"/>
  <c r="S47" i="13"/>
  <c r="R47" i="13"/>
  <c r="T46" i="13"/>
  <c r="S46" i="13"/>
  <c r="R46" i="13"/>
  <c r="T45" i="13"/>
  <c r="S45" i="13"/>
  <c r="R45" i="13"/>
  <c r="T44" i="13"/>
  <c r="S44" i="13"/>
  <c r="R44" i="13"/>
  <c r="T43" i="13"/>
  <c r="S43" i="13"/>
  <c r="R43" i="13"/>
  <c r="T42" i="13"/>
  <c r="S42" i="13"/>
  <c r="R42" i="13"/>
  <c r="T41" i="13"/>
  <c r="S41" i="13"/>
  <c r="R41" i="13"/>
  <c r="T40" i="13"/>
  <c r="S40" i="13"/>
  <c r="R40" i="13"/>
  <c r="T39" i="13"/>
  <c r="S39" i="13"/>
  <c r="R39" i="13"/>
  <c r="T38" i="13"/>
  <c r="S38" i="13"/>
  <c r="R38" i="13"/>
  <c r="T37" i="13"/>
  <c r="S37" i="13"/>
  <c r="R37" i="13"/>
  <c r="T36" i="13"/>
  <c r="S36" i="13"/>
  <c r="R36" i="13"/>
  <c r="T35" i="13"/>
  <c r="S35" i="13"/>
  <c r="R35" i="13"/>
  <c r="T34" i="13"/>
  <c r="S34" i="13"/>
  <c r="R34" i="13"/>
  <c r="T33" i="13"/>
  <c r="S33" i="13"/>
  <c r="R33" i="13"/>
  <c r="T32" i="13"/>
  <c r="S32" i="13"/>
  <c r="R32" i="13"/>
  <c r="T31" i="13"/>
  <c r="S31" i="13"/>
  <c r="I31" i="13" s="1"/>
  <c r="R31" i="13"/>
  <c r="H31" i="13" s="1"/>
  <c r="T30" i="13"/>
  <c r="S30" i="13"/>
  <c r="I30" i="13" s="1"/>
  <c r="R30" i="13"/>
  <c r="H30" i="13" s="1"/>
  <c r="T29" i="13"/>
  <c r="S29" i="13"/>
  <c r="I29" i="13" s="1"/>
  <c r="R29" i="13"/>
  <c r="H29" i="13" s="1"/>
  <c r="T28" i="13"/>
  <c r="S28" i="13"/>
  <c r="I28" i="13" s="1"/>
  <c r="R28" i="13"/>
  <c r="H28" i="13" s="1"/>
  <c r="T27" i="13"/>
  <c r="S27" i="13"/>
  <c r="I27" i="13" s="1"/>
  <c r="K27" i="13" s="1"/>
  <c r="R27" i="13"/>
  <c r="H27" i="13" s="1"/>
  <c r="T26" i="13"/>
  <c r="S26" i="13"/>
  <c r="I26" i="13" s="1"/>
  <c r="R26" i="13"/>
  <c r="H26" i="13" s="1"/>
  <c r="T25" i="13"/>
  <c r="S25" i="13"/>
  <c r="I25" i="13" s="1"/>
  <c r="R25" i="13"/>
  <c r="H25" i="13" s="1"/>
  <c r="T24" i="13"/>
  <c r="S24" i="13"/>
  <c r="I24" i="13" s="1"/>
  <c r="R24" i="13"/>
  <c r="H24" i="13" s="1"/>
  <c r="T23" i="13"/>
  <c r="S23" i="13"/>
  <c r="I23" i="13" s="1"/>
  <c r="K23" i="13" s="1"/>
  <c r="R23" i="13"/>
  <c r="H23" i="13" s="1"/>
  <c r="T22" i="13"/>
  <c r="S22" i="13"/>
  <c r="I22" i="13" s="1"/>
  <c r="R22" i="13"/>
  <c r="H22" i="13" s="1"/>
  <c r="T21" i="13"/>
  <c r="S21" i="13"/>
  <c r="I21" i="13" s="1"/>
  <c r="R21" i="13"/>
  <c r="H21" i="13" s="1"/>
  <c r="T20" i="13"/>
  <c r="S20" i="13"/>
  <c r="I20" i="13" s="1"/>
  <c r="R20" i="13"/>
  <c r="H20" i="13" s="1"/>
  <c r="T19" i="13"/>
  <c r="S19" i="13"/>
  <c r="I19" i="13" s="1"/>
  <c r="K19" i="13" s="1"/>
  <c r="R19" i="13"/>
  <c r="H19" i="13" s="1"/>
  <c r="T18" i="13"/>
  <c r="S18" i="13"/>
  <c r="I18" i="13" s="1"/>
  <c r="R18" i="13"/>
  <c r="H18" i="13" s="1"/>
  <c r="T17" i="13"/>
  <c r="S17" i="13"/>
  <c r="I17" i="13" s="1"/>
  <c r="R17" i="13"/>
  <c r="H17" i="13" s="1"/>
  <c r="T16" i="13"/>
  <c r="S16" i="13"/>
  <c r="I16" i="13" s="1"/>
  <c r="R16" i="13"/>
  <c r="H16" i="13" s="1"/>
  <c r="T15" i="13"/>
  <c r="S15" i="13"/>
  <c r="I15" i="13" s="1"/>
  <c r="K15" i="13" s="1"/>
  <c r="R15" i="13"/>
  <c r="H15" i="13" s="1"/>
  <c r="T14" i="13"/>
  <c r="S14" i="13"/>
  <c r="I14" i="13" s="1"/>
  <c r="R14" i="13"/>
  <c r="H14" i="13" s="1"/>
  <c r="T13" i="13"/>
  <c r="S13" i="13"/>
  <c r="I13" i="13" s="1"/>
  <c r="R13" i="13"/>
  <c r="H13" i="13" s="1"/>
  <c r="T12" i="13"/>
  <c r="S12" i="13"/>
  <c r="I12" i="13" s="1"/>
  <c r="R12" i="13"/>
  <c r="H12" i="13" s="1"/>
  <c r="T11" i="13"/>
  <c r="S11" i="13"/>
  <c r="I11" i="13" s="1"/>
  <c r="K11" i="13" s="1"/>
  <c r="R11" i="13"/>
  <c r="H11" i="13" s="1"/>
  <c r="T10" i="13"/>
  <c r="S10" i="13"/>
  <c r="I10" i="13" s="1"/>
  <c r="R10" i="13"/>
  <c r="H10" i="13" s="1"/>
  <c r="T9" i="13"/>
  <c r="S9" i="13"/>
  <c r="R9" i="13"/>
  <c r="H9" i="13" s="1"/>
  <c r="A48" i="12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R43" i="10"/>
  <c r="H43" i="10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/>
  <c r="A34" i="10" s="1"/>
  <c r="A35" i="10" s="1"/>
  <c r="A36" i="10" s="1"/>
  <c r="A37" i="10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10" i="9"/>
  <c r="A11" i="9"/>
  <c r="A12" i="9"/>
  <c r="A13" i="9" s="1"/>
  <c r="A14" i="9" s="1"/>
  <c r="A15" i="9" s="1"/>
  <c r="A16" i="9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T52" i="10"/>
  <c r="S52" i="10"/>
  <c r="I52" i="10" s="1"/>
  <c r="R52" i="10"/>
  <c r="H52" i="10" s="1"/>
  <c r="T51" i="10"/>
  <c r="S51" i="10"/>
  <c r="I51" i="10" s="1"/>
  <c r="R51" i="10"/>
  <c r="H51" i="10" s="1"/>
  <c r="T50" i="10"/>
  <c r="S50" i="10"/>
  <c r="I50" i="10" s="1"/>
  <c r="R50" i="10"/>
  <c r="H50" i="10" s="1"/>
  <c r="T49" i="10"/>
  <c r="S49" i="10"/>
  <c r="I49" i="10" s="1"/>
  <c r="R49" i="10"/>
  <c r="H49" i="10" s="1"/>
  <c r="T48" i="10"/>
  <c r="S48" i="10"/>
  <c r="I48" i="10" s="1"/>
  <c r="R48" i="10"/>
  <c r="H48" i="10" s="1"/>
  <c r="T47" i="10"/>
  <c r="S47" i="10"/>
  <c r="I47" i="10" s="1"/>
  <c r="R47" i="10"/>
  <c r="H47" i="10" s="1"/>
  <c r="T46" i="10"/>
  <c r="S46" i="10"/>
  <c r="I46" i="10" s="1"/>
  <c r="R46" i="10"/>
  <c r="H46" i="10" s="1"/>
  <c r="T45" i="10"/>
  <c r="S45" i="10"/>
  <c r="I45" i="10" s="1"/>
  <c r="R45" i="10"/>
  <c r="H45" i="10" s="1"/>
  <c r="T44" i="10"/>
  <c r="S44" i="10"/>
  <c r="I44" i="10" s="1"/>
  <c r="R44" i="10"/>
  <c r="H44" i="10" s="1"/>
  <c r="T43" i="10"/>
  <c r="S43" i="10"/>
  <c r="I43" i="10" s="1"/>
  <c r="T42" i="10"/>
  <c r="S42" i="10"/>
  <c r="I42" i="10" s="1"/>
  <c r="R42" i="10"/>
  <c r="H42" i="10" s="1"/>
  <c r="T41" i="10"/>
  <c r="S41" i="10"/>
  <c r="I41" i="10" s="1"/>
  <c r="R41" i="10"/>
  <c r="H41" i="10" s="1"/>
  <c r="T40" i="10"/>
  <c r="S40" i="10"/>
  <c r="I40" i="10" s="1"/>
  <c r="R40" i="10"/>
  <c r="H40" i="10" s="1"/>
  <c r="T39" i="10"/>
  <c r="S39" i="10"/>
  <c r="I39" i="10" s="1"/>
  <c r="R39" i="10"/>
  <c r="H39" i="10" s="1"/>
  <c r="T38" i="10"/>
  <c r="S38" i="10"/>
  <c r="I38" i="10" s="1"/>
  <c r="R38" i="10"/>
  <c r="H38" i="10" s="1"/>
  <c r="T37" i="10"/>
  <c r="S37" i="10"/>
  <c r="I37" i="10"/>
  <c r="R37" i="10"/>
  <c r="H37" i="10" s="1"/>
  <c r="T36" i="10"/>
  <c r="S36" i="10"/>
  <c r="I36" i="10" s="1"/>
  <c r="R36" i="10"/>
  <c r="H36" i="10" s="1"/>
  <c r="T35" i="10"/>
  <c r="S35" i="10"/>
  <c r="I35" i="10" s="1"/>
  <c r="R35" i="10"/>
  <c r="H35" i="10" s="1"/>
  <c r="T34" i="10"/>
  <c r="S34" i="10"/>
  <c r="I34" i="10" s="1"/>
  <c r="R34" i="10"/>
  <c r="H34" i="10" s="1"/>
  <c r="T33" i="10"/>
  <c r="S33" i="10"/>
  <c r="I33" i="10" s="1"/>
  <c r="R33" i="10"/>
  <c r="H33" i="10" s="1"/>
  <c r="T32" i="10"/>
  <c r="S32" i="10"/>
  <c r="I32" i="10" s="1"/>
  <c r="R32" i="10"/>
  <c r="H32" i="10" s="1"/>
  <c r="T31" i="10"/>
  <c r="S31" i="10"/>
  <c r="I31" i="10" s="1"/>
  <c r="R31" i="10"/>
  <c r="H31" i="10" s="1"/>
  <c r="T30" i="10"/>
  <c r="S30" i="10"/>
  <c r="I30" i="10" s="1"/>
  <c r="R30" i="10"/>
  <c r="H30" i="10" s="1"/>
  <c r="T29" i="10"/>
  <c r="S29" i="10"/>
  <c r="I29" i="10" s="1"/>
  <c r="R29" i="10"/>
  <c r="H29" i="10" s="1"/>
  <c r="T28" i="10"/>
  <c r="S28" i="10"/>
  <c r="I28" i="10" s="1"/>
  <c r="R28" i="10"/>
  <c r="H28" i="10" s="1"/>
  <c r="T27" i="10"/>
  <c r="S27" i="10"/>
  <c r="I27" i="10" s="1"/>
  <c r="R27" i="10"/>
  <c r="H27" i="10" s="1"/>
  <c r="T26" i="10"/>
  <c r="S26" i="10"/>
  <c r="I26" i="10" s="1"/>
  <c r="R26" i="10"/>
  <c r="H26" i="10" s="1"/>
  <c r="T25" i="10"/>
  <c r="S25" i="10"/>
  <c r="I25" i="10" s="1"/>
  <c r="R25" i="10"/>
  <c r="H25" i="10" s="1"/>
  <c r="T24" i="10"/>
  <c r="S24" i="10"/>
  <c r="I24" i="10" s="1"/>
  <c r="R24" i="10"/>
  <c r="H24" i="10" s="1"/>
  <c r="T23" i="10"/>
  <c r="S23" i="10"/>
  <c r="I23" i="10" s="1"/>
  <c r="R23" i="10"/>
  <c r="H23" i="10" s="1"/>
  <c r="T22" i="10"/>
  <c r="S22" i="10"/>
  <c r="I22" i="10" s="1"/>
  <c r="R22" i="10"/>
  <c r="H22" i="10" s="1"/>
  <c r="T21" i="10"/>
  <c r="S21" i="10"/>
  <c r="I21" i="10" s="1"/>
  <c r="R21" i="10"/>
  <c r="H21" i="10" s="1"/>
  <c r="T20" i="10"/>
  <c r="S20" i="10"/>
  <c r="I20" i="10" s="1"/>
  <c r="R20" i="10"/>
  <c r="H20" i="10" s="1"/>
  <c r="T19" i="10"/>
  <c r="S19" i="10"/>
  <c r="I19" i="10" s="1"/>
  <c r="R19" i="10"/>
  <c r="H19" i="10" s="1"/>
  <c r="T18" i="10"/>
  <c r="S18" i="10"/>
  <c r="I18" i="10" s="1"/>
  <c r="R18" i="10"/>
  <c r="H18" i="10" s="1"/>
  <c r="T17" i="10"/>
  <c r="S17" i="10"/>
  <c r="I17" i="10"/>
  <c r="R17" i="10"/>
  <c r="H17" i="10" s="1"/>
  <c r="T16" i="10"/>
  <c r="S16" i="10"/>
  <c r="I16" i="10" s="1"/>
  <c r="R16" i="10"/>
  <c r="H16" i="10" s="1"/>
  <c r="T15" i="10"/>
  <c r="S15" i="10"/>
  <c r="I15" i="10" s="1"/>
  <c r="R15" i="10"/>
  <c r="H15" i="10" s="1"/>
  <c r="T14" i="10"/>
  <c r="S14" i="10"/>
  <c r="I14" i="10" s="1"/>
  <c r="R14" i="10"/>
  <c r="H14" i="10" s="1"/>
  <c r="T13" i="10"/>
  <c r="S13" i="10"/>
  <c r="I13" i="10" s="1"/>
  <c r="R13" i="10"/>
  <c r="H13" i="10" s="1"/>
  <c r="T12" i="10"/>
  <c r="S12" i="10"/>
  <c r="I12" i="10" s="1"/>
  <c r="R12" i="10"/>
  <c r="H12" i="10" s="1"/>
  <c r="T11" i="10"/>
  <c r="S11" i="10"/>
  <c r="I11" i="10" s="1"/>
  <c r="R11" i="10"/>
  <c r="H11" i="10" s="1"/>
  <c r="T10" i="10"/>
  <c r="S10" i="10"/>
  <c r="I10" i="10" s="1"/>
  <c r="T9" i="10"/>
  <c r="S9" i="10"/>
  <c r="R9" i="10"/>
  <c r="T58" i="9"/>
  <c r="S58" i="9"/>
  <c r="R58" i="9"/>
  <c r="T57" i="9"/>
  <c r="S57" i="9"/>
  <c r="R57" i="9"/>
  <c r="T56" i="9"/>
  <c r="S56" i="9"/>
  <c r="R56" i="9"/>
  <c r="T55" i="9"/>
  <c r="S55" i="9"/>
  <c r="R55" i="9"/>
  <c r="T54" i="9"/>
  <c r="S54" i="9"/>
  <c r="I54" i="9" s="1"/>
  <c r="R54" i="9"/>
  <c r="H54" i="9" s="1"/>
  <c r="T53" i="9"/>
  <c r="S53" i="9"/>
  <c r="I53" i="9" s="1"/>
  <c r="R53" i="9"/>
  <c r="H53" i="9" s="1"/>
  <c r="T52" i="9"/>
  <c r="S52" i="9"/>
  <c r="I52" i="9" s="1"/>
  <c r="R52" i="9"/>
  <c r="H52" i="9" s="1"/>
  <c r="T51" i="9"/>
  <c r="S51" i="9"/>
  <c r="I51" i="9" s="1"/>
  <c r="R51" i="9"/>
  <c r="H51" i="9" s="1"/>
  <c r="T50" i="9"/>
  <c r="S50" i="9"/>
  <c r="I50" i="9" s="1"/>
  <c r="R50" i="9"/>
  <c r="H50" i="9" s="1"/>
  <c r="T49" i="9"/>
  <c r="S49" i="9"/>
  <c r="I49" i="9" s="1"/>
  <c r="R49" i="9"/>
  <c r="H49" i="9" s="1"/>
  <c r="T48" i="9"/>
  <c r="S48" i="9"/>
  <c r="L48" i="9" s="1"/>
  <c r="R48" i="9"/>
  <c r="H48" i="9" s="1"/>
  <c r="K48" i="9" s="1"/>
  <c r="T47" i="9"/>
  <c r="S47" i="9"/>
  <c r="I47" i="9" s="1"/>
  <c r="R47" i="9"/>
  <c r="H47" i="9" s="1"/>
  <c r="T46" i="9"/>
  <c r="S46" i="9"/>
  <c r="I46" i="9" s="1"/>
  <c r="R46" i="9"/>
  <c r="H46" i="9" s="1"/>
  <c r="T45" i="9"/>
  <c r="S45" i="9"/>
  <c r="I45" i="9" s="1"/>
  <c r="R45" i="9"/>
  <c r="H45" i="9" s="1"/>
  <c r="T44" i="9"/>
  <c r="S44" i="9"/>
  <c r="I44" i="9" s="1"/>
  <c r="R44" i="9"/>
  <c r="H44" i="9" s="1"/>
  <c r="T43" i="9"/>
  <c r="S43" i="9"/>
  <c r="I43" i="9" s="1"/>
  <c r="R43" i="9"/>
  <c r="H43" i="9" s="1"/>
  <c r="T42" i="9"/>
  <c r="S42" i="9"/>
  <c r="I42" i="9" s="1"/>
  <c r="R42" i="9"/>
  <c r="H42" i="9" s="1"/>
  <c r="T41" i="9"/>
  <c r="S41" i="9"/>
  <c r="I41" i="9" s="1"/>
  <c r="R41" i="9"/>
  <c r="H41" i="9" s="1"/>
  <c r="T40" i="9"/>
  <c r="S40" i="9"/>
  <c r="I40" i="9" s="1"/>
  <c r="R40" i="9"/>
  <c r="H40" i="9" s="1"/>
  <c r="T39" i="9"/>
  <c r="S39" i="9"/>
  <c r="I39" i="9" s="1"/>
  <c r="R39" i="9"/>
  <c r="H39" i="9" s="1"/>
  <c r="T38" i="9"/>
  <c r="S38" i="9"/>
  <c r="I38" i="9" s="1"/>
  <c r="R38" i="9"/>
  <c r="H38" i="9" s="1"/>
  <c r="T37" i="9"/>
  <c r="S37" i="9"/>
  <c r="I37" i="9" s="1"/>
  <c r="R37" i="9"/>
  <c r="H37" i="9" s="1"/>
  <c r="T36" i="9"/>
  <c r="S36" i="9"/>
  <c r="I36" i="9" s="1"/>
  <c r="R36" i="9"/>
  <c r="H36" i="9" s="1"/>
  <c r="T35" i="9"/>
  <c r="S35" i="9"/>
  <c r="I35" i="9" s="1"/>
  <c r="R35" i="9"/>
  <c r="H35" i="9" s="1"/>
  <c r="T34" i="9"/>
  <c r="S34" i="9"/>
  <c r="I34" i="9" s="1"/>
  <c r="R34" i="9"/>
  <c r="H34" i="9" s="1"/>
  <c r="T33" i="9"/>
  <c r="S33" i="9"/>
  <c r="I33" i="9" s="1"/>
  <c r="R33" i="9"/>
  <c r="H33" i="9" s="1"/>
  <c r="T32" i="9"/>
  <c r="S32" i="9"/>
  <c r="I32" i="9" s="1"/>
  <c r="R32" i="9"/>
  <c r="H32" i="9" s="1"/>
  <c r="T31" i="9"/>
  <c r="S31" i="9"/>
  <c r="I31" i="9" s="1"/>
  <c r="R31" i="9"/>
  <c r="H31" i="9" s="1"/>
  <c r="T30" i="9"/>
  <c r="S30" i="9"/>
  <c r="I30" i="9" s="1"/>
  <c r="R30" i="9"/>
  <c r="H30" i="9" s="1"/>
  <c r="T29" i="9"/>
  <c r="S29" i="9"/>
  <c r="I29" i="9" s="1"/>
  <c r="R29" i="9"/>
  <c r="H29" i="9" s="1"/>
  <c r="T28" i="9"/>
  <c r="S28" i="9"/>
  <c r="I28" i="9" s="1"/>
  <c r="R28" i="9"/>
  <c r="H28" i="9" s="1"/>
  <c r="T27" i="9"/>
  <c r="S27" i="9"/>
  <c r="I27" i="9" s="1"/>
  <c r="R27" i="9"/>
  <c r="H27" i="9" s="1"/>
  <c r="T26" i="9"/>
  <c r="S26" i="9"/>
  <c r="I26" i="9" s="1"/>
  <c r="R26" i="9"/>
  <c r="H26" i="9" s="1"/>
  <c r="T25" i="9"/>
  <c r="S25" i="9"/>
  <c r="I25" i="9" s="1"/>
  <c r="R25" i="9"/>
  <c r="H25" i="9" s="1"/>
  <c r="T24" i="9"/>
  <c r="S24" i="9"/>
  <c r="I24" i="9" s="1"/>
  <c r="R24" i="9"/>
  <c r="H24" i="9" s="1"/>
  <c r="T23" i="9"/>
  <c r="S23" i="9"/>
  <c r="I23" i="9" s="1"/>
  <c r="R23" i="9"/>
  <c r="H23" i="9" s="1"/>
  <c r="T22" i="9"/>
  <c r="S22" i="9"/>
  <c r="I22" i="9" s="1"/>
  <c r="R22" i="9"/>
  <c r="H22" i="9" s="1"/>
  <c r="T21" i="9"/>
  <c r="S21" i="9"/>
  <c r="I21" i="9" s="1"/>
  <c r="R21" i="9"/>
  <c r="H21" i="9" s="1"/>
  <c r="T20" i="9"/>
  <c r="S20" i="9"/>
  <c r="I20" i="9" s="1"/>
  <c r="R20" i="9"/>
  <c r="H20" i="9" s="1"/>
  <c r="T19" i="9"/>
  <c r="S19" i="9"/>
  <c r="I19" i="9" s="1"/>
  <c r="R19" i="9"/>
  <c r="H19" i="9" s="1"/>
  <c r="T18" i="9"/>
  <c r="S18" i="9"/>
  <c r="I18" i="9" s="1"/>
  <c r="R18" i="9"/>
  <c r="H18" i="9" s="1"/>
  <c r="T17" i="9"/>
  <c r="S17" i="9"/>
  <c r="I17" i="9" s="1"/>
  <c r="R17" i="9"/>
  <c r="H17" i="9" s="1"/>
  <c r="T16" i="9"/>
  <c r="S16" i="9"/>
  <c r="I16" i="9" s="1"/>
  <c r="R16" i="9"/>
  <c r="H16" i="9" s="1"/>
  <c r="T15" i="9"/>
  <c r="S15" i="9"/>
  <c r="I15" i="9" s="1"/>
  <c r="R15" i="9"/>
  <c r="H15" i="9" s="1"/>
  <c r="T14" i="9"/>
  <c r="S14" i="9"/>
  <c r="I14" i="9" s="1"/>
  <c r="R14" i="9"/>
  <c r="H14" i="9" s="1"/>
  <c r="T13" i="9"/>
  <c r="S13" i="9"/>
  <c r="I13" i="9" s="1"/>
  <c r="R13" i="9"/>
  <c r="H13" i="9" s="1"/>
  <c r="T12" i="9"/>
  <c r="S12" i="9"/>
  <c r="I12" i="9" s="1"/>
  <c r="R12" i="9"/>
  <c r="H12" i="9" s="1"/>
  <c r="T11" i="9"/>
  <c r="S11" i="9"/>
  <c r="I11" i="9" s="1"/>
  <c r="R11" i="9"/>
  <c r="H11" i="9" s="1"/>
  <c r="T10" i="9"/>
  <c r="S10" i="9"/>
  <c r="I10" i="9" s="1"/>
  <c r="R10" i="9"/>
  <c r="H10" i="9" s="1"/>
  <c r="T9" i="9"/>
  <c r="S9" i="9"/>
  <c r="R9" i="9"/>
  <c r="U9" i="7"/>
  <c r="A10" i="7"/>
  <c r="K10" i="7"/>
  <c r="I11" i="7"/>
  <c r="K11" i="7" s="1"/>
  <c r="U11" i="7"/>
  <c r="J11" i="7" s="1"/>
  <c r="U12" i="7"/>
  <c r="J12" i="7" s="1"/>
  <c r="K12" i="7"/>
  <c r="I14" i="7"/>
  <c r="K14" i="7" s="1"/>
  <c r="U14" i="7"/>
  <c r="J14" i="7" s="1"/>
  <c r="I15" i="7"/>
  <c r="K15" i="7" s="1"/>
  <c r="U15" i="7"/>
  <c r="J15" i="7" s="1"/>
  <c r="U16" i="7"/>
  <c r="J16" i="7" s="1"/>
  <c r="K16" i="7"/>
  <c r="I18" i="7"/>
  <c r="K18" i="7" s="1"/>
  <c r="U18" i="7"/>
  <c r="J18" i="7" s="1"/>
  <c r="I19" i="7"/>
  <c r="K19" i="7" s="1"/>
  <c r="U19" i="7"/>
  <c r="J19" i="7" s="1"/>
  <c r="U20" i="7"/>
  <c r="J20" i="7" s="1"/>
  <c r="K20" i="7"/>
  <c r="I22" i="7"/>
  <c r="K22" i="7" s="1"/>
  <c r="U22" i="7"/>
  <c r="J22" i="7" s="1"/>
  <c r="I23" i="7"/>
  <c r="U23" i="7"/>
  <c r="J23" i="7" s="1"/>
  <c r="I24" i="7"/>
  <c r="U24" i="7"/>
  <c r="J24" i="7" s="1"/>
  <c r="K24" i="7"/>
  <c r="I26" i="7"/>
  <c r="U26" i="7"/>
  <c r="J26" i="7" s="1"/>
  <c r="I27" i="7"/>
  <c r="K27" i="7" s="1"/>
  <c r="U27" i="7"/>
  <c r="J27" i="7" s="1"/>
  <c r="I28" i="7"/>
  <c r="U28" i="7"/>
  <c r="J28" i="7" s="1"/>
  <c r="K28" i="7"/>
  <c r="I30" i="7"/>
  <c r="U30" i="7"/>
  <c r="J30" i="7" s="1"/>
  <c r="I31" i="7"/>
  <c r="K31" i="7" s="1"/>
  <c r="U31" i="7"/>
  <c r="J31" i="7" s="1"/>
  <c r="I32" i="7"/>
  <c r="U32" i="7"/>
  <c r="J32" i="7" s="1"/>
  <c r="K32" i="7"/>
  <c r="I34" i="7"/>
  <c r="U34" i="7"/>
  <c r="J34" i="7" s="1"/>
  <c r="I35" i="7"/>
  <c r="K35" i="7" s="1"/>
  <c r="U35" i="7"/>
  <c r="J35" i="7" s="1"/>
  <c r="I36" i="7"/>
  <c r="U36" i="7"/>
  <c r="J36" i="7" s="1"/>
  <c r="K36" i="7"/>
  <c r="I37" i="7"/>
  <c r="K37" i="7"/>
  <c r="I38" i="7"/>
  <c r="U38" i="7"/>
  <c r="J38" i="7" s="1"/>
  <c r="U39" i="7"/>
  <c r="J39" i="7" s="1"/>
  <c r="I40" i="7"/>
  <c r="U40" i="7"/>
  <c r="J40" i="7" s="1"/>
  <c r="K40" i="7"/>
  <c r="I41" i="7"/>
  <c r="K41" i="7"/>
  <c r="I42" i="7"/>
  <c r="U42" i="7"/>
  <c r="J42" i="7" s="1"/>
  <c r="U43" i="7"/>
  <c r="J43" i="7" s="1"/>
  <c r="I44" i="7"/>
  <c r="U44" i="7"/>
  <c r="J44" i="7" s="1"/>
  <c r="K44" i="7"/>
  <c r="I45" i="7"/>
  <c r="K45" i="7"/>
  <c r="I46" i="7"/>
  <c r="U46" i="7"/>
  <c r="J46" i="7" s="1"/>
  <c r="U47" i="7"/>
  <c r="J47" i="7" s="1"/>
  <c r="I48" i="7"/>
  <c r="I49" i="7"/>
  <c r="I50" i="7"/>
  <c r="U50" i="7"/>
  <c r="U51" i="7"/>
  <c r="I52" i="7"/>
  <c r="U53" i="7"/>
  <c r="U54" i="7"/>
  <c r="U55" i="7"/>
  <c r="U56" i="7"/>
  <c r="U57" i="7"/>
  <c r="U58" i="7"/>
  <c r="R9" i="3"/>
  <c r="H9" i="3" s="1"/>
  <c r="S9" i="3"/>
  <c r="I9" i="3" s="1"/>
  <c r="T9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R10" i="3"/>
  <c r="H10" i="3" s="1"/>
  <c r="S10" i="3"/>
  <c r="I10" i="3" s="1"/>
  <c r="T10" i="3"/>
  <c r="R11" i="3"/>
  <c r="H11" i="3" s="1"/>
  <c r="S11" i="3"/>
  <c r="I11" i="3" s="1"/>
  <c r="T11" i="3"/>
  <c r="R12" i="3"/>
  <c r="H12" i="3" s="1"/>
  <c r="S12" i="3"/>
  <c r="I12" i="3" s="1"/>
  <c r="T12" i="3"/>
  <c r="R13" i="3"/>
  <c r="H13" i="3" s="1"/>
  <c r="S13" i="3"/>
  <c r="I13" i="3" s="1"/>
  <c r="T13" i="3"/>
  <c r="R14" i="3"/>
  <c r="H14" i="3" s="1"/>
  <c r="S14" i="3"/>
  <c r="I14" i="3" s="1"/>
  <c r="T14" i="3"/>
  <c r="R15" i="3"/>
  <c r="H15" i="3" s="1"/>
  <c r="S15" i="3"/>
  <c r="I15" i="3" s="1"/>
  <c r="T15" i="3"/>
  <c r="R16" i="3"/>
  <c r="H16" i="3" s="1"/>
  <c r="S16" i="3"/>
  <c r="I16" i="3" s="1"/>
  <c r="T16" i="3"/>
  <c r="R17" i="3"/>
  <c r="H17" i="3" s="1"/>
  <c r="S17" i="3"/>
  <c r="I17" i="3" s="1"/>
  <c r="T17" i="3"/>
  <c r="R18" i="3"/>
  <c r="H18" i="3" s="1"/>
  <c r="S18" i="3"/>
  <c r="I18" i="3" s="1"/>
  <c r="T18" i="3"/>
  <c r="R19" i="3"/>
  <c r="H19" i="3" s="1"/>
  <c r="S19" i="3"/>
  <c r="I19" i="3" s="1"/>
  <c r="T19" i="3"/>
  <c r="R20" i="3"/>
  <c r="H20" i="3" s="1"/>
  <c r="S20" i="3"/>
  <c r="I20" i="3" s="1"/>
  <c r="T20" i="3"/>
  <c r="R21" i="3"/>
  <c r="H21" i="3" s="1"/>
  <c r="S21" i="3"/>
  <c r="I21" i="3" s="1"/>
  <c r="T21" i="3"/>
  <c r="R22" i="3"/>
  <c r="H22" i="3" s="1"/>
  <c r="S22" i="3"/>
  <c r="I22" i="3" s="1"/>
  <c r="T22" i="3"/>
  <c r="R23" i="3"/>
  <c r="H23" i="3" s="1"/>
  <c r="S23" i="3"/>
  <c r="I23" i="3" s="1"/>
  <c r="T23" i="3"/>
  <c r="R24" i="3"/>
  <c r="H24" i="3" s="1"/>
  <c r="S24" i="3"/>
  <c r="I24" i="3" s="1"/>
  <c r="T24" i="3"/>
  <c r="R25" i="3"/>
  <c r="H25" i="3" s="1"/>
  <c r="S25" i="3"/>
  <c r="I25" i="3" s="1"/>
  <c r="T25" i="3"/>
  <c r="R26" i="3"/>
  <c r="H26" i="3" s="1"/>
  <c r="S26" i="3"/>
  <c r="I26" i="3" s="1"/>
  <c r="T26" i="3"/>
  <c r="R27" i="3"/>
  <c r="H27" i="3" s="1"/>
  <c r="S27" i="3"/>
  <c r="I27" i="3" s="1"/>
  <c r="T27" i="3"/>
  <c r="R28" i="3"/>
  <c r="H28" i="3" s="1"/>
  <c r="S28" i="3"/>
  <c r="I28" i="3" s="1"/>
  <c r="T28" i="3"/>
  <c r="R29" i="3"/>
  <c r="H29" i="3" s="1"/>
  <c r="S29" i="3"/>
  <c r="I29" i="3" s="1"/>
  <c r="T29" i="3"/>
  <c r="R30" i="3"/>
  <c r="H30" i="3" s="1"/>
  <c r="S30" i="3"/>
  <c r="I30" i="3" s="1"/>
  <c r="T30" i="3"/>
  <c r="R31" i="3"/>
  <c r="H31" i="3" s="1"/>
  <c r="S31" i="3"/>
  <c r="I31" i="3" s="1"/>
  <c r="T31" i="3"/>
  <c r="R32" i="3"/>
  <c r="H32" i="3" s="1"/>
  <c r="S32" i="3"/>
  <c r="I32" i="3" s="1"/>
  <c r="T32" i="3"/>
  <c r="R33" i="3"/>
  <c r="H33" i="3" s="1"/>
  <c r="S33" i="3"/>
  <c r="I33" i="3" s="1"/>
  <c r="T33" i="3"/>
  <c r="R34" i="3"/>
  <c r="H34" i="3" s="1"/>
  <c r="S34" i="3"/>
  <c r="I34" i="3" s="1"/>
  <c r="T34" i="3"/>
  <c r="R35" i="3"/>
  <c r="H35" i="3" s="1"/>
  <c r="S35" i="3"/>
  <c r="I35" i="3" s="1"/>
  <c r="T35" i="3"/>
  <c r="R36" i="3"/>
  <c r="H36" i="3" s="1"/>
  <c r="S36" i="3"/>
  <c r="I36" i="3" s="1"/>
  <c r="T36" i="3"/>
  <c r="R37" i="3"/>
  <c r="H37" i="3" s="1"/>
  <c r="S37" i="3"/>
  <c r="I37" i="3" s="1"/>
  <c r="T37" i="3"/>
  <c r="R38" i="3"/>
  <c r="H38" i="3" s="1"/>
  <c r="S38" i="3"/>
  <c r="I38" i="3" s="1"/>
  <c r="T38" i="3"/>
  <c r="R39" i="3"/>
  <c r="H39" i="3" s="1"/>
  <c r="S39" i="3"/>
  <c r="I39" i="3" s="1"/>
  <c r="T39" i="3"/>
  <c r="R40" i="3"/>
  <c r="H40" i="3" s="1"/>
  <c r="S40" i="3"/>
  <c r="I40" i="3" s="1"/>
  <c r="T40" i="3"/>
  <c r="R41" i="3"/>
  <c r="H41" i="3" s="1"/>
  <c r="S41" i="3"/>
  <c r="I41" i="3" s="1"/>
  <c r="T41" i="3"/>
  <c r="R42" i="3"/>
  <c r="H42" i="3" s="1"/>
  <c r="K42" i="3" s="1"/>
  <c r="S42" i="3"/>
  <c r="I42" i="3" s="1"/>
  <c r="T42" i="3"/>
  <c r="R43" i="3"/>
  <c r="H43" i="3" s="1"/>
  <c r="S43" i="3"/>
  <c r="I43" i="3" s="1"/>
  <c r="T43" i="3"/>
  <c r="R44" i="3"/>
  <c r="H44" i="3" s="1"/>
  <c r="S44" i="3"/>
  <c r="I44" i="3" s="1"/>
  <c r="T44" i="3"/>
  <c r="R45" i="3"/>
  <c r="H45" i="3" s="1"/>
  <c r="S45" i="3"/>
  <c r="I45" i="3" s="1"/>
  <c r="T45" i="3"/>
  <c r="R46" i="3"/>
  <c r="H46" i="3" s="1"/>
  <c r="K46" i="3" s="1"/>
  <c r="S46" i="3"/>
  <c r="I46" i="3" s="1"/>
  <c r="T46" i="3"/>
  <c r="R47" i="3"/>
  <c r="H47" i="3" s="1"/>
  <c r="K47" i="3" s="1"/>
  <c r="S47" i="3"/>
  <c r="I47" i="3" s="1"/>
  <c r="T47" i="3"/>
  <c r="R48" i="3"/>
  <c r="H48" i="3" s="1"/>
  <c r="K48" i="3" s="1"/>
  <c r="S48" i="3"/>
  <c r="I48" i="3" s="1"/>
  <c r="T48" i="3"/>
  <c r="R49" i="3"/>
  <c r="H49" i="3" s="1"/>
  <c r="S49" i="3"/>
  <c r="I49" i="3" s="1"/>
  <c r="T49" i="3"/>
  <c r="R50" i="3"/>
  <c r="H50" i="3" s="1"/>
  <c r="S50" i="3"/>
  <c r="I50" i="3" s="1"/>
  <c r="T50" i="3"/>
  <c r="R51" i="3"/>
  <c r="H51" i="3" s="1"/>
  <c r="S51" i="3"/>
  <c r="I51" i="3" s="1"/>
  <c r="T51" i="3"/>
  <c r="R52" i="3"/>
  <c r="H52" i="3" s="1"/>
  <c r="K52" i="3" s="1"/>
  <c r="S52" i="3"/>
  <c r="I52" i="3" s="1"/>
  <c r="T52" i="3"/>
  <c r="R53" i="3"/>
  <c r="H53" i="3" s="1"/>
  <c r="K53" i="3" s="1"/>
  <c r="S53" i="3"/>
  <c r="I53" i="3" s="1"/>
  <c r="T53" i="3"/>
  <c r="R54" i="3"/>
  <c r="H54" i="3" s="1"/>
  <c r="K54" i="3" s="1"/>
  <c r="S54" i="3"/>
  <c r="I54" i="3" s="1"/>
  <c r="T54" i="3"/>
  <c r="R55" i="3"/>
  <c r="S55" i="3"/>
  <c r="T55" i="3"/>
  <c r="R56" i="3"/>
  <c r="S56" i="3"/>
  <c r="T56" i="3"/>
  <c r="R57" i="3"/>
  <c r="S57" i="3"/>
  <c r="T57" i="3"/>
  <c r="R58" i="3"/>
  <c r="S58" i="3"/>
  <c r="T58" i="3"/>
  <c r="R9" i="2"/>
  <c r="H9" i="2" s="1"/>
  <c r="S9" i="2"/>
  <c r="I9" i="2" s="1"/>
  <c r="T9" i="2"/>
  <c r="A10" i="2"/>
  <c r="R10" i="2"/>
  <c r="H10" i="2" s="1"/>
  <c r="S10" i="2"/>
  <c r="I10" i="2" s="1"/>
  <c r="K10" i="2" s="1"/>
  <c r="T10" i="2"/>
  <c r="A11" i="2"/>
  <c r="A12" i="2" s="1"/>
  <c r="R11" i="2"/>
  <c r="H11" i="2" s="1"/>
  <c r="K11" i="2" s="1"/>
  <c r="S11" i="2"/>
  <c r="I11" i="2" s="1"/>
  <c r="T11" i="2"/>
  <c r="R12" i="2"/>
  <c r="H12" i="2" s="1"/>
  <c r="S12" i="2"/>
  <c r="I12" i="2" s="1"/>
  <c r="T12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R13" i="2"/>
  <c r="H13" i="2" s="1"/>
  <c r="S13" i="2"/>
  <c r="I13" i="2" s="1"/>
  <c r="T13" i="2"/>
  <c r="R14" i="2"/>
  <c r="H14" i="2" s="1"/>
  <c r="S14" i="2"/>
  <c r="I14" i="2" s="1"/>
  <c r="T14" i="2"/>
  <c r="R15" i="2"/>
  <c r="H15" i="2" s="1"/>
  <c r="S15" i="2"/>
  <c r="I15" i="2" s="1"/>
  <c r="T15" i="2"/>
  <c r="R16" i="2"/>
  <c r="H16" i="2" s="1"/>
  <c r="S16" i="2"/>
  <c r="I16" i="2" s="1"/>
  <c r="T16" i="2"/>
  <c r="R17" i="2"/>
  <c r="H17" i="2" s="1"/>
  <c r="S17" i="2"/>
  <c r="I17" i="2" s="1"/>
  <c r="T17" i="2"/>
  <c r="R18" i="2"/>
  <c r="H18" i="2" s="1"/>
  <c r="K18" i="2" s="1"/>
  <c r="S18" i="2"/>
  <c r="I18" i="2" s="1"/>
  <c r="T18" i="2"/>
  <c r="R19" i="2"/>
  <c r="H19" i="2" s="1"/>
  <c r="S19" i="2"/>
  <c r="I19" i="2" s="1"/>
  <c r="T19" i="2"/>
  <c r="R20" i="2"/>
  <c r="H20" i="2" s="1"/>
  <c r="S20" i="2"/>
  <c r="I20" i="2" s="1"/>
  <c r="T20" i="2"/>
  <c r="R21" i="2"/>
  <c r="H21" i="2" s="1"/>
  <c r="S21" i="2"/>
  <c r="I21" i="2" s="1"/>
  <c r="T21" i="2"/>
  <c r="R22" i="2"/>
  <c r="H22" i="2" s="1"/>
  <c r="S22" i="2"/>
  <c r="I22" i="2" s="1"/>
  <c r="T22" i="2"/>
  <c r="R23" i="2"/>
  <c r="H23" i="2" s="1"/>
  <c r="S23" i="2"/>
  <c r="I23" i="2" s="1"/>
  <c r="T23" i="2"/>
  <c r="R24" i="2"/>
  <c r="H24" i="2" s="1"/>
  <c r="S24" i="2"/>
  <c r="I24" i="2" s="1"/>
  <c r="T24" i="2"/>
  <c r="R25" i="2"/>
  <c r="H25" i="2" s="1"/>
  <c r="S25" i="2"/>
  <c r="I25" i="2" s="1"/>
  <c r="T25" i="2"/>
  <c r="R26" i="2"/>
  <c r="H26" i="2" s="1"/>
  <c r="S26" i="2"/>
  <c r="I26" i="2" s="1"/>
  <c r="T26" i="2"/>
  <c r="R27" i="2"/>
  <c r="H27" i="2" s="1"/>
  <c r="S27" i="2"/>
  <c r="I27" i="2" s="1"/>
  <c r="T27" i="2"/>
  <c r="R28" i="2"/>
  <c r="H28" i="2" s="1"/>
  <c r="S28" i="2"/>
  <c r="I28" i="2" s="1"/>
  <c r="T28" i="2"/>
  <c r="R29" i="2"/>
  <c r="H29" i="2" s="1"/>
  <c r="S29" i="2"/>
  <c r="I29" i="2" s="1"/>
  <c r="T29" i="2"/>
  <c r="R30" i="2"/>
  <c r="H30" i="2" s="1"/>
  <c r="K30" i="2" s="1"/>
  <c r="S30" i="2"/>
  <c r="I30" i="2" s="1"/>
  <c r="T30" i="2"/>
  <c r="R31" i="2"/>
  <c r="H31" i="2" s="1"/>
  <c r="S31" i="2"/>
  <c r="I31" i="2" s="1"/>
  <c r="T31" i="2"/>
  <c r="R32" i="2"/>
  <c r="H32" i="2" s="1"/>
  <c r="S32" i="2"/>
  <c r="I32" i="2" s="1"/>
  <c r="T32" i="2"/>
  <c r="R33" i="2"/>
  <c r="H33" i="2" s="1"/>
  <c r="S33" i="2"/>
  <c r="I33" i="2" s="1"/>
  <c r="T33" i="2"/>
  <c r="R34" i="2"/>
  <c r="H34" i="2" s="1"/>
  <c r="S34" i="2"/>
  <c r="I34" i="2" s="1"/>
  <c r="T34" i="2"/>
  <c r="R35" i="2"/>
  <c r="H35" i="2" s="1"/>
  <c r="S35" i="2"/>
  <c r="I35" i="2" s="1"/>
  <c r="T35" i="2"/>
  <c r="R36" i="2"/>
  <c r="H36" i="2" s="1"/>
  <c r="S36" i="2"/>
  <c r="I36" i="2" s="1"/>
  <c r="T36" i="2"/>
  <c r="R37" i="2"/>
  <c r="H37" i="2" s="1"/>
  <c r="S37" i="2"/>
  <c r="I37" i="2" s="1"/>
  <c r="T37" i="2"/>
  <c r="R38" i="2"/>
  <c r="H38" i="2" s="1"/>
  <c r="K38" i="2" s="1"/>
  <c r="S38" i="2"/>
  <c r="I38" i="2" s="1"/>
  <c r="T38" i="2"/>
  <c r="R39" i="2"/>
  <c r="H39" i="2" s="1"/>
  <c r="S39" i="2"/>
  <c r="I39" i="2" s="1"/>
  <c r="T39" i="2"/>
  <c r="R40" i="2"/>
  <c r="H40" i="2" s="1"/>
  <c r="S40" i="2"/>
  <c r="I40" i="2" s="1"/>
  <c r="T40" i="2"/>
  <c r="R41" i="2"/>
  <c r="H41" i="2" s="1"/>
  <c r="S41" i="2"/>
  <c r="I41" i="2" s="1"/>
  <c r="T41" i="2"/>
  <c r="R42" i="2"/>
  <c r="H42" i="2" s="1"/>
  <c r="K42" i="2" s="1"/>
  <c r="S42" i="2"/>
  <c r="I42" i="2" s="1"/>
  <c r="T42" i="2"/>
  <c r="R43" i="2"/>
  <c r="H43" i="2" s="1"/>
  <c r="S43" i="2"/>
  <c r="I43" i="2" s="1"/>
  <c r="T43" i="2"/>
  <c r="R44" i="2"/>
  <c r="H44" i="2" s="1"/>
  <c r="S44" i="2"/>
  <c r="I44" i="2" s="1"/>
  <c r="T44" i="2"/>
  <c r="R45" i="2"/>
  <c r="H45" i="2" s="1"/>
  <c r="S45" i="2"/>
  <c r="I45" i="2" s="1"/>
  <c r="T45" i="2"/>
  <c r="R46" i="2"/>
  <c r="H46" i="2" s="1"/>
  <c r="K46" i="2" s="1"/>
  <c r="S46" i="2"/>
  <c r="I46" i="2" s="1"/>
  <c r="T46" i="2"/>
  <c r="H47" i="2"/>
  <c r="S47" i="2"/>
  <c r="I47" i="2" s="1"/>
  <c r="T47" i="2"/>
  <c r="H48" i="2"/>
  <c r="S48" i="2"/>
  <c r="I48" i="2" s="1"/>
  <c r="T48" i="2"/>
  <c r="R49" i="2"/>
  <c r="H49" i="2" s="1"/>
  <c r="K49" i="2" s="1"/>
  <c r="S49" i="2"/>
  <c r="I49" i="2" s="1"/>
  <c r="T49" i="2"/>
  <c r="R50" i="2"/>
  <c r="H50" i="2" s="1"/>
  <c r="K50" i="2" s="1"/>
  <c r="S50" i="2"/>
  <c r="I50" i="2" s="1"/>
  <c r="T50" i="2"/>
  <c r="R51" i="2"/>
  <c r="H51" i="2" s="1"/>
  <c r="S51" i="2"/>
  <c r="I51" i="2" s="1"/>
  <c r="T51" i="2"/>
  <c r="R52" i="2"/>
  <c r="H52" i="2" s="1"/>
  <c r="S52" i="2"/>
  <c r="I52" i="2" s="1"/>
  <c r="T52" i="2"/>
  <c r="R53" i="2"/>
  <c r="H53" i="2" s="1"/>
  <c r="K53" i="2" s="1"/>
  <c r="S53" i="2"/>
  <c r="I53" i="2" s="1"/>
  <c r="T53" i="2"/>
  <c r="R54" i="2"/>
  <c r="H54" i="2" s="1"/>
  <c r="K54" i="2" s="1"/>
  <c r="S54" i="2"/>
  <c r="I54" i="2" s="1"/>
  <c r="T54" i="2"/>
  <c r="R55" i="2"/>
  <c r="H55" i="2" s="1"/>
  <c r="S55" i="2"/>
  <c r="I55" i="2" s="1"/>
  <c r="T55" i="2"/>
  <c r="R56" i="2"/>
  <c r="H56" i="2" s="1"/>
  <c r="S56" i="2"/>
  <c r="I56" i="2" s="1"/>
  <c r="T56" i="2"/>
  <c r="R57" i="2"/>
  <c r="S57" i="2"/>
  <c r="T57" i="2"/>
  <c r="R58" i="2"/>
  <c r="S58" i="2"/>
  <c r="T58" i="2"/>
  <c r="S9" i="5"/>
  <c r="I9" i="5" s="1"/>
  <c r="T9" i="5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R10" i="5"/>
  <c r="S10" i="5"/>
  <c r="I10" i="5" s="1"/>
  <c r="T10" i="5"/>
  <c r="R11" i="5"/>
  <c r="H11" i="5" s="1"/>
  <c r="S11" i="5"/>
  <c r="I11" i="5" s="1"/>
  <c r="T11" i="5"/>
  <c r="R12" i="5"/>
  <c r="H12" i="5" s="1"/>
  <c r="S12" i="5"/>
  <c r="I12" i="5" s="1"/>
  <c r="T12" i="5"/>
  <c r="R13" i="5"/>
  <c r="H13" i="5" s="1"/>
  <c r="S13" i="5"/>
  <c r="I13" i="5" s="1"/>
  <c r="T13" i="5"/>
  <c r="R14" i="5"/>
  <c r="H14" i="5" s="1"/>
  <c r="S14" i="5"/>
  <c r="I14" i="5" s="1"/>
  <c r="T14" i="5"/>
  <c r="R15" i="5"/>
  <c r="H15" i="5" s="1"/>
  <c r="S15" i="5"/>
  <c r="I15" i="5" s="1"/>
  <c r="T15" i="5"/>
  <c r="H16" i="5"/>
  <c r="I16" i="5"/>
  <c r="T16" i="5"/>
  <c r="H17" i="5"/>
  <c r="I17" i="5"/>
  <c r="T17" i="5"/>
  <c r="H18" i="5"/>
  <c r="I18" i="5"/>
  <c r="T18" i="5"/>
  <c r="H19" i="5"/>
  <c r="I19" i="5"/>
  <c r="T19" i="5"/>
  <c r="H20" i="5"/>
  <c r="S20" i="5"/>
  <c r="I20" i="5" s="1"/>
  <c r="T20" i="5"/>
  <c r="H21" i="5"/>
  <c r="S21" i="5"/>
  <c r="I21" i="5" s="1"/>
  <c r="T21" i="5"/>
  <c r="R22" i="5"/>
  <c r="H22" i="5" s="1"/>
  <c r="S22" i="5"/>
  <c r="I22" i="5" s="1"/>
  <c r="T22" i="5"/>
  <c r="R23" i="5"/>
  <c r="H23" i="5" s="1"/>
  <c r="S23" i="5"/>
  <c r="I23" i="5" s="1"/>
  <c r="T23" i="5"/>
  <c r="R24" i="5"/>
  <c r="H24" i="5" s="1"/>
  <c r="S24" i="5"/>
  <c r="I24" i="5" s="1"/>
  <c r="T24" i="5"/>
  <c r="R25" i="5"/>
  <c r="H25" i="5" s="1"/>
  <c r="S25" i="5"/>
  <c r="I25" i="5" s="1"/>
  <c r="T25" i="5"/>
  <c r="R26" i="5"/>
  <c r="H26" i="5" s="1"/>
  <c r="S26" i="5"/>
  <c r="I26" i="5" s="1"/>
  <c r="T26" i="5"/>
  <c r="R27" i="5"/>
  <c r="H27" i="5" s="1"/>
  <c r="S27" i="5"/>
  <c r="I27" i="5" s="1"/>
  <c r="T27" i="5"/>
  <c r="R28" i="5"/>
  <c r="H28" i="5" s="1"/>
  <c r="S28" i="5"/>
  <c r="I28" i="5" s="1"/>
  <c r="T28" i="5"/>
  <c r="R29" i="5"/>
  <c r="H29" i="5" s="1"/>
  <c r="S29" i="5"/>
  <c r="I29" i="5" s="1"/>
  <c r="T29" i="5"/>
  <c r="R30" i="5"/>
  <c r="H30" i="5" s="1"/>
  <c r="S30" i="5"/>
  <c r="I30" i="5" s="1"/>
  <c r="T30" i="5"/>
  <c r="R31" i="5"/>
  <c r="H31" i="5" s="1"/>
  <c r="S31" i="5"/>
  <c r="I31" i="5" s="1"/>
  <c r="T31" i="5"/>
  <c r="R32" i="5"/>
  <c r="H32" i="5" s="1"/>
  <c r="S32" i="5"/>
  <c r="I32" i="5" s="1"/>
  <c r="T32" i="5"/>
  <c r="R33" i="5"/>
  <c r="H33" i="5" s="1"/>
  <c r="S33" i="5"/>
  <c r="I33" i="5" s="1"/>
  <c r="T33" i="5"/>
  <c r="R34" i="5"/>
  <c r="H34" i="5" s="1"/>
  <c r="S34" i="5"/>
  <c r="I34" i="5" s="1"/>
  <c r="T34" i="5"/>
  <c r="R35" i="5"/>
  <c r="H35" i="5" s="1"/>
  <c r="S35" i="5"/>
  <c r="I35" i="5" s="1"/>
  <c r="T35" i="5"/>
  <c r="S36" i="5"/>
  <c r="I36" i="5" s="1"/>
  <c r="T36" i="5"/>
  <c r="H37" i="5"/>
  <c r="S37" i="5"/>
  <c r="I37" i="5" s="1"/>
  <c r="T37" i="5"/>
  <c r="H38" i="5"/>
  <c r="S38" i="5"/>
  <c r="I38" i="5" s="1"/>
  <c r="T38" i="5"/>
  <c r="S39" i="5"/>
  <c r="I39" i="5" s="1"/>
  <c r="T39" i="5"/>
  <c r="H40" i="5"/>
  <c r="S40" i="5"/>
  <c r="I40" i="5" s="1"/>
  <c r="T40" i="5"/>
  <c r="R41" i="5"/>
  <c r="H41" i="5" s="1"/>
  <c r="S41" i="5"/>
  <c r="I41" i="5" s="1"/>
  <c r="T41" i="5"/>
  <c r="R42" i="5"/>
  <c r="H42" i="5" s="1"/>
  <c r="S42" i="5"/>
  <c r="I42" i="5" s="1"/>
  <c r="T42" i="5"/>
  <c r="R43" i="5"/>
  <c r="H43" i="5" s="1"/>
  <c r="S43" i="5"/>
  <c r="I43" i="5" s="1"/>
  <c r="T43" i="5"/>
  <c r="R44" i="5"/>
  <c r="H44" i="5" s="1"/>
  <c r="S44" i="5"/>
  <c r="I44" i="5" s="1"/>
  <c r="T44" i="5"/>
  <c r="R45" i="5"/>
  <c r="H45" i="5" s="1"/>
  <c r="S45" i="5"/>
  <c r="I45" i="5" s="1"/>
  <c r="T45" i="5"/>
  <c r="R46" i="5"/>
  <c r="H46" i="5" s="1"/>
  <c r="S46" i="5"/>
  <c r="I46" i="5" s="1"/>
  <c r="T46" i="5"/>
  <c r="R47" i="5"/>
  <c r="H47" i="5" s="1"/>
  <c r="S47" i="5"/>
  <c r="I47" i="5" s="1"/>
  <c r="T47" i="5"/>
  <c r="R48" i="5"/>
  <c r="H48" i="5" s="1"/>
  <c r="S48" i="5"/>
  <c r="I48" i="5" s="1"/>
  <c r="T48" i="5"/>
  <c r="R49" i="5"/>
  <c r="S49" i="5"/>
  <c r="I49" i="5" s="1"/>
  <c r="T49" i="5"/>
  <c r="R50" i="5"/>
  <c r="H50" i="5" s="1"/>
  <c r="S50" i="5"/>
  <c r="I50" i="5" s="1"/>
  <c r="T50" i="5"/>
  <c r="R51" i="5"/>
  <c r="H51" i="5" s="1"/>
  <c r="S51" i="5"/>
  <c r="I51" i="5" s="1"/>
  <c r="T51" i="5"/>
  <c r="H52" i="5"/>
  <c r="S52" i="5"/>
  <c r="I52" i="5"/>
  <c r="T52" i="5"/>
  <c r="R53" i="5"/>
  <c r="H53" i="5"/>
  <c r="S53" i="5"/>
  <c r="I53" i="5" s="1"/>
  <c r="T53" i="5"/>
  <c r="R54" i="5"/>
  <c r="H54" i="5" s="1"/>
  <c r="K54" i="5" s="1"/>
  <c r="S54" i="5"/>
  <c r="I54" i="5" s="1"/>
  <c r="T54" i="5"/>
  <c r="A55" i="5"/>
  <c r="A56" i="5" s="1"/>
  <c r="R55" i="5"/>
  <c r="S55" i="5"/>
  <c r="T55" i="5"/>
  <c r="R56" i="5"/>
  <c r="S56" i="5"/>
  <c r="T56" i="5"/>
  <c r="R57" i="5"/>
  <c r="S57" i="5"/>
  <c r="T57" i="5"/>
  <c r="R58" i="5"/>
  <c r="S58" i="5"/>
  <c r="T58" i="5"/>
  <c r="I14" i="4"/>
  <c r="I15" i="4"/>
  <c r="I16" i="4"/>
  <c r="I17" i="4"/>
  <c r="I18" i="4"/>
  <c r="I19" i="4"/>
  <c r="I20" i="4"/>
  <c r="I21" i="4"/>
  <c r="I22" i="4"/>
  <c r="K52" i="14"/>
  <c r="K44" i="14"/>
  <c r="K41" i="14"/>
  <c r="K26" i="14"/>
  <c r="K25" i="14"/>
  <c r="K24" i="14"/>
  <c r="K21" i="14"/>
  <c r="K18" i="14"/>
  <c r="K16" i="14"/>
  <c r="K12" i="14"/>
  <c r="K10" i="14"/>
  <c r="H10" i="5"/>
  <c r="K10" i="5" s="1"/>
  <c r="K51" i="2" l="1"/>
  <c r="K47" i="2"/>
  <c r="K43" i="2"/>
  <c r="K39" i="2"/>
  <c r="K35" i="2"/>
  <c r="K31" i="2"/>
  <c r="K23" i="2"/>
  <c r="K19" i="2"/>
  <c r="K52" i="2"/>
  <c r="K44" i="2"/>
  <c r="K40" i="2"/>
  <c r="K36" i="2"/>
  <c r="K24" i="2"/>
  <c r="K45" i="2"/>
  <c r="K41" i="2"/>
  <c r="K37" i="2"/>
  <c r="K29" i="2"/>
  <c r="K25" i="2"/>
  <c r="K17" i="2"/>
  <c r="K13" i="2"/>
  <c r="K12" i="2"/>
  <c r="K42" i="7"/>
  <c r="K38" i="7"/>
  <c r="K30" i="7"/>
  <c r="K13" i="7"/>
  <c r="K28" i="2"/>
  <c r="K16" i="2"/>
  <c r="K30" i="14"/>
  <c r="H31" i="14"/>
  <c r="K34" i="14"/>
  <c r="H35" i="14"/>
  <c r="K38" i="14"/>
  <c r="H39" i="14"/>
  <c r="K48" i="14"/>
  <c r="H49" i="14"/>
  <c r="K55" i="14"/>
  <c r="K33" i="14"/>
  <c r="K22" i="2"/>
  <c r="K51" i="5"/>
  <c r="K50" i="5"/>
  <c r="K33" i="2"/>
  <c r="K32" i="2"/>
  <c r="K27" i="2"/>
  <c r="K26" i="2"/>
  <c r="K21" i="2"/>
  <c r="K20" i="2"/>
  <c r="K15" i="2"/>
  <c r="K14" i="2"/>
  <c r="K9" i="2"/>
  <c r="K35" i="9"/>
  <c r="K26" i="10"/>
  <c r="K43" i="10"/>
  <c r="I9" i="13"/>
  <c r="K9" i="13" s="1"/>
  <c r="K13" i="13"/>
  <c r="K17" i="13"/>
  <c r="K21" i="13"/>
  <c r="K25" i="13"/>
  <c r="K29" i="13"/>
  <c r="K31" i="14"/>
  <c r="K35" i="14"/>
  <c r="K39" i="14"/>
  <c r="K45" i="14"/>
  <c r="K49" i="14"/>
  <c r="K28" i="14"/>
  <c r="H29" i="14"/>
  <c r="K29" i="14" s="1"/>
  <c r="K32" i="14"/>
  <c r="H33" i="14"/>
  <c r="K36" i="14"/>
  <c r="H37" i="14"/>
  <c r="K37" i="14" s="1"/>
  <c r="K46" i="14"/>
  <c r="H47" i="14"/>
  <c r="K47" i="14" s="1"/>
  <c r="K50" i="14"/>
  <c r="H51" i="14"/>
  <c r="K51" i="14" s="1"/>
  <c r="H19" i="18"/>
  <c r="K19" i="18" s="1"/>
  <c r="K53" i="5"/>
  <c r="K48" i="7"/>
  <c r="K46" i="7"/>
  <c r="A11" i="7"/>
  <c r="K47" i="7"/>
  <c r="K51" i="3"/>
  <c r="K49" i="3"/>
  <c r="K43" i="3"/>
  <c r="K12" i="3"/>
  <c r="K11" i="3"/>
  <c r="K13" i="3"/>
  <c r="K10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9" i="3"/>
  <c r="K10" i="9"/>
  <c r="K12" i="9"/>
  <c r="K14" i="9"/>
  <c r="K16" i="9"/>
  <c r="K18" i="9"/>
  <c r="K20" i="9"/>
  <c r="K22" i="9"/>
  <c r="K24" i="9"/>
  <c r="K26" i="9"/>
  <c r="K28" i="9"/>
  <c r="K30" i="9"/>
  <c r="K32" i="9"/>
  <c r="K34" i="9"/>
  <c r="K36" i="9"/>
  <c r="K38" i="9"/>
  <c r="K40" i="9"/>
  <c r="K42" i="9"/>
  <c r="K44" i="9"/>
  <c r="K46" i="9"/>
  <c r="K50" i="9"/>
  <c r="K10" i="10"/>
  <c r="K30" i="10"/>
  <c r="K38" i="10"/>
  <c r="K47" i="10"/>
  <c r="K51" i="7"/>
  <c r="K49" i="7"/>
  <c r="K14" i="10"/>
  <c r="K22" i="10"/>
  <c r="K10" i="13"/>
  <c r="K12" i="13"/>
  <c r="K14" i="13"/>
  <c r="K16" i="13"/>
  <c r="K18" i="13"/>
  <c r="K20" i="13"/>
  <c r="K22" i="13"/>
  <c r="K24" i="13"/>
  <c r="K26" i="13"/>
  <c r="K28" i="13"/>
  <c r="K30" i="13"/>
  <c r="K18" i="10"/>
  <c r="K34" i="10"/>
  <c r="K42" i="10"/>
  <c r="K51" i="10"/>
  <c r="K48" i="2"/>
  <c r="K13" i="10"/>
  <c r="K17" i="10"/>
  <c r="K21" i="10"/>
  <c r="K25" i="10"/>
  <c r="K29" i="10"/>
  <c r="K33" i="10"/>
  <c r="K37" i="10"/>
  <c r="K41" i="10"/>
  <c r="K46" i="10"/>
  <c r="K50" i="10"/>
  <c r="K31" i="13"/>
  <c r="K11" i="10"/>
  <c r="K15" i="10"/>
  <c r="K19" i="10"/>
  <c r="K23" i="10"/>
  <c r="K27" i="10"/>
  <c r="K31" i="10"/>
  <c r="K35" i="10"/>
  <c r="K39" i="10"/>
  <c r="K44" i="10"/>
  <c r="K48" i="10"/>
  <c r="K52" i="10"/>
  <c r="K34" i="2"/>
  <c r="K50" i="3"/>
  <c r="K45" i="3"/>
  <c r="K44" i="3"/>
  <c r="K52" i="7"/>
  <c r="K50" i="7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9" i="5"/>
  <c r="K11" i="9"/>
  <c r="K13" i="9"/>
  <c r="K15" i="9"/>
  <c r="K17" i="9"/>
  <c r="K19" i="9"/>
  <c r="K21" i="9"/>
  <c r="K23" i="9"/>
  <c r="K25" i="9"/>
  <c r="K27" i="9"/>
  <c r="K29" i="9"/>
  <c r="K31" i="9"/>
  <c r="K33" i="9"/>
  <c r="K37" i="9"/>
  <c r="K39" i="9"/>
  <c r="K41" i="9"/>
  <c r="K43" i="9"/>
  <c r="K45" i="9"/>
  <c r="K47" i="9"/>
  <c r="K49" i="9"/>
  <c r="K51" i="9"/>
  <c r="K12" i="10"/>
  <c r="K16" i="10"/>
  <c r="K20" i="10"/>
  <c r="K24" i="10"/>
  <c r="K28" i="10"/>
  <c r="K32" i="10"/>
  <c r="K36" i="10"/>
  <c r="K40" i="10"/>
  <c r="K45" i="10"/>
  <c r="K49" i="10"/>
  <c r="K52" i="5"/>
  <c r="H49" i="5"/>
  <c r="K49" i="5" s="1"/>
  <c r="V32" i="10" l="1"/>
  <c r="U32" i="10"/>
  <c r="V48" i="10"/>
  <c r="U48" i="10"/>
  <c r="U43" i="10"/>
  <c r="V43" i="10"/>
  <c r="U45" i="10"/>
  <c r="V45" i="10"/>
  <c r="V28" i="10"/>
  <c r="U28" i="10"/>
  <c r="V12" i="10"/>
  <c r="U12" i="10"/>
  <c r="V44" i="10"/>
  <c r="U44" i="10"/>
  <c r="U27" i="10"/>
  <c r="V27" i="10"/>
  <c r="U11" i="10"/>
  <c r="V11" i="10"/>
  <c r="V50" i="10"/>
  <c r="U50" i="10"/>
  <c r="V33" i="10"/>
  <c r="U33" i="10"/>
  <c r="V17" i="10"/>
  <c r="U17" i="10"/>
  <c r="U51" i="10"/>
  <c r="V51" i="10"/>
  <c r="V14" i="10"/>
  <c r="U14" i="10"/>
  <c r="V38" i="10"/>
  <c r="U38" i="10"/>
  <c r="V26" i="10"/>
  <c r="U26" i="10"/>
  <c r="V49" i="10"/>
  <c r="U49" i="10"/>
  <c r="U15" i="10"/>
  <c r="V15" i="10"/>
  <c r="U37" i="10"/>
  <c r="V37" i="10"/>
  <c r="U47" i="10"/>
  <c r="V47" i="10"/>
  <c r="V40" i="10"/>
  <c r="U40" i="10"/>
  <c r="V24" i="10"/>
  <c r="U24" i="10"/>
  <c r="U39" i="10"/>
  <c r="V39" i="10"/>
  <c r="U23" i="10"/>
  <c r="V23" i="10"/>
  <c r="V46" i="10"/>
  <c r="U46" i="10"/>
  <c r="V29" i="10"/>
  <c r="U29" i="10"/>
  <c r="V13" i="10"/>
  <c r="U13" i="10"/>
  <c r="V42" i="10"/>
  <c r="U42" i="10"/>
  <c r="V30" i="10"/>
  <c r="U30" i="10"/>
  <c r="V16" i="10"/>
  <c r="U16" i="10"/>
  <c r="U31" i="10"/>
  <c r="V31" i="10"/>
  <c r="V21" i="10"/>
  <c r="U21" i="10"/>
  <c r="V18" i="10"/>
  <c r="U18" i="10"/>
  <c r="V22" i="10"/>
  <c r="U22" i="10"/>
  <c r="V36" i="10"/>
  <c r="U36" i="10"/>
  <c r="V20" i="10"/>
  <c r="U20" i="10"/>
  <c r="V52" i="10"/>
  <c r="U52" i="10"/>
  <c r="U35" i="10"/>
  <c r="V35" i="10"/>
  <c r="U19" i="10"/>
  <c r="V19" i="10"/>
  <c r="V41" i="10"/>
  <c r="U41" i="10"/>
  <c r="U25" i="10"/>
  <c r="V25" i="10"/>
  <c r="V34" i="10"/>
  <c r="U34" i="10"/>
  <c r="V10" i="10"/>
  <c r="U10" i="10"/>
  <c r="H20" i="18"/>
  <c r="K20" i="18" s="1"/>
  <c r="A12" i="7"/>
  <c r="H21" i="18" l="1"/>
  <c r="K21" i="18" s="1"/>
  <c r="A13" i="7"/>
  <c r="H22" i="18" l="1"/>
  <c r="K22" i="18" s="1"/>
  <c r="A14" i="7"/>
  <c r="H23" i="18" l="1"/>
  <c r="K23" i="18" s="1"/>
  <c r="A15" i="7"/>
  <c r="H24" i="18" l="1"/>
  <c r="K24" i="18" s="1"/>
  <c r="A16" i="7"/>
  <c r="H25" i="18" l="1"/>
  <c r="K25" i="18" s="1"/>
  <c r="A17" i="7"/>
  <c r="H26" i="18" l="1"/>
  <c r="K26" i="18" s="1"/>
  <c r="A18" i="7"/>
  <c r="H27" i="18" l="1"/>
  <c r="K27" i="18" s="1"/>
  <c r="A19" i="7"/>
  <c r="H28" i="18" l="1"/>
  <c r="K28" i="18" s="1"/>
  <c r="A20" i="7"/>
  <c r="H29" i="18" l="1"/>
  <c r="K29" i="18" s="1"/>
  <c r="A21" i="7"/>
  <c r="H30" i="18" l="1"/>
  <c r="K30" i="18" s="1"/>
  <c r="A22" i="7"/>
  <c r="H31" i="18" l="1"/>
  <c r="K31" i="18" s="1"/>
  <c r="A23" i="7"/>
  <c r="H32" i="18" l="1"/>
  <c r="K32" i="18" s="1"/>
  <c r="A24" i="7"/>
  <c r="H33" i="18" l="1"/>
  <c r="K33" i="18" s="1"/>
  <c r="A25" i="7"/>
  <c r="H34" i="18" l="1"/>
  <c r="K34" i="18" s="1"/>
  <c r="A26" i="7"/>
  <c r="H35" i="18" l="1"/>
  <c r="K35" i="18" s="1"/>
  <c r="A27" i="7"/>
  <c r="H36" i="18" l="1"/>
  <c r="K36" i="18" s="1"/>
  <c r="A28" i="7"/>
  <c r="H37" i="18" l="1"/>
  <c r="K37" i="18" s="1"/>
  <c r="A29" i="7"/>
  <c r="H38" i="18" l="1"/>
  <c r="K38" i="18" s="1"/>
  <c r="A30" i="7"/>
  <c r="H39" i="18" l="1"/>
  <c r="K39" i="18" s="1"/>
  <c r="A31" i="7"/>
  <c r="H40" i="18" l="1"/>
  <c r="K40" i="18" s="1"/>
  <c r="A32" i="7"/>
  <c r="H41" i="18" l="1"/>
  <c r="K41" i="18" s="1"/>
  <c r="A33" i="7"/>
  <c r="H42" i="18" l="1"/>
  <c r="K42" i="18" s="1"/>
  <c r="A34" i="7"/>
  <c r="H43" i="18" l="1"/>
  <c r="K43" i="18" s="1"/>
  <c r="A35" i="7"/>
  <c r="H44" i="18" l="1"/>
  <c r="K44" i="18" s="1"/>
  <c r="A36" i="7"/>
  <c r="H45" i="18" l="1"/>
  <c r="K45" i="18" s="1"/>
  <c r="A37" i="7"/>
  <c r="H46" i="18" l="1"/>
  <c r="K46" i="18" s="1"/>
  <c r="A38" i="7"/>
  <c r="H47" i="18" l="1"/>
  <c r="K47" i="18" s="1"/>
  <c r="A39" i="7"/>
  <c r="H48" i="18" l="1"/>
  <c r="K48" i="18" s="1"/>
  <c r="A40" i="7"/>
  <c r="H49" i="18" l="1"/>
  <c r="K49" i="18" s="1"/>
  <c r="A41" i="7"/>
  <c r="H50" i="18" l="1"/>
  <c r="K50" i="18" s="1"/>
  <c r="A42" i="7"/>
  <c r="H51" i="18" l="1"/>
  <c r="K51" i="18" s="1"/>
  <c r="A43" i="7"/>
  <c r="H52" i="18" l="1"/>
  <c r="K52" i="18" s="1"/>
  <c r="A44" i="7"/>
  <c r="H53" i="18" l="1"/>
  <c r="K53" i="18" s="1"/>
  <c r="A45" i="7"/>
  <c r="H54" i="18" l="1"/>
  <c r="K54" i="18" s="1"/>
  <c r="A46" i="7"/>
  <c r="A47" i="7" l="1"/>
  <c r="A48" i="7" s="1"/>
  <c r="A49" i="7" s="1"/>
  <c r="A50" i="7" s="1"/>
  <c r="A51" i="7" s="1"/>
  <c r="A52" i="7" s="1"/>
  <c r="A53" i="7" s="1"/>
  <c r="A54" i="7" s="1"/>
  <c r="A55" i="7" s="1"/>
  <c r="A56" i="7" s="1"/>
</calcChain>
</file>

<file path=xl/sharedStrings.xml><?xml version="1.0" encoding="utf-8"?>
<sst xmlns="http://schemas.openxmlformats.org/spreadsheetml/2006/main" count="327" uniqueCount="66">
  <si>
    <t>depth  below surface (m)</t>
  </si>
  <si>
    <t>Q1 [l/h]</t>
  </si>
  <si>
    <t>p1 (bar)</t>
  </si>
  <si>
    <t>Q2 [l/h]</t>
  </si>
  <si>
    <t>p2 (bar)</t>
  </si>
  <si>
    <t>Q3 [l/h]</t>
  </si>
  <si>
    <t>p3 (bar)</t>
  </si>
  <si>
    <t>K-DPIL 1 (l/h/bar)</t>
  </si>
  <si>
    <t>K-DPIL 2 (l/h/bar)</t>
  </si>
  <si>
    <t>K-DPIL 3 (l/h/bar)</t>
  </si>
  <si>
    <t>K-DPIL average</t>
  </si>
  <si>
    <t>Tube resistance</t>
  </si>
  <si>
    <t>critical flow rate (l/h)</t>
  </si>
  <si>
    <t>laminar</t>
  </si>
  <si>
    <t>turbulent</t>
  </si>
  <si>
    <t>Tube resistance (R=const.)</t>
  </si>
  <si>
    <t>Tube resistance (R=a*Flow rate+b)</t>
  </si>
  <si>
    <t>R  (bar h/l)</t>
  </si>
  <si>
    <t>a (bar (h/l)^2)</t>
  </si>
  <si>
    <t>b (bar h/l)</t>
  </si>
  <si>
    <t>Bestimmung des Schlauchwiderstandes</t>
  </si>
  <si>
    <t>p [bar] (40 m)</t>
  </si>
  <si>
    <t>Q [l/h] (40m)</t>
  </si>
  <si>
    <t>R (bar/(l/h))</t>
  </si>
  <si>
    <t>Project</t>
  </si>
  <si>
    <t>location</t>
  </si>
  <si>
    <t>surface level (m a.s.l.)</t>
  </si>
  <si>
    <t>date</t>
  </si>
  <si>
    <t>easting (m)</t>
  </si>
  <si>
    <t>time</t>
  </si>
  <si>
    <t>northing (m)</t>
  </si>
  <si>
    <t>operator</t>
  </si>
  <si>
    <t>probe type</t>
  </si>
  <si>
    <t xml:space="preserve">DPP-Screen </t>
  </si>
  <si>
    <t>distance surface - ground water level (m)</t>
  </si>
  <si>
    <t>height of transducer above ground surface (m)</t>
  </si>
  <si>
    <t>R1</t>
  </si>
  <si>
    <t>R2</t>
  </si>
  <si>
    <t>R3</t>
  </si>
  <si>
    <t>Pirna</t>
  </si>
  <si>
    <t>G3</t>
  </si>
  <si>
    <t>Dietze</t>
  </si>
  <si>
    <r>
      <t xml:space="preserve">K-DPIL </t>
    </r>
    <r>
      <rPr>
        <b/>
        <sz val="11"/>
        <color indexed="8"/>
        <rFont val="Calibri"/>
        <family val="2"/>
      </rPr>
      <t>G3</t>
    </r>
    <r>
      <rPr>
        <sz val="11"/>
        <color theme="1"/>
        <rFont val="Calibri"/>
        <family val="2"/>
        <scheme val="minor"/>
      </rPr>
      <t xml:space="preserve"> (l/h/bar)</t>
    </r>
  </si>
  <si>
    <t>G1</t>
  </si>
  <si>
    <t>G5</t>
  </si>
  <si>
    <t>depth  (m)</t>
  </si>
  <si>
    <t>G11</t>
  </si>
  <si>
    <t>Spitze gebrochen! Werte und Tiefe fraglich</t>
  </si>
  <si>
    <t>G15</t>
  </si>
  <si>
    <t>G17</t>
  </si>
  <si>
    <t>urspr.Q1</t>
  </si>
  <si>
    <t>urspr. p1</t>
  </si>
  <si>
    <t>G2</t>
  </si>
  <si>
    <t>Verschraubung ab, Wasser oben raus</t>
  </si>
  <si>
    <t>G12</t>
  </si>
  <si>
    <t>G13</t>
  </si>
  <si>
    <r>
      <t xml:space="preserve">K-DPIL 2 </t>
    </r>
    <r>
      <rPr>
        <b/>
        <sz val="11"/>
        <color indexed="8"/>
        <rFont val="Calibri"/>
        <family val="2"/>
      </rPr>
      <t>(l/h/kPa)</t>
    </r>
  </si>
  <si>
    <t>Slugs</t>
  </si>
  <si>
    <t>G10</t>
  </si>
  <si>
    <t>depth  below surface (mNN)</t>
  </si>
  <si>
    <r>
      <t>y=4.7E-05x</t>
    </r>
    <r>
      <rPr>
        <vertAlign val="superscript"/>
        <sz val="11"/>
        <color theme="1"/>
        <rFont val="Calibri"/>
        <family val="2"/>
        <scheme val="minor"/>
      </rPr>
      <t>5.1E-01</t>
    </r>
  </si>
  <si>
    <t>K-DPIL 1</t>
  </si>
  <si>
    <t>K-DPIL 2</t>
  </si>
  <si>
    <t xml:space="preserve">G1 </t>
  </si>
  <si>
    <t xml:space="preserve">G5 </t>
  </si>
  <si>
    <t xml:space="preserve">G11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</si>
</sst>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1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23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4" fillId="0" borderId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</cellStyleXfs>
  <cellXfs count="89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center"/>
    </xf>
    <xf numFmtId="0" fontId="5" fillId="2" borderId="0" xfId="1" applyFont="1" applyFill="1"/>
    <xf numFmtId="0" fontId="4" fillId="2" borderId="0" xfId="1" applyFill="1"/>
    <xf numFmtId="0" fontId="4" fillId="3" borderId="0" xfId="1" applyFill="1"/>
    <xf numFmtId="0" fontId="5" fillId="2" borderId="10" xfId="1" applyFont="1" applyFill="1" applyBorder="1"/>
    <xf numFmtId="0" fontId="5" fillId="2" borderId="11" xfId="1" applyFont="1" applyFill="1" applyBorder="1"/>
    <xf numFmtId="0" fontId="4" fillId="2" borderId="10" xfId="1" applyFill="1" applyBorder="1"/>
    <xf numFmtId="0" fontId="4" fillId="2" borderId="11" xfId="1" applyFill="1" applyBorder="1"/>
    <xf numFmtId="0" fontId="4" fillId="2" borderId="12" xfId="1" applyFill="1" applyBorder="1"/>
    <xf numFmtId="0" fontId="4" fillId="2" borderId="13" xfId="1" applyFill="1" applyBorder="1"/>
    <xf numFmtId="0" fontId="4" fillId="3" borderId="13" xfId="1" applyFill="1" applyBorder="1"/>
    <xf numFmtId="0" fontId="4" fillId="2" borderId="14" xfId="1" applyFill="1" applyBorder="1"/>
    <xf numFmtId="11" fontId="5" fillId="3" borderId="13" xfId="1" applyNumberFormat="1" applyFont="1" applyFill="1" applyBorder="1"/>
    <xf numFmtId="0" fontId="5" fillId="3" borderId="14" xfId="1" applyFont="1" applyFill="1" applyBorder="1"/>
    <xf numFmtId="0" fontId="4" fillId="3" borderId="7" xfId="1" applyFill="1" applyBorder="1" applyAlignment="1">
      <alignment horizontal="center"/>
    </xf>
    <xf numFmtId="0" fontId="4" fillId="2" borderId="7" xfId="1" applyFill="1" applyBorder="1" applyAlignment="1">
      <alignment horizontal="center"/>
    </xf>
    <xf numFmtId="11" fontId="4" fillId="2" borderId="7" xfId="1" applyNumberFormat="1" applyFill="1" applyBorder="1" applyAlignment="1">
      <alignment horizontal="center"/>
    </xf>
    <xf numFmtId="0" fontId="5" fillId="2" borderId="0" xfId="0" applyFont="1" applyFill="1"/>
    <xf numFmtId="0" fontId="0" fillId="3" borderId="15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2" borderId="0" xfId="0" applyFill="1"/>
    <xf numFmtId="0" fontId="0" fillId="3" borderId="16" xfId="0" applyFill="1" applyBorder="1"/>
    <xf numFmtId="0" fontId="0" fillId="3" borderId="0" xfId="0" applyFill="1"/>
    <xf numFmtId="0" fontId="0" fillId="4" borderId="7" xfId="0" applyFill="1" applyBorder="1"/>
    <xf numFmtId="14" fontId="0" fillId="3" borderId="7" xfId="0" applyNumberFormat="1" applyFill="1" applyBorder="1"/>
    <xf numFmtId="20" fontId="0" fillId="3" borderId="7" xfId="0" applyNumberFormat="1" applyFill="1" applyBorder="1"/>
    <xf numFmtId="0" fontId="0" fillId="3" borderId="7" xfId="0" applyFill="1" applyBorder="1"/>
    <xf numFmtId="164" fontId="0" fillId="3" borderId="7" xfId="0" applyNumberFormat="1" applyFill="1" applyBorder="1"/>
    <xf numFmtId="2" fontId="0" fillId="0" borderId="0" xfId="0" applyNumberFormat="1"/>
    <xf numFmtId="0" fontId="0" fillId="2" borderId="17" xfId="0" applyFill="1" applyBorder="1"/>
    <xf numFmtId="0" fontId="0" fillId="2" borderId="18" xfId="0" applyFill="1" applyBorder="1"/>
    <xf numFmtId="0" fontId="0" fillId="2" borderId="5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11" fontId="0" fillId="0" borderId="0" xfId="0" applyNumberFormat="1"/>
    <xf numFmtId="164" fontId="0" fillId="0" borderId="0" xfId="0" applyNumberFormat="1"/>
    <xf numFmtId="0" fontId="7" fillId="0" borderId="0" xfId="0" applyFont="1"/>
    <xf numFmtId="2" fontId="0" fillId="0" borderId="0" xfId="0" applyNumberFormat="1" applyFill="1"/>
    <xf numFmtId="0" fontId="0" fillId="5" borderId="0" xfId="0" applyFill="1"/>
    <xf numFmtId="2" fontId="0" fillId="3" borderId="7" xfId="0" applyNumberFormat="1" applyFill="1" applyBorder="1"/>
    <xf numFmtId="0" fontId="0" fillId="0" borderId="0" xfId="0" applyFill="1"/>
    <xf numFmtId="164" fontId="0" fillId="0" borderId="7" xfId="0" applyNumberFormat="1" applyBorder="1"/>
    <xf numFmtId="0" fontId="0" fillId="2" borderId="18" xfId="0" applyFill="1" applyBorder="1" applyAlignment="1">
      <alignment horizontal="center" wrapText="1"/>
    </xf>
    <xf numFmtId="165" fontId="0" fillId="0" borderId="7" xfId="0" applyNumberFormat="1" applyBorder="1"/>
    <xf numFmtId="2" fontId="0" fillId="0" borderId="7" xfId="0" applyNumberFormat="1" applyBorder="1"/>
    <xf numFmtId="2" fontId="5" fillId="2" borderId="0" xfId="0" applyNumberFormat="1" applyFont="1" applyFill="1"/>
    <xf numFmtId="2" fontId="0" fillId="2" borderId="0" xfId="0" applyNumberFormat="1" applyFill="1"/>
    <xf numFmtId="2" fontId="0" fillId="2" borderId="1" xfId="0" applyNumberFormat="1" applyFill="1" applyBorder="1" applyAlignment="1">
      <alignment horizontal="center" wrapText="1"/>
    </xf>
    <xf numFmtId="0" fontId="6" fillId="0" borderId="0" xfId="0" applyFont="1"/>
    <xf numFmtId="2" fontId="0" fillId="6" borderId="0" xfId="0" applyNumberFormat="1" applyFill="1"/>
    <xf numFmtId="164" fontId="9" fillId="7" borderId="9" xfId="2" applyNumberFormat="1" applyBorder="1" applyAlignment="1">
      <alignment horizontal="center"/>
    </xf>
    <xf numFmtId="164" fontId="2" fillId="0" borderId="6" xfId="0" applyNumberFormat="1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164" fontId="9" fillId="7" borderId="7" xfId="2" applyNumberFormat="1" applyBorder="1"/>
    <xf numFmtId="2" fontId="9" fillId="7" borderId="7" xfId="2" applyNumberFormat="1" applyBorder="1"/>
    <xf numFmtId="2" fontId="11" fillId="9" borderId="7" xfId="4" applyNumberFormat="1" applyBorder="1"/>
    <xf numFmtId="164" fontId="2" fillId="10" borderId="7" xfId="0" applyNumberFormat="1" applyFont="1" applyFill="1" applyBorder="1" applyAlignment="1">
      <alignment horizontal="center"/>
    </xf>
    <xf numFmtId="2" fontId="9" fillId="7" borderId="0" xfId="2" applyNumberFormat="1"/>
    <xf numFmtId="2" fontId="11" fillId="9" borderId="0" xfId="4" applyNumberFormat="1"/>
    <xf numFmtId="2" fontId="10" fillId="8" borderId="9" xfId="3" applyNumberFormat="1" applyBorder="1" applyAlignment="1">
      <alignment horizontal="center"/>
    </xf>
    <xf numFmtId="2" fontId="9" fillId="7" borderId="9" xfId="2" applyNumberFormat="1" applyBorder="1" applyAlignment="1">
      <alignment horizontal="center"/>
    </xf>
    <xf numFmtId="2" fontId="11" fillId="9" borderId="9" xfId="4" applyNumberFormat="1" applyBorder="1" applyAlignment="1">
      <alignment horizontal="center"/>
    </xf>
    <xf numFmtId="2" fontId="3" fillId="2" borderId="9" xfId="0" applyNumberFormat="1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10" fillId="8" borderId="7" xfId="3" applyNumberFormat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2" fontId="8" fillId="0" borderId="7" xfId="3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2" applyFill="1"/>
    <xf numFmtId="0" fontId="10" fillId="0" borderId="0" xfId="3" applyFill="1"/>
    <xf numFmtId="0" fontId="11" fillId="0" borderId="0" xfId="4" applyFill="1"/>
    <xf numFmtId="164" fontId="8" fillId="0" borderId="8" xfId="2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/>
    </xf>
    <xf numFmtId="0" fontId="6" fillId="0" borderId="0" xfId="0" applyFont="1" applyFill="1"/>
    <xf numFmtId="2" fontId="8" fillId="0" borderId="0" xfId="0" applyNumberFormat="1" applyFont="1" applyFill="1"/>
    <xf numFmtId="0" fontId="7" fillId="0" borderId="0" xfId="0" applyFont="1" applyFill="1"/>
    <xf numFmtId="0" fontId="0" fillId="0" borderId="0" xfId="0" applyFill="1" applyBorder="1" applyAlignment="1">
      <alignment horizontal="center" wrapText="1"/>
    </xf>
    <xf numFmtId="2" fontId="13" fillId="0" borderId="0" xfId="0" applyNumberFormat="1" applyFont="1"/>
  </cellXfs>
  <cellStyles count="5">
    <cellStyle name="Gut" xfId="2" builtinId="26"/>
    <cellStyle name="Neutral" xfId="4" builtinId="28"/>
    <cellStyle name="Schlecht" xfId="3" builtinId="27"/>
    <cellStyle name="Standard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29716910567021"/>
          <c:y val="6.4676774032119813E-2"/>
          <c:w val="0.77760556716986096"/>
          <c:h val="0.813434811865506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'correction parameter'!$H$13</c:f>
              <c:strCache>
                <c:ptCount val="1"/>
                <c:pt idx="0">
                  <c:v>Q [l/h] (40m)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'correction parameter'!$H$14:$H$18</c:f>
              <c:numCache>
                <c:formatCode>General</c:formatCode>
                <c:ptCount val="5"/>
                <c:pt idx="0">
                  <c:v>110</c:v>
                </c:pt>
                <c:pt idx="1">
                  <c:v>140</c:v>
                </c:pt>
                <c:pt idx="2">
                  <c:v>170</c:v>
                </c:pt>
                <c:pt idx="3">
                  <c:v>190</c:v>
                </c:pt>
                <c:pt idx="4">
                  <c:v>200</c:v>
                </c:pt>
              </c:numCache>
            </c:numRef>
          </c:xVal>
          <c:yVal>
            <c:numRef>
              <c:f>'correction parameter'!$I$14:$I$18</c:f>
              <c:numCache>
                <c:formatCode>0.00E+00</c:formatCode>
                <c:ptCount val="5"/>
                <c:pt idx="0">
                  <c:v>1.6363636363636363E-3</c:v>
                </c:pt>
                <c:pt idx="1">
                  <c:v>1.9285714285714288E-3</c:v>
                </c:pt>
                <c:pt idx="2">
                  <c:v>2.4117647058823528E-3</c:v>
                </c:pt>
                <c:pt idx="3">
                  <c:v>2.8947368421052633E-3</c:v>
                </c:pt>
                <c:pt idx="4">
                  <c:v>3.4999999999999996E-3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4-47FC-BA19-87FF09BD797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backward val="100"/>
            <c:dispRSqr val="1"/>
            <c:dispEq val="1"/>
            <c:trendlineLbl>
              <c:layout/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ahoma"/>
                      <a:ea typeface="Tahoma"/>
                      <a:cs typeface="Tahoma"/>
                    </a:defRPr>
                  </a:pPr>
                  <a:endParaRPr lang="de-DE"/>
                </a:p>
              </c:txPr>
            </c:trendlineLbl>
          </c:trendline>
          <c:xVal>
            <c:numRef>
              <c:f>'correction parameter'!$H$19:$H$22</c:f>
              <c:numCache>
                <c:formatCode>General</c:formatCode>
                <c:ptCount val="4"/>
                <c:pt idx="0">
                  <c:v>260</c:v>
                </c:pt>
                <c:pt idx="1">
                  <c:v>330</c:v>
                </c:pt>
                <c:pt idx="2">
                  <c:v>370</c:v>
                </c:pt>
                <c:pt idx="3">
                  <c:v>405</c:v>
                </c:pt>
              </c:numCache>
            </c:numRef>
          </c:xVal>
          <c:yVal>
            <c:numRef>
              <c:f>'correction parameter'!$I$19:$I$22</c:f>
              <c:numCache>
                <c:formatCode>0.00E+00</c:formatCode>
                <c:ptCount val="4"/>
                <c:pt idx="0">
                  <c:v>4.807692307692308E-3</c:v>
                </c:pt>
                <c:pt idx="1">
                  <c:v>6.0606060606060606E-3</c:v>
                </c:pt>
                <c:pt idx="2">
                  <c:v>6.8918918918918918E-3</c:v>
                </c:pt>
                <c:pt idx="3">
                  <c:v>7.530864197530864E-3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4-47FC-BA19-87FF09BD7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06144"/>
        <c:axId val="143608448"/>
      </c:scatterChart>
      <c:valAx>
        <c:axId val="14360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de-DE"/>
                  <a:t>Q [l/h]</a:t>
                </a:r>
              </a:p>
            </c:rich>
          </c:tx>
          <c:layout>
            <c:manualLayout>
              <c:xMode val="edge"/>
              <c:yMode val="edge"/>
              <c:x val="0.51477482111003614"/>
              <c:y val="0.905474726106997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de-DE"/>
          </a:p>
        </c:txPr>
        <c:crossAx val="143608448"/>
        <c:crossesAt val="4.0000000000000114E-3"/>
        <c:crossBetween val="midCat"/>
      </c:valAx>
      <c:valAx>
        <c:axId val="143608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de-DE"/>
                  <a:t>R [bar/(l/h)]</a:t>
                </a:r>
              </a:p>
            </c:rich>
          </c:tx>
          <c:layout>
            <c:manualLayout>
              <c:xMode val="edge"/>
              <c:yMode val="edge"/>
              <c:x val="2.488335925349925E-2"/>
              <c:y val="0.358209738708034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de-DE"/>
          </a:p>
        </c:txPr>
        <c:crossAx val="143606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850748827469668"/>
          <c:y val="0.651742860500649"/>
          <c:w val="0.19284619749125523"/>
          <c:h val="0.159204241260887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122" footer="0.4921259845000012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67854525204636E-2"/>
          <c:y val="6.1604148699050842E-2"/>
          <c:w val="0.71588582677165369"/>
          <c:h val="0.91733844080300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'G17'!$H$8</c:f>
              <c:strCache>
                <c:ptCount val="1"/>
                <c:pt idx="0">
                  <c:v>K-DPIL 1 (l/h/bar)</c:v>
                </c:pt>
              </c:strCache>
            </c:strRef>
          </c:tx>
          <c:spPr>
            <a:ln w="19050"/>
          </c:spPr>
          <c:xVal>
            <c:numRef>
              <c:f>'G17'!$H$9:$H$54</c:f>
              <c:numCache>
                <c:formatCode>0.0</c:formatCode>
                <c:ptCount val="46"/>
                <c:pt idx="1">
                  <c:v>337.89491468153403</c:v>
                </c:pt>
                <c:pt idx="2">
                  <c:v>396.70948925208984</c:v>
                </c:pt>
                <c:pt idx="3">
                  <c:v>201.63322915616493</c:v>
                </c:pt>
                <c:pt idx="4">
                  <c:v>63.788027477919542</c:v>
                </c:pt>
                <c:pt idx="5">
                  <c:v>75.187969924812023</c:v>
                </c:pt>
                <c:pt idx="6">
                  <c:v>14.339973645453842</c:v>
                </c:pt>
                <c:pt idx="7">
                  <c:v>14.588452088452089</c:v>
                </c:pt>
                <c:pt idx="8">
                  <c:v>33.851055356431701</c:v>
                </c:pt>
                <c:pt idx="9">
                  <c:v>271.77605652941975</c:v>
                </c:pt>
                <c:pt idx="10">
                  <c:v>268.42732144657202</c:v>
                </c:pt>
                <c:pt idx="11">
                  <c:v>168.89765109430323</c:v>
                </c:pt>
                <c:pt idx="12">
                  <c:v>33.851055356431701</c:v>
                </c:pt>
                <c:pt idx="13">
                  <c:v>126.58227848101265</c:v>
                </c:pt>
                <c:pt idx="14">
                  <c:v>97.087378640776677</c:v>
                </c:pt>
                <c:pt idx="15">
                  <c:v>11.117926698359145</c:v>
                </c:pt>
                <c:pt idx="16">
                  <c:v>31.834460803820132</c:v>
                </c:pt>
                <c:pt idx="17">
                  <c:v>27.15121136173768</c:v>
                </c:pt>
                <c:pt idx="18">
                  <c:v>6.1218243036424855</c:v>
                </c:pt>
                <c:pt idx="19">
                  <c:v>116.82367599410595</c:v>
                </c:pt>
                <c:pt idx="20">
                  <c:v>31.137002812374448</c:v>
                </c:pt>
                <c:pt idx="21">
                  <c:v>11.160714285714286</c:v>
                </c:pt>
                <c:pt idx="22">
                  <c:v>79.835435032104513</c:v>
                </c:pt>
                <c:pt idx="23">
                  <c:v>9.9251794167048413</c:v>
                </c:pt>
                <c:pt idx="24">
                  <c:v>6451.6129032258168</c:v>
                </c:pt>
                <c:pt idx="25">
                  <c:v>3468.2080924855513</c:v>
                </c:pt>
                <c:pt idx="26">
                  <c:v>5825.8083309059211</c:v>
                </c:pt>
                <c:pt idx="27">
                  <c:v>5630.7985972780307</c:v>
                </c:pt>
                <c:pt idx="28">
                  <c:v>4960.7143428653626</c:v>
                </c:pt>
                <c:pt idx="29">
                  <c:v>4960.7143428653626</c:v>
                </c:pt>
                <c:pt idx="30">
                  <c:v>6112.1438865491946</c:v>
                </c:pt>
                <c:pt idx="31">
                  <c:v>4359.1511803652538</c:v>
                </c:pt>
                <c:pt idx="32">
                  <c:v>5630.7985972780307</c:v>
                </c:pt>
                <c:pt idx="33">
                  <c:v>7012.8598601376971</c:v>
                </c:pt>
                <c:pt idx="34">
                  <c:v>4345.8062969234834</c:v>
                </c:pt>
                <c:pt idx="35">
                  <c:v>4960.7143428653626</c:v>
                </c:pt>
                <c:pt idx="36">
                  <c:v>5825.8083309059211</c:v>
                </c:pt>
                <c:pt idx="37">
                  <c:v>28.815580286168522</c:v>
                </c:pt>
                <c:pt idx="38">
                  <c:v>38.145539906103288</c:v>
                </c:pt>
                <c:pt idx="39">
                  <c:v>65.62141692149649</c:v>
                </c:pt>
                <c:pt idx="40">
                  <c:v>23.566378633150041</c:v>
                </c:pt>
                <c:pt idx="41">
                  <c:v>68.728522336769743</c:v>
                </c:pt>
                <c:pt idx="42">
                  <c:v>73.053719372971429</c:v>
                </c:pt>
                <c:pt idx="43">
                  <c:v>65.363582083444271</c:v>
                </c:pt>
              </c:numCache>
            </c:numRef>
          </c:xVal>
          <c:yVal>
            <c:numRef>
              <c:f>'G17'!$A$9:$A$54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9-431B-9760-0D57500F9905}"/>
            </c:ext>
          </c:extLst>
        </c:ser>
        <c:ser>
          <c:idx val="1"/>
          <c:order val="1"/>
          <c:tx>
            <c:strRef>
              <c:f>'G17'!$I$8</c:f>
              <c:strCache>
                <c:ptCount val="1"/>
                <c:pt idx="0">
                  <c:v>K-DPIL 2 (l/h/bar)</c:v>
                </c:pt>
              </c:strCache>
            </c:strRef>
          </c:tx>
          <c:spPr>
            <a:ln w="19050"/>
          </c:spPr>
          <c:marker>
            <c:symbol val="triangle"/>
            <c:size val="7"/>
          </c:marker>
          <c:xVal>
            <c:numRef>
              <c:f>'G17'!$I$9:$I$54</c:f>
              <c:numCache>
                <c:formatCode>0.0</c:formatCode>
                <c:ptCount val="46"/>
                <c:pt idx="1">
                  <c:v>149.25373134328359</c:v>
                </c:pt>
                <c:pt idx="2">
                  <c:v>156.79442508710798</c:v>
                </c:pt>
                <c:pt idx="3">
                  <c:v>131.57894736842104</c:v>
                </c:pt>
                <c:pt idx="4">
                  <c:v>34.871244635193129</c:v>
                </c:pt>
                <c:pt idx="5">
                  <c:v>82.908163265306101</c:v>
                </c:pt>
                <c:pt idx="6">
                  <c:v>14.6484375</c:v>
                </c:pt>
                <c:pt idx="7">
                  <c:v>9.9351600083664504</c:v>
                </c:pt>
                <c:pt idx="8">
                  <c:v>21.097046413502106</c:v>
                </c:pt>
                <c:pt idx="9">
                  <c:v>163.93442622950818</c:v>
                </c:pt>
                <c:pt idx="10">
                  <c:v>155.22875816993465</c:v>
                </c:pt>
                <c:pt idx="11">
                  <c:v>115.44011544011542</c:v>
                </c:pt>
                <c:pt idx="12">
                  <c:v>21.042850896370787</c:v>
                </c:pt>
                <c:pt idx="13">
                  <c:v>158.04597701149424</c:v>
                </c:pt>
                <c:pt idx="14">
                  <c:v>107.484076433121</c:v>
                </c:pt>
                <c:pt idx="15">
                  <c:v>10.483337011697197</c:v>
                </c:pt>
                <c:pt idx="16">
                  <c:v>19.400732916576846</c:v>
                </c:pt>
                <c:pt idx="17">
                  <c:v>16.42421398404505</c:v>
                </c:pt>
                <c:pt idx="18">
                  <c:v>3.9432176656151419</c:v>
                </c:pt>
                <c:pt idx="19">
                  <c:v>72.106929300035162</c:v>
                </c:pt>
                <c:pt idx="20">
                  <c:v>19.744696482688951</c:v>
                </c:pt>
                <c:pt idx="21">
                  <c:v>8.6686981191551951</c:v>
                </c:pt>
                <c:pt idx="22">
                  <c:v>59.414990859232169</c:v>
                </c:pt>
                <c:pt idx="23">
                  <c:v>8.4114395577986052</c:v>
                </c:pt>
                <c:pt idx="24">
                  <c:v>7480.7227529059683</c:v>
                </c:pt>
                <c:pt idx="25">
                  <c:v>6269.5924764890651</c:v>
                </c:pt>
                <c:pt idx="26">
                  <c:v>6269.5924764890651</c:v>
                </c:pt>
                <c:pt idx="27">
                  <c:v>4231.1760746225591</c:v>
                </c:pt>
                <c:pt idx="28">
                  <c:v>5788.5855645782258</c:v>
                </c:pt>
                <c:pt idx="29">
                  <c:v>4373.6137206510293</c:v>
                </c:pt>
                <c:pt idx="30">
                  <c:v>10502.504443367252</c:v>
                </c:pt>
                <c:pt idx="31">
                  <c:v>5809.2769684511559</c:v>
                </c:pt>
                <c:pt idx="32">
                  <c:v>18321.209142993386</c:v>
                </c:pt>
                <c:pt idx="33">
                  <c:v>4175.3653444676538</c:v>
                </c:pt>
                <c:pt idx="34">
                  <c:v>2631.117347833715</c:v>
                </c:pt>
                <c:pt idx="35">
                  <c:v>2848.2493438854235</c:v>
                </c:pt>
                <c:pt idx="36">
                  <c:v>4061.3017666662799</c:v>
                </c:pt>
                <c:pt idx="37">
                  <c:v>17.772511848341232</c:v>
                </c:pt>
                <c:pt idx="38">
                  <c:v>41.322314049586772</c:v>
                </c:pt>
                <c:pt idx="39">
                  <c:v>60.124127230411169</c:v>
                </c:pt>
                <c:pt idx="40">
                  <c:v>11.441647597254006</c:v>
                </c:pt>
                <c:pt idx="41">
                  <c:v>86.741016109045859</c:v>
                </c:pt>
                <c:pt idx="42">
                  <c:v>54.179566563467496</c:v>
                </c:pt>
                <c:pt idx="43">
                  <c:v>59.288537549407117</c:v>
                </c:pt>
              </c:numCache>
            </c:numRef>
          </c:xVal>
          <c:yVal>
            <c:numRef>
              <c:f>'G17'!$A$9:$A$54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9-431B-9760-0D57500F9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9792"/>
        <c:axId val="57651584"/>
      </c:scatterChart>
      <c:valAx>
        <c:axId val="57649792"/>
        <c:scaling>
          <c:logBase val="10"/>
          <c:orientation val="minMax"/>
          <c:max val="100000"/>
          <c:min val="0.1"/>
        </c:scaling>
        <c:delete val="0"/>
        <c:axPos val="t"/>
        <c:majorGridlines/>
        <c:min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57651584"/>
        <c:crosses val="autoZero"/>
        <c:crossBetween val="midCat"/>
      </c:valAx>
      <c:valAx>
        <c:axId val="57651584"/>
        <c:scaling>
          <c:orientation val="maxMin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57649792"/>
        <c:crossesAt val="1.0000000000000005E-2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5420072490938661"/>
          <c:y val="0.46570358316860888"/>
          <c:w val="0.24579921259842544"/>
          <c:h val="9.6959321103628857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67854525204636E-2"/>
          <c:y val="6.1604148699050794E-2"/>
          <c:w val="0.66588573464198952"/>
          <c:h val="0.91733844080300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'G1'!$H$8</c:f>
              <c:strCache>
                <c:ptCount val="1"/>
                <c:pt idx="0">
                  <c:v>K-DPIL 1 (l/h/bar)</c:v>
                </c:pt>
              </c:strCache>
            </c:strRef>
          </c:tx>
          <c:xVal>
            <c:numRef>
              <c:f>'G1'!$H$9:$H$54</c:f>
              <c:numCache>
                <c:formatCode>0.00</c:formatCode>
                <c:ptCount val="46"/>
                <c:pt idx="0">
                  <c:v>280.50940507962463</c:v>
                </c:pt>
                <c:pt idx="1">
                  <c:v>244.67194307785337</c:v>
                </c:pt>
                <c:pt idx="2">
                  <c:v>247.22059720928311</c:v>
                </c:pt>
                <c:pt idx="3">
                  <c:v>295.30133391831129</c:v>
                </c:pt>
                <c:pt idx="4">
                  <c:v>228.33656810138146</c:v>
                </c:pt>
                <c:pt idx="5">
                  <c:v>68.610634648370493</c:v>
                </c:pt>
                <c:pt idx="6">
                  <c:v>141.24620240323995</c:v>
                </c:pt>
                <c:pt idx="7">
                  <c:v>135.04236954344427</c:v>
                </c:pt>
                <c:pt idx="8">
                  <c:v>98.740088512060325</c:v>
                </c:pt>
                <c:pt idx="9">
                  <c:v>176.00826787555766</c:v>
                </c:pt>
                <c:pt idx="10">
                  <c:v>216.81582218624695</c:v>
                </c:pt>
                <c:pt idx="11">
                  <c:v>81.135902636916825</c:v>
                </c:pt>
                <c:pt idx="12">
                  <c:v>383.87715930902129</c:v>
                </c:pt>
                <c:pt idx="13">
                  <c:v>39.022386527007598</c:v>
                </c:pt>
                <c:pt idx="14">
                  <c:v>186.87771389822905</c:v>
                </c:pt>
                <c:pt idx="15">
                  <c:v>463.04453350421494</c:v>
                </c:pt>
                <c:pt idx="16">
                  <c:v>311.74013342477724</c:v>
                </c:pt>
                <c:pt idx="17">
                  <c:v>170.23190837756502</c:v>
                </c:pt>
                <c:pt idx="18">
                  <c:v>650.05417118093203</c:v>
                </c:pt>
                <c:pt idx="19">
                  <c:v>729.04009720534714</c:v>
                </c:pt>
                <c:pt idx="20">
                  <c:v>515.90713671539118</c:v>
                </c:pt>
                <c:pt idx="21">
                  <c:v>711.57917207763387</c:v>
                </c:pt>
                <c:pt idx="22">
                  <c:v>10.50382121771886</c:v>
                </c:pt>
                <c:pt idx="23">
                  <c:v>22.030475491096016</c:v>
                </c:pt>
                <c:pt idx="24">
                  <c:v>61.8400680915368</c:v>
                </c:pt>
                <c:pt idx="25">
                  <c:v>28.504029880086492</c:v>
                </c:pt>
                <c:pt idx="26">
                  <c:v>39.880358923230311</c:v>
                </c:pt>
                <c:pt idx="27">
                  <c:v>95.996884215415179</c:v>
                </c:pt>
                <c:pt idx="28">
                  <c:v>563.43595767791089</c:v>
                </c:pt>
                <c:pt idx="29">
                  <c:v>36.674816625916876</c:v>
                </c:pt>
                <c:pt idx="30">
                  <c:v>366.28602391468837</c:v>
                </c:pt>
                <c:pt idx="31">
                  <c:v>19.996364297400472</c:v>
                </c:pt>
                <c:pt idx="32">
                  <c:v>31.616142830574667</c:v>
                </c:pt>
                <c:pt idx="33">
                  <c:v>20.179783525958541</c:v>
                </c:pt>
                <c:pt idx="34">
                  <c:v>1034.0113453080908</c:v>
                </c:pt>
                <c:pt idx="35">
                  <c:v>24.105321713332092</c:v>
                </c:pt>
                <c:pt idx="36">
                  <c:v>56.186223619564679</c:v>
                </c:pt>
                <c:pt idx="37">
                  <c:v>37.02297322954243</c:v>
                </c:pt>
                <c:pt idx="38">
                  <c:v>22.030475491096016</c:v>
                </c:pt>
                <c:pt idx="39">
                  <c:v>131.10789815829824</c:v>
                </c:pt>
                <c:pt idx="40">
                  <c:v>6439.8818092280308</c:v>
                </c:pt>
                <c:pt idx="41">
                  <c:v>2015.2583849143555</c:v>
                </c:pt>
                <c:pt idx="42">
                  <c:v>126.11177121789429</c:v>
                </c:pt>
                <c:pt idx="43">
                  <c:v>2829.9979785728842</c:v>
                </c:pt>
                <c:pt idx="44">
                  <c:v>410.1161995898841</c:v>
                </c:pt>
                <c:pt idx="45">
                  <c:v>1564.7703140717572</c:v>
                </c:pt>
              </c:numCache>
            </c:numRef>
          </c:xVal>
          <c:yVal>
            <c:numRef>
              <c:f>'G1'!$A$9:$A$54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F-4276-B4EC-DD0DF9CD2854}"/>
            </c:ext>
          </c:extLst>
        </c:ser>
        <c:ser>
          <c:idx val="1"/>
          <c:order val="1"/>
          <c:tx>
            <c:strRef>
              <c:f>'G1'!$I$8</c:f>
              <c:strCache>
                <c:ptCount val="1"/>
                <c:pt idx="0">
                  <c:v>K-DPIL 2 (l/h/bar)</c:v>
                </c:pt>
              </c:strCache>
            </c:strRef>
          </c:tx>
          <c:xVal>
            <c:numRef>
              <c:f>'G1'!$I$9:$I$54</c:f>
              <c:numCache>
                <c:formatCode>0.00</c:formatCode>
                <c:ptCount val="46"/>
                <c:pt idx="0">
                  <c:v>189.60409761541248</c:v>
                </c:pt>
                <c:pt idx="1">
                  <c:v>205.79069931444096</c:v>
                </c:pt>
                <c:pt idx="2">
                  <c:v>217.03833620478497</c:v>
                </c:pt>
                <c:pt idx="3">
                  <c:v>204.36544044158509</c:v>
                </c:pt>
                <c:pt idx="4">
                  <c:v>187.90752444363719</c:v>
                </c:pt>
                <c:pt idx="5">
                  <c:v>64.274236743438678</c:v>
                </c:pt>
                <c:pt idx="6">
                  <c:v>108.48755583918316</c:v>
                </c:pt>
                <c:pt idx="7">
                  <c:v>91.015854374633008</c:v>
                </c:pt>
                <c:pt idx="8">
                  <c:v>80.186239006725302</c:v>
                </c:pt>
                <c:pt idx="9">
                  <c:v>133.8366506520247</c:v>
                </c:pt>
                <c:pt idx="10">
                  <c:v>193.09084188526546</c:v>
                </c:pt>
                <c:pt idx="11">
                  <c:v>87.347803070407622</c:v>
                </c:pt>
                <c:pt idx="12">
                  <c:v>309.23164004361524</c:v>
                </c:pt>
                <c:pt idx="13">
                  <c:v>27.720520292842419</c:v>
                </c:pt>
                <c:pt idx="14">
                  <c:v>110.9846328969835</c:v>
                </c:pt>
                <c:pt idx="15">
                  <c:v>376.01052829479232</c:v>
                </c:pt>
                <c:pt idx="16">
                  <c:v>266.07601915623593</c:v>
                </c:pt>
                <c:pt idx="17">
                  <c:v>118.82426516572859</c:v>
                </c:pt>
                <c:pt idx="18">
                  <c:v>490.79198725450965</c:v>
                </c:pt>
                <c:pt idx="19">
                  <c:v>500.23472552505433</c:v>
                </c:pt>
                <c:pt idx="20">
                  <c:v>573.42006842812839</c:v>
                </c:pt>
                <c:pt idx="21">
                  <c:v>611.1082010720587</c:v>
                </c:pt>
                <c:pt idx="22">
                  <c:v>6.9413456294313063</c:v>
                </c:pt>
                <c:pt idx="23">
                  <c:v>12.862536824198166</c:v>
                </c:pt>
                <c:pt idx="24">
                  <c:v>54.074932406334511</c:v>
                </c:pt>
                <c:pt idx="25">
                  <c:v>20.188425302826381</c:v>
                </c:pt>
                <c:pt idx="26">
                  <c:v>40.719375636240244</c:v>
                </c:pt>
                <c:pt idx="27">
                  <c:v>76.33587786259541</c:v>
                </c:pt>
                <c:pt idx="28">
                  <c:v>575.11207903559171</c:v>
                </c:pt>
                <c:pt idx="29">
                  <c:v>38.582953349701867</c:v>
                </c:pt>
                <c:pt idx="30">
                  <c:v>321.62269369726744</c:v>
                </c:pt>
                <c:pt idx="31">
                  <c:v>10.162152609022225</c:v>
                </c:pt>
                <c:pt idx="32">
                  <c:v>29.289724188430558</c:v>
                </c:pt>
                <c:pt idx="33">
                  <c:v>10.173925681895259</c:v>
                </c:pt>
                <c:pt idx="34">
                  <c:v>574.87783845932745</c:v>
                </c:pt>
                <c:pt idx="35">
                  <c:v>16.540032046312088</c:v>
                </c:pt>
                <c:pt idx="36">
                  <c:v>56.965302951838439</c:v>
                </c:pt>
                <c:pt idx="37">
                  <c:v>26.999662504218698</c:v>
                </c:pt>
                <c:pt idx="38">
                  <c:v>12.54639552511893</c:v>
                </c:pt>
                <c:pt idx="39">
                  <c:v>96.102509343299531</c:v>
                </c:pt>
                <c:pt idx="40">
                  <c:v>-101296.24860501886</c:v>
                </c:pt>
                <c:pt idx="41">
                  <c:v>3680.9815950920374</c:v>
                </c:pt>
                <c:pt idx="42">
                  <c:v>106.44959298685035</c:v>
                </c:pt>
                <c:pt idx="43">
                  <c:v>2955.6650246305535</c:v>
                </c:pt>
                <c:pt idx="44">
                  <c:v>441.33853651275933</c:v>
                </c:pt>
                <c:pt idx="45">
                  <c:v>1193.9078323389169</c:v>
                </c:pt>
              </c:numCache>
            </c:numRef>
          </c:xVal>
          <c:yVal>
            <c:numRef>
              <c:f>'G1'!$A$9:$A$54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AF-4276-B4EC-DD0DF9CD2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80832"/>
        <c:axId val="84282368"/>
      </c:scatterChart>
      <c:valAx>
        <c:axId val="84280832"/>
        <c:scaling>
          <c:logBase val="10"/>
          <c:orientation val="minMax"/>
        </c:scaling>
        <c:delete val="0"/>
        <c:axPos val="t"/>
        <c:majorGridlines/>
        <c:min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84282368"/>
        <c:crosses val="autoZero"/>
        <c:crossBetween val="midCat"/>
      </c:valAx>
      <c:valAx>
        <c:axId val="84282368"/>
        <c:scaling>
          <c:orientation val="maxMin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4280832"/>
        <c:crossesAt val="1.0000000000000005E-2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3751653543307094"/>
          <c:y val="0.40311466045407346"/>
          <c:w val="0.24248346456693048"/>
          <c:h val="0.1311816250564696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67854525204636E-2"/>
          <c:y val="6.1604148699050933E-2"/>
          <c:w val="0.6658857346419883"/>
          <c:h val="0.91733844080300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'G2'!$H$8</c:f>
              <c:strCache>
                <c:ptCount val="1"/>
                <c:pt idx="0">
                  <c:v>K-DPIL 1 (l/h/bar)</c:v>
                </c:pt>
              </c:strCache>
            </c:strRef>
          </c:tx>
          <c:xVal>
            <c:numRef>
              <c:f>'G2'!$H$9:$H$54</c:f>
              <c:numCache>
                <c:formatCode>0.00</c:formatCode>
                <c:ptCount val="46"/>
                <c:pt idx="0">
                  <c:v>495.15821381362218</c:v>
                </c:pt>
                <c:pt idx="1">
                  <c:v>622.89689466018319</c:v>
                </c:pt>
                <c:pt idx="2">
                  <c:v>622.89689466018319</c:v>
                </c:pt>
                <c:pt idx="3">
                  <c:v>713.32701350628315</c:v>
                </c:pt>
                <c:pt idx="4">
                  <c:v>584.18547764620473</c:v>
                </c:pt>
                <c:pt idx="5">
                  <c:v>256.24693418846601</c:v>
                </c:pt>
                <c:pt idx="6">
                  <c:v>346.68181679190377</c:v>
                </c:pt>
                <c:pt idx="7">
                  <c:v>195.46520719311968</c:v>
                </c:pt>
                <c:pt idx="8">
                  <c:v>0.54856641310708021</c:v>
                </c:pt>
                <c:pt idx="9">
                  <c:v>29.59674435812061</c:v>
                </c:pt>
                <c:pt idx="10">
                  <c:v>10.095447870778267</c:v>
                </c:pt>
                <c:pt idx="11">
                  <c:v>108.08548185981707</c:v>
                </c:pt>
                <c:pt idx="12">
                  <c:v>495.15821381362218</c:v>
                </c:pt>
                <c:pt idx="13">
                  <c:v>125.05917979043656</c:v>
                </c:pt>
                <c:pt idx="14">
                  <c:v>32.679738562091508</c:v>
                </c:pt>
                <c:pt idx="15">
                  <c:v>181.86812136292906</c:v>
                </c:pt>
                <c:pt idx="16">
                  <c:v>622.89689466018319</c:v>
                </c:pt>
                <c:pt idx="17">
                  <c:v>622.89689466018319</c:v>
                </c:pt>
                <c:pt idx="18">
                  <c:v>38.53564547206166</c:v>
                </c:pt>
                <c:pt idx="19">
                  <c:v>1242.7369633088226</c:v>
                </c:pt>
                <c:pt idx="20">
                  <c:v>1665.0186380147561</c:v>
                </c:pt>
                <c:pt idx="21">
                  <c:v>622.89689466018319</c:v>
                </c:pt>
                <c:pt idx="22">
                  <c:v>190.76399021527476</c:v>
                </c:pt>
                <c:pt idx="23">
                  <c:v>9.1743119266055047</c:v>
                </c:pt>
                <c:pt idx="24">
                  <c:v>58.376888978832547</c:v>
                </c:pt>
                <c:pt idx="25">
                  <c:v>20.653398422831394</c:v>
                </c:pt>
                <c:pt idx="26">
                  <c:v>2.5159945366975776</c:v>
                </c:pt>
                <c:pt idx="27">
                  <c:v>6.5987242466456495</c:v>
                </c:pt>
                <c:pt idx="28">
                  <c:v>6.1746331541479007</c:v>
                </c:pt>
                <c:pt idx="29">
                  <c:v>22.338049143708115</c:v>
                </c:pt>
                <c:pt idx="30">
                  <c:v>53.503564616836549</c:v>
                </c:pt>
                <c:pt idx="31">
                  <c:v>2398.0815347721782</c:v>
                </c:pt>
                <c:pt idx="32">
                  <c:v>6.6597602486310503</c:v>
                </c:pt>
                <c:pt idx="33">
                  <c:v>1665.0186380147561</c:v>
                </c:pt>
                <c:pt idx="34">
                  <c:v>112.00493089170385</c:v>
                </c:pt>
                <c:pt idx="35">
                  <c:v>1639.790934937567</c:v>
                </c:pt>
                <c:pt idx="36">
                  <c:v>2398.0815347721782</c:v>
                </c:pt>
                <c:pt idx="37">
                  <c:v>3154.5741324921005</c:v>
                </c:pt>
                <c:pt idx="38">
                  <c:v>3154.5741324921005</c:v>
                </c:pt>
                <c:pt idx="39">
                  <c:v>3548.0289044168881</c:v>
                </c:pt>
                <c:pt idx="40">
                  <c:v>4859.2415165741995</c:v>
                </c:pt>
                <c:pt idx="41">
                  <c:v>3259.4148527254792</c:v>
                </c:pt>
                <c:pt idx="42">
                  <c:v>3721.7745421016666</c:v>
                </c:pt>
                <c:pt idx="43">
                  <c:v>377.1721688085475</c:v>
                </c:pt>
                <c:pt idx="44">
                  <c:v>20.461309523809522</c:v>
                </c:pt>
                <c:pt idx="45">
                  <c:v>8547.008547008616</c:v>
                </c:pt>
              </c:numCache>
            </c:numRef>
          </c:xVal>
          <c:yVal>
            <c:numRef>
              <c:f>'G2'!$A$9:$A$54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A-41C6-86BA-5F52CEE140BB}"/>
            </c:ext>
          </c:extLst>
        </c:ser>
        <c:ser>
          <c:idx val="1"/>
          <c:order val="1"/>
          <c:tx>
            <c:strRef>
              <c:f>'G2'!$I$8</c:f>
              <c:strCache>
                <c:ptCount val="1"/>
                <c:pt idx="0">
                  <c:v>K-DPIL 2 (l/h/bar)</c:v>
                </c:pt>
              </c:strCache>
            </c:strRef>
          </c:tx>
          <c:xVal>
            <c:numRef>
              <c:f>'G2'!$I$9:$I$54</c:f>
              <c:numCache>
                <c:formatCode>0.00</c:formatCode>
                <c:ptCount val="46"/>
                <c:pt idx="0">
                  <c:v>201.47732218546975</c:v>
                </c:pt>
                <c:pt idx="1">
                  <c:v>108.69565217391305</c:v>
                </c:pt>
                <c:pt idx="2">
                  <c:v>223.90398996910133</c:v>
                </c:pt>
                <c:pt idx="3">
                  <c:v>320.38840933316089</c:v>
                </c:pt>
                <c:pt idx="4">
                  <c:v>239.81688648400922</c:v>
                </c:pt>
                <c:pt idx="5">
                  <c:v>106.00706713780919</c:v>
                </c:pt>
                <c:pt idx="6">
                  <c:v>104.71204188481676</c:v>
                </c:pt>
                <c:pt idx="7">
                  <c:v>165.10494324200067</c:v>
                </c:pt>
                <c:pt idx="8">
                  <c:v>0.54856641310708021</c:v>
                </c:pt>
                <c:pt idx="9">
                  <c:v>20.373752985808625</c:v>
                </c:pt>
                <c:pt idx="10">
                  <c:v>10.095447870778267</c:v>
                </c:pt>
                <c:pt idx="11">
                  <c:v>66.889632107023417</c:v>
                </c:pt>
                <c:pt idx="12">
                  <c:v>294.16090601559057</c:v>
                </c:pt>
                <c:pt idx="13">
                  <c:v>94.91220846698252</c:v>
                </c:pt>
                <c:pt idx="14">
                  <c:v>31.083481349911189</c:v>
                </c:pt>
                <c:pt idx="15">
                  <c:v>112.74737983142656</c:v>
                </c:pt>
                <c:pt idx="16">
                  <c:v>324.72804026627711</c:v>
                </c:pt>
                <c:pt idx="17">
                  <c:v>371.97306914979367</c:v>
                </c:pt>
                <c:pt idx="18">
                  <c:v>37.593984962406019</c:v>
                </c:pt>
                <c:pt idx="19">
                  <c:v>468.8647741895154</c:v>
                </c:pt>
                <c:pt idx="20">
                  <c:v>449.30550206680556</c:v>
                </c:pt>
                <c:pt idx="21">
                  <c:v>342.5244048638466</c:v>
                </c:pt>
                <c:pt idx="22">
                  <c:v>126.91160606637479</c:v>
                </c:pt>
                <c:pt idx="23">
                  <c:v>7.1292775665399244</c:v>
                </c:pt>
                <c:pt idx="24">
                  <c:v>45.342126957955486</c:v>
                </c:pt>
                <c:pt idx="25">
                  <c:v>14.681374494087768</c:v>
                </c:pt>
                <c:pt idx="26">
                  <c:v>2.5159945366975776</c:v>
                </c:pt>
                <c:pt idx="27">
                  <c:v>6.5987242466456495</c:v>
                </c:pt>
                <c:pt idx="28">
                  <c:v>6.1746331541479007</c:v>
                </c:pt>
                <c:pt idx="29">
                  <c:v>9.0552369453667367</c:v>
                </c:pt>
                <c:pt idx="30">
                  <c:v>48.043925875085797</c:v>
                </c:pt>
                <c:pt idx="31">
                  <c:v>511.70661213168171</c:v>
                </c:pt>
                <c:pt idx="32">
                  <c:v>6.6597602486310503</c:v>
                </c:pt>
                <c:pt idx="33">
                  <c:v>1831.6695668101506</c:v>
                </c:pt>
                <c:pt idx="34">
                  <c:v>87.090163934426229</c:v>
                </c:pt>
                <c:pt idx="35">
                  <c:v>1801.801801801802</c:v>
                </c:pt>
                <c:pt idx="36">
                  <c:v>2566.0764690787801</c:v>
                </c:pt>
                <c:pt idx="37">
                  <c:v>3199.5656347259546</c:v>
                </c:pt>
                <c:pt idx="38">
                  <c:v>4252.748254179347</c:v>
                </c:pt>
                <c:pt idx="39">
                  <c:v>3429.5513003715396</c:v>
                </c:pt>
                <c:pt idx="40">
                  <c:v>4283.5724994645607</c:v>
                </c:pt>
                <c:pt idx="41">
                  <c:v>3671.8894358556468</c:v>
                </c:pt>
                <c:pt idx="42">
                  <c:v>3969.2563057049051</c:v>
                </c:pt>
                <c:pt idx="43">
                  <c:v>244.44580247668043</c:v>
                </c:pt>
                <c:pt idx="44">
                  <c:v>14.057093425605537</c:v>
                </c:pt>
                <c:pt idx="45">
                  <c:v>1002.961921675043</c:v>
                </c:pt>
              </c:numCache>
            </c:numRef>
          </c:xVal>
          <c:yVal>
            <c:numRef>
              <c:f>'G2'!$A$9:$A$54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A-41C6-86BA-5F52CEE1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92352"/>
        <c:axId val="84293888"/>
      </c:scatterChart>
      <c:valAx>
        <c:axId val="84292352"/>
        <c:scaling>
          <c:logBase val="10"/>
          <c:orientation val="minMax"/>
        </c:scaling>
        <c:delete val="0"/>
        <c:axPos val="t"/>
        <c:majorGridlines/>
        <c:min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84293888"/>
        <c:crosses val="autoZero"/>
        <c:crossBetween val="midCat"/>
      </c:valAx>
      <c:valAx>
        <c:axId val="84293888"/>
        <c:scaling>
          <c:orientation val="maxMin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4292352"/>
        <c:crossesAt val="1.0000000000000005E-2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6349737532808681"/>
          <c:y val="0.39924298936317365"/>
          <c:w val="0.21551784776902974"/>
          <c:h val="0.1522015509085546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67854525204636E-2"/>
          <c:y val="6.1604148699050842E-2"/>
          <c:w val="0.66588573464198908"/>
          <c:h val="0.91733844080300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'G5'!$H$8</c:f>
              <c:strCache>
                <c:ptCount val="1"/>
                <c:pt idx="0">
                  <c:v>K-DPIL 1 (l/h/bar)</c:v>
                </c:pt>
              </c:strCache>
            </c:strRef>
          </c:tx>
          <c:xVal>
            <c:numRef>
              <c:f>'G5'!$H$9:$H$54</c:f>
              <c:numCache>
                <c:formatCode>0.0</c:formatCode>
                <c:ptCount val="46"/>
                <c:pt idx="0">
                  <c:v>201.08779755529702</c:v>
                </c:pt>
                <c:pt idx="1">
                  <c:v>233.6869796291723</c:v>
                </c:pt>
                <c:pt idx="2">
                  <c:v>231.61194191172504</c:v>
                </c:pt>
                <c:pt idx="3">
                  <c:v>145.93078635467552</c:v>
                </c:pt>
                <c:pt idx="4">
                  <c:v>81.150909914473857</c:v>
                </c:pt>
                <c:pt idx="5">
                  <c:v>47.083442322783156</c:v>
                </c:pt>
                <c:pt idx="6">
                  <c:v>120.85837067952906</c:v>
                </c:pt>
                <c:pt idx="7">
                  <c:v>81.157193367834168</c:v>
                </c:pt>
                <c:pt idx="8">
                  <c:v>0.90203860725239038</c:v>
                </c:pt>
                <c:pt idx="9">
                  <c:v>45.61309364099813</c:v>
                </c:pt>
                <c:pt idx="10">
                  <c:v>54.972513743128438</c:v>
                </c:pt>
                <c:pt idx="11">
                  <c:v>98.242350780395128</c:v>
                </c:pt>
                <c:pt idx="12">
                  <c:v>263.2244537806472</c:v>
                </c:pt>
                <c:pt idx="13">
                  <c:v>49.813200498132005</c:v>
                </c:pt>
                <c:pt idx="14">
                  <c:v>402.46907323297467</c:v>
                </c:pt>
                <c:pt idx="15">
                  <c:v>431.97610555027603</c:v>
                </c:pt>
                <c:pt idx="16">
                  <c:v>252.31258645889847</c:v>
                </c:pt>
                <c:pt idx="17">
                  <c:v>356.28347009137309</c:v>
                </c:pt>
                <c:pt idx="18">
                  <c:v>561.23164836286207</c:v>
                </c:pt>
                <c:pt idx="19">
                  <c:v>687.64212258525038</c:v>
                </c:pt>
                <c:pt idx="20">
                  <c:v>598.20538384845486</c:v>
                </c:pt>
                <c:pt idx="21">
                  <c:v>605.64035946295132</c:v>
                </c:pt>
                <c:pt idx="22">
                  <c:v>1418.439716312057</c:v>
                </c:pt>
                <c:pt idx="23">
                  <c:v>22.654332641117609</c:v>
                </c:pt>
                <c:pt idx="24">
                  <c:v>2.8375837973965172</c:v>
                </c:pt>
                <c:pt idx="25">
                  <c:v>4.2587926322887464</c:v>
                </c:pt>
                <c:pt idx="26">
                  <c:v>3.579738679076427</c:v>
                </c:pt>
                <c:pt idx="27">
                  <c:v>3.5479865176512329</c:v>
                </c:pt>
                <c:pt idx="28">
                  <c:v>2.8629710482052748</c:v>
                </c:pt>
                <c:pt idx="29">
                  <c:v>19.996364297400472</c:v>
                </c:pt>
                <c:pt idx="30">
                  <c:v>46.844746398824405</c:v>
                </c:pt>
                <c:pt idx="31">
                  <c:v>14.643968515467694</c:v>
                </c:pt>
                <c:pt idx="32">
                  <c:v>5.7325068969223603</c:v>
                </c:pt>
                <c:pt idx="33">
                  <c:v>4.6556602084303265</c:v>
                </c:pt>
                <c:pt idx="34">
                  <c:v>3070.5757348814782</c:v>
                </c:pt>
                <c:pt idx="35">
                  <c:v>2511.7132782688504</c:v>
                </c:pt>
                <c:pt idx="36">
                  <c:v>3307.521693451115</c:v>
                </c:pt>
                <c:pt idx="37">
                  <c:v>2829.9979785728842</c:v>
                </c:pt>
                <c:pt idx="38">
                  <c:v>1446.4865717829928</c:v>
                </c:pt>
                <c:pt idx="39">
                  <c:v>4223.2431948195008</c:v>
                </c:pt>
                <c:pt idx="40">
                  <c:v>4324.0842280435245</c:v>
                </c:pt>
                <c:pt idx="41">
                  <c:v>4359.6983088770512</c:v>
                </c:pt>
                <c:pt idx="42">
                  <c:v>3744.0860459047685</c:v>
                </c:pt>
                <c:pt idx="43">
                  <c:v>362.62635903635817</c:v>
                </c:pt>
                <c:pt idx="44">
                  <c:v>488.02518209939666</c:v>
                </c:pt>
                <c:pt idx="45">
                  <c:v>35.897435897435898</c:v>
                </c:pt>
              </c:numCache>
            </c:numRef>
          </c:xVal>
          <c:yVal>
            <c:numRef>
              <c:f>'G5'!$A$9:$A$54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D-40C6-9AD3-6A4A54CDC365}"/>
            </c:ext>
          </c:extLst>
        </c:ser>
        <c:ser>
          <c:idx val="1"/>
          <c:order val="1"/>
          <c:tx>
            <c:strRef>
              <c:f>'G5'!$I$8</c:f>
              <c:strCache>
                <c:ptCount val="1"/>
                <c:pt idx="0">
                  <c:v>K-DPIL 2 (l/h/bar)</c:v>
                </c:pt>
              </c:strCache>
            </c:strRef>
          </c:tx>
          <c:xVal>
            <c:numRef>
              <c:f>'G5'!$I$9:$I$54</c:f>
              <c:numCache>
                <c:formatCode>0.0</c:formatCode>
                <c:ptCount val="46"/>
                <c:pt idx="0">
                  <c:v>113.96011396011396</c:v>
                </c:pt>
                <c:pt idx="1">
                  <c:v>112.49259917110717</c:v>
                </c:pt>
                <c:pt idx="2">
                  <c:v>122.32415902140673</c:v>
                </c:pt>
                <c:pt idx="3">
                  <c:v>99.589923842999411</c:v>
                </c:pt>
                <c:pt idx="4">
                  <c:v>57.667663391712956</c:v>
                </c:pt>
                <c:pt idx="5">
                  <c:v>71.102082275266625</c:v>
                </c:pt>
                <c:pt idx="6">
                  <c:v>101.37149672033394</c:v>
                </c:pt>
                <c:pt idx="7">
                  <c:v>89.228808158062463</c:v>
                </c:pt>
                <c:pt idx="8">
                  <c:v>0.90203860725239038</c:v>
                </c:pt>
                <c:pt idx="9">
                  <c:v>56.124938994631535</c:v>
                </c:pt>
                <c:pt idx="10">
                  <c:v>31.347962382445143</c:v>
                </c:pt>
                <c:pt idx="11">
                  <c:v>74.211502782931362</c:v>
                </c:pt>
                <c:pt idx="12">
                  <c:v>136.51877133105805</c:v>
                </c:pt>
                <c:pt idx="13">
                  <c:v>51.144666341938631</c:v>
                </c:pt>
                <c:pt idx="14">
                  <c:v>391.36026419315903</c:v>
                </c:pt>
                <c:pt idx="15">
                  <c:v>407.96127560622176</c:v>
                </c:pt>
                <c:pt idx="16">
                  <c:v>129.33968686181078</c:v>
                </c:pt>
                <c:pt idx="17">
                  <c:v>349.74410389731526</c:v>
                </c:pt>
                <c:pt idx="18">
                  <c:v>510.34839965057455</c:v>
                </c:pt>
                <c:pt idx="19">
                  <c:v>561.95560550716527</c:v>
                </c:pt>
                <c:pt idx="20">
                  <c:v>476.30388187663755</c:v>
                </c:pt>
                <c:pt idx="21">
                  <c:v>495.17207229512286</c:v>
                </c:pt>
                <c:pt idx="22">
                  <c:v>526.45433008686541</c:v>
                </c:pt>
                <c:pt idx="23">
                  <c:v>11.603171533552505</c:v>
                </c:pt>
                <c:pt idx="24">
                  <c:v>2.4443901246638964</c:v>
                </c:pt>
                <c:pt idx="25">
                  <c:v>2.1781746896101071</c:v>
                </c:pt>
                <c:pt idx="26">
                  <c:v>2.3579344494223067</c:v>
                </c:pt>
                <c:pt idx="27">
                  <c:v>2.7914530782114397</c:v>
                </c:pt>
                <c:pt idx="28">
                  <c:v>2.1822798873150022</c:v>
                </c:pt>
                <c:pt idx="29">
                  <c:v>10.240072818295598</c:v>
                </c:pt>
                <c:pt idx="30">
                  <c:v>40.086339808818998</c:v>
                </c:pt>
                <c:pt idx="31">
                  <c:v>8.4171863641580913</c:v>
                </c:pt>
                <c:pt idx="32">
                  <c:v>5.7325068969223603</c:v>
                </c:pt>
                <c:pt idx="33">
                  <c:v>4.6556602084303265</c:v>
                </c:pt>
                <c:pt idx="34">
                  <c:v>3581.2954057096194</c:v>
                </c:pt>
                <c:pt idx="35">
                  <c:v>2850.655159194358</c:v>
                </c:pt>
                <c:pt idx="36">
                  <c:v>3899.9155533137273</c:v>
                </c:pt>
                <c:pt idx="37">
                  <c:v>5825.2427184466433</c:v>
                </c:pt>
                <c:pt idx="38">
                  <c:v>2005.6054973986636</c:v>
                </c:pt>
                <c:pt idx="39">
                  <c:v>4195.8041958042086</c:v>
                </c:pt>
                <c:pt idx="40">
                  <c:v>4283.5322661693144</c:v>
                </c:pt>
                <c:pt idx="41">
                  <c:v>4355.8167347422395</c:v>
                </c:pt>
                <c:pt idx="42">
                  <c:v>3393.2775070820817</c:v>
                </c:pt>
                <c:pt idx="43">
                  <c:v>434.80694340432592</c:v>
                </c:pt>
                <c:pt idx="44">
                  <c:v>982.16478046385009</c:v>
                </c:pt>
                <c:pt idx="45">
                  <c:v>27.198549410698092</c:v>
                </c:pt>
              </c:numCache>
            </c:numRef>
          </c:xVal>
          <c:yVal>
            <c:numRef>
              <c:f>'G5'!$A$9:$A$54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D-40C6-9AD3-6A4A54CD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5120"/>
        <c:axId val="84326656"/>
      </c:scatterChart>
      <c:valAx>
        <c:axId val="84325120"/>
        <c:scaling>
          <c:logBase val="10"/>
          <c:orientation val="minMax"/>
        </c:scaling>
        <c:delete val="0"/>
        <c:axPos val="t"/>
        <c:majorGridlines/>
        <c:min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84326656"/>
        <c:crosses val="autoZero"/>
        <c:crossBetween val="midCat"/>
      </c:valAx>
      <c:valAx>
        <c:axId val="84326656"/>
        <c:scaling>
          <c:orientation val="maxMin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4325120"/>
        <c:crossesAt val="1.0000000000000005E-2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5420091145323265"/>
          <c:y val="0.46570356514823985"/>
          <c:w val="0.22753424478656639"/>
          <c:h val="0.1577344937146023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67854525204636E-2"/>
          <c:y val="6.1604148699050794E-2"/>
          <c:w val="0.66588573464198952"/>
          <c:h val="0.91733844080300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'G11'!$H$8</c:f>
              <c:strCache>
                <c:ptCount val="1"/>
                <c:pt idx="0">
                  <c:v>K-DPIL 1 (l/h/bar)</c:v>
                </c:pt>
              </c:strCache>
            </c:strRef>
          </c:tx>
          <c:xVal>
            <c:numRef>
              <c:f>'G11'!$H$9:$H$54</c:f>
              <c:numCache>
                <c:formatCode>0.0</c:formatCode>
                <c:ptCount val="46"/>
                <c:pt idx="1">
                  <c:v>40.622884224779959</c:v>
                </c:pt>
                <c:pt idx="2">
                  <c:v>86.895255988727101</c:v>
                </c:pt>
                <c:pt idx="3">
                  <c:v>168.59737421632326</c:v>
                </c:pt>
                <c:pt idx="4">
                  <c:v>123.9925604463732</c:v>
                </c:pt>
                <c:pt idx="5">
                  <c:v>328.87825109854475</c:v>
                </c:pt>
                <c:pt idx="6">
                  <c:v>2.2229632099588752</c:v>
                </c:pt>
                <c:pt idx="7">
                  <c:v>226.32541823051238</c:v>
                </c:pt>
                <c:pt idx="8">
                  <c:v>239.14017669339847</c:v>
                </c:pt>
                <c:pt idx="9">
                  <c:v>318.58822504422034</c:v>
                </c:pt>
                <c:pt idx="10">
                  <c:v>497.1414367387523</c:v>
                </c:pt>
                <c:pt idx="11">
                  <c:v>1141.572560108187</c:v>
                </c:pt>
                <c:pt idx="12">
                  <c:v>322.7856002050018</c:v>
                </c:pt>
                <c:pt idx="13">
                  <c:v>660.98521790803386</c:v>
                </c:pt>
                <c:pt idx="14">
                  <c:v>6.4279502401028479</c:v>
                </c:pt>
                <c:pt idx="15">
                  <c:v>1.4953830049721482</c:v>
                </c:pt>
                <c:pt idx="16">
                  <c:v>5.2416788348496759</c:v>
                </c:pt>
                <c:pt idx="17">
                  <c:v>6.3677566767801626</c:v>
                </c:pt>
                <c:pt idx="18">
                  <c:v>5.2416788348496759</c:v>
                </c:pt>
                <c:pt idx="19">
                  <c:v>4.8665443791412413</c:v>
                </c:pt>
                <c:pt idx="20">
                  <c:v>4.449883190566247</c:v>
                </c:pt>
                <c:pt idx="21">
                  <c:v>6.7433409508110742</c:v>
                </c:pt>
                <c:pt idx="22">
                  <c:v>6.3677566767801626</c:v>
                </c:pt>
                <c:pt idx="23">
                  <c:v>6.7433409508110742</c:v>
                </c:pt>
                <c:pt idx="24">
                  <c:v>12.508054428988363</c:v>
                </c:pt>
                <c:pt idx="25">
                  <c:v>5.9922849331485706</c:v>
                </c:pt>
                <c:pt idx="26">
                  <c:v>27.200310860695545</c:v>
                </c:pt>
                <c:pt idx="27">
                  <c:v>-2059.7625388044507</c:v>
                </c:pt>
                <c:pt idx="28">
                  <c:v>-1664.1011773515795</c:v>
                </c:pt>
                <c:pt idx="29">
                  <c:v>44.328552803129078</c:v>
                </c:pt>
                <c:pt idx="30">
                  <c:v>11.365788975184694</c:v>
                </c:pt>
                <c:pt idx="31">
                  <c:v>8.5428815510901455</c:v>
                </c:pt>
                <c:pt idx="32">
                  <c:v>2.9648297075936698</c:v>
                </c:pt>
                <c:pt idx="33">
                  <c:v>0.55027697274294729</c:v>
                </c:pt>
                <c:pt idx="34">
                  <c:v>9.7520723153670144</c:v>
                </c:pt>
                <c:pt idx="35">
                  <c:v>161.10559446499761</c:v>
                </c:pt>
                <c:pt idx="36">
                  <c:v>-5372.2074764738081</c:v>
                </c:pt>
                <c:pt idx="37">
                  <c:v>2510.4602510460272</c:v>
                </c:pt>
                <c:pt idx="38">
                  <c:v>3831.0173092327655</c:v>
                </c:pt>
                <c:pt idx="39">
                  <c:v>-2304.6784973496146</c:v>
                </c:pt>
                <c:pt idx="40">
                  <c:v>76.486821866926775</c:v>
                </c:pt>
                <c:pt idx="41">
                  <c:v>1.3083623042129264</c:v>
                </c:pt>
                <c:pt idx="42">
                  <c:v>0.36682440115916509</c:v>
                </c:pt>
                <c:pt idx="43">
                  <c:v>1.1109876680368846</c:v>
                </c:pt>
              </c:numCache>
            </c:numRef>
          </c:xVal>
          <c:yVal>
            <c:numRef>
              <c:f>'G11'!$A$9:$A$52</c:f>
              <c:numCache>
                <c:formatCode>0.00</c:formatCode>
                <c:ptCount val="44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A-4FD0-8107-675AD19D78EE}"/>
            </c:ext>
          </c:extLst>
        </c:ser>
        <c:ser>
          <c:idx val="1"/>
          <c:order val="1"/>
          <c:tx>
            <c:strRef>
              <c:f>'G11'!$I$8</c:f>
              <c:strCache>
                <c:ptCount val="1"/>
                <c:pt idx="0">
                  <c:v>K-DPIL 2 (l/h/bar)</c:v>
                </c:pt>
              </c:strCache>
            </c:strRef>
          </c:tx>
          <c:spPr>
            <a:ln w="19050"/>
          </c:spPr>
          <c:marker>
            <c:spPr>
              <a:ln w="3175"/>
            </c:spPr>
          </c:marker>
          <c:xVal>
            <c:numRef>
              <c:f>'G11'!$I$9:$I$54</c:f>
              <c:numCache>
                <c:formatCode>0.0</c:formatCode>
                <c:ptCount val="46"/>
                <c:pt idx="1">
                  <c:v>40.615027560197277</c:v>
                </c:pt>
                <c:pt idx="2">
                  <c:v>72.833211944646749</c:v>
                </c:pt>
                <c:pt idx="3">
                  <c:v>110.74918566775243</c:v>
                </c:pt>
                <c:pt idx="4">
                  <c:v>127.34082397003745</c:v>
                </c:pt>
                <c:pt idx="5">
                  <c:v>148.92032762472078</c:v>
                </c:pt>
                <c:pt idx="6">
                  <c:v>2.2229632099588752</c:v>
                </c:pt>
                <c:pt idx="7">
                  <c:v>138.35511145272866</c:v>
                </c:pt>
                <c:pt idx="8">
                  <c:v>134.2281879194631</c:v>
                </c:pt>
                <c:pt idx="9">
                  <c:v>313.38006772831164</c:v>
                </c:pt>
                <c:pt idx="10">
                  <c:v>544.64677063368333</c:v>
                </c:pt>
                <c:pt idx="11">
                  <c:v>493.75622806151324</c:v>
                </c:pt>
                <c:pt idx="12">
                  <c:v>304.08313187825843</c:v>
                </c:pt>
                <c:pt idx="13">
                  <c:v>672.94947904932746</c:v>
                </c:pt>
                <c:pt idx="14">
                  <c:v>4.2571306939123037</c:v>
                </c:pt>
                <c:pt idx="15">
                  <c:v>1.4953830049721482</c:v>
                </c:pt>
                <c:pt idx="16">
                  <c:v>3.3860740011081703</c:v>
                </c:pt>
                <c:pt idx="17">
                  <c:v>5.793742757821553</c:v>
                </c:pt>
                <c:pt idx="18">
                  <c:v>3.3012833739116085</c:v>
                </c:pt>
                <c:pt idx="19">
                  <c:v>3.2345449399587594</c:v>
                </c:pt>
                <c:pt idx="20">
                  <c:v>3.0789362275333874</c:v>
                </c:pt>
                <c:pt idx="21">
                  <c:v>4.2394837250930335</c:v>
                </c:pt>
                <c:pt idx="22">
                  <c:v>3.1129096811491084</c:v>
                </c:pt>
                <c:pt idx="23">
                  <c:v>4.3947458371990828</c:v>
                </c:pt>
                <c:pt idx="24">
                  <c:v>9.7055968942089947</c:v>
                </c:pt>
                <c:pt idx="25">
                  <c:v>4.085801838610827</c:v>
                </c:pt>
                <c:pt idx="26">
                  <c:v>18.048035540746913</c:v>
                </c:pt>
                <c:pt idx="27">
                  <c:v>-1912.9806363848861</c:v>
                </c:pt>
                <c:pt idx="28">
                  <c:v>3976.1431411530816</c:v>
                </c:pt>
                <c:pt idx="29">
                  <c:v>25.050448820541369</c:v>
                </c:pt>
                <c:pt idx="30">
                  <c:v>10.166408047514581</c:v>
                </c:pt>
                <c:pt idx="31">
                  <c:v>4.5047299664647884</c:v>
                </c:pt>
                <c:pt idx="32">
                  <c:v>2.9648297075936698</c:v>
                </c:pt>
                <c:pt idx="33">
                  <c:v>0.55027697274294729</c:v>
                </c:pt>
                <c:pt idx="34">
                  <c:v>8.0187868721003515</c:v>
                </c:pt>
                <c:pt idx="35">
                  <c:v>137.29977116704805</c:v>
                </c:pt>
                <c:pt idx="36">
                  <c:v>-60537.717371948565</c:v>
                </c:pt>
                <c:pt idx="37">
                  <c:v>4426.7374944665908</c:v>
                </c:pt>
                <c:pt idx="38">
                  <c:v>-1869.1588785046733</c:v>
                </c:pt>
                <c:pt idx="39">
                  <c:v>5830.903790087471</c:v>
                </c:pt>
                <c:pt idx="40">
                  <c:v>95.969289827255281</c:v>
                </c:pt>
                <c:pt idx="41">
                  <c:v>1.3083623042129264</c:v>
                </c:pt>
                <c:pt idx="42">
                  <c:v>0.36682440115916509</c:v>
                </c:pt>
                <c:pt idx="43">
                  <c:v>1.1109876680368846</c:v>
                </c:pt>
              </c:numCache>
            </c:numRef>
          </c:xVal>
          <c:yVal>
            <c:numRef>
              <c:f>'G11'!$A$9:$A$54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7A-4FD0-8107-675AD19D7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9328"/>
        <c:axId val="85214720"/>
      </c:scatterChart>
      <c:valAx>
        <c:axId val="84339328"/>
        <c:scaling>
          <c:logBase val="10"/>
          <c:orientation val="minMax"/>
        </c:scaling>
        <c:delete val="0"/>
        <c:axPos val="t"/>
        <c:majorGridlines/>
        <c:min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85214720"/>
        <c:crosses val="autoZero"/>
        <c:crossBetween val="midCat"/>
      </c:valAx>
      <c:valAx>
        <c:axId val="85214720"/>
        <c:scaling>
          <c:orientation val="maxMin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4339328"/>
        <c:crossesAt val="1.0000000000000005E-2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6637736072464557"/>
          <c:y val="0.46570356514823985"/>
          <c:w val="0.21535781711496593"/>
          <c:h val="0.1235950911541462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67854525204636E-2"/>
          <c:y val="6.1604148699050794E-2"/>
          <c:w val="0.66588573464198952"/>
          <c:h val="0.91733844080300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'G15'!$H$8</c:f>
              <c:strCache>
                <c:ptCount val="1"/>
                <c:pt idx="0">
                  <c:v>K-DPIL 1</c:v>
                </c:pt>
              </c:strCache>
            </c:strRef>
          </c:tx>
          <c:xVal>
            <c:numRef>
              <c:f>'G15'!$H$9:$H$54</c:f>
              <c:numCache>
                <c:formatCode>0.0</c:formatCode>
                <c:ptCount val="46"/>
                <c:pt idx="1">
                  <c:v>331.18065904951163</c:v>
                </c:pt>
                <c:pt idx="2">
                  <c:v>331.18065904951163</c:v>
                </c:pt>
                <c:pt idx="3">
                  <c:v>383.25434035540468</c:v>
                </c:pt>
                <c:pt idx="4">
                  <c:v>276.28125431689477</c:v>
                </c:pt>
                <c:pt idx="5">
                  <c:v>203.99365454840284</c:v>
                </c:pt>
                <c:pt idx="6">
                  <c:v>103.89296380180245</c:v>
                </c:pt>
                <c:pt idx="7">
                  <c:v>128.08838564385374</c:v>
                </c:pt>
                <c:pt idx="8">
                  <c:v>65.36660982694508</c:v>
                </c:pt>
                <c:pt idx="9">
                  <c:v>708.92377494033281</c:v>
                </c:pt>
                <c:pt idx="10">
                  <c:v>502.17832155265688</c:v>
                </c:pt>
                <c:pt idx="11">
                  <c:v>200.63266165976719</c:v>
                </c:pt>
                <c:pt idx="12">
                  <c:v>4.9574800747435459</c:v>
                </c:pt>
                <c:pt idx="13">
                  <c:v>8.0180214577526616</c:v>
                </c:pt>
                <c:pt idx="14">
                  <c:v>9.643201542912248</c:v>
                </c:pt>
                <c:pt idx="15">
                  <c:v>13.52134440795828</c:v>
                </c:pt>
                <c:pt idx="16">
                  <c:v>9.2560453546222394</c:v>
                </c:pt>
                <c:pt idx="17">
                  <c:v>13.909818013214329</c:v>
                </c:pt>
                <c:pt idx="18">
                  <c:v>25.475210660395845</c:v>
                </c:pt>
                <c:pt idx="19">
                  <c:v>3.4300087655779565</c:v>
                </c:pt>
                <c:pt idx="20">
                  <c:v>29.732408325074331</c:v>
                </c:pt>
                <c:pt idx="21">
                  <c:v>8.7599766400622947</c:v>
                </c:pt>
                <c:pt idx="22">
                  <c:v>7.8600903910394981</c:v>
                </c:pt>
                <c:pt idx="23">
                  <c:v>9.9304865938430993</c:v>
                </c:pt>
                <c:pt idx="24">
                  <c:v>11.693626973299553</c:v>
                </c:pt>
                <c:pt idx="25">
                  <c:v>1193.9078323389169</c:v>
                </c:pt>
                <c:pt idx="26">
                  <c:v>4000.4645700791043</c:v>
                </c:pt>
                <c:pt idx="27">
                  <c:v>2431.5441874328435</c:v>
                </c:pt>
                <c:pt idx="28">
                  <c:v>61.808862861144028</c:v>
                </c:pt>
                <c:pt idx="29">
                  <c:v>4000.4645700791043</c:v>
                </c:pt>
                <c:pt idx="30">
                  <c:v>760.48932055711282</c:v>
                </c:pt>
                <c:pt idx="31">
                  <c:v>4195.8041958042086</c:v>
                </c:pt>
                <c:pt idx="32">
                  <c:v>4202.8217098371897</c:v>
                </c:pt>
                <c:pt idx="33">
                  <c:v>5841.5141204600404</c:v>
                </c:pt>
                <c:pt idx="34">
                  <c:v>5281.3986285492792</c:v>
                </c:pt>
                <c:pt idx="35">
                  <c:v>5308.5634897720083</c:v>
                </c:pt>
                <c:pt idx="36">
                  <c:v>4720.5387910654736</c:v>
                </c:pt>
                <c:pt idx="37">
                  <c:v>4560.6072122745618</c:v>
                </c:pt>
                <c:pt idx="38">
                  <c:v>4000.4645700791043</c:v>
                </c:pt>
                <c:pt idx="39">
                  <c:v>5752.6535958510376</c:v>
                </c:pt>
                <c:pt idx="40">
                  <c:v>1299.0573027386999</c:v>
                </c:pt>
                <c:pt idx="41">
                  <c:v>39.70880211780279</c:v>
                </c:pt>
                <c:pt idx="42">
                  <c:v>128.08838564385374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'G15'!$A$9:$A$54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E-42FE-BB56-C0D36A5023FF}"/>
            </c:ext>
          </c:extLst>
        </c:ser>
        <c:ser>
          <c:idx val="1"/>
          <c:order val="1"/>
          <c:tx>
            <c:strRef>
              <c:f>'G15'!$I$8</c:f>
              <c:strCache>
                <c:ptCount val="1"/>
                <c:pt idx="0">
                  <c:v>K-DPIL 2</c:v>
                </c:pt>
              </c:strCache>
            </c:strRef>
          </c:tx>
          <c:xVal>
            <c:numRef>
              <c:f>'G15'!$I$9:$I$54</c:f>
              <c:numCache>
                <c:formatCode>0.0</c:formatCode>
                <c:ptCount val="46"/>
                <c:pt idx="1">
                  <c:v>148.55355746677091</c:v>
                </c:pt>
                <c:pt idx="2">
                  <c:v>288.63162495481538</c:v>
                </c:pt>
                <c:pt idx="3">
                  <c:v>159.79814970563501</c:v>
                </c:pt>
                <c:pt idx="4">
                  <c:v>148.55355746677091</c:v>
                </c:pt>
                <c:pt idx="5">
                  <c:v>138.14274750575595</c:v>
                </c:pt>
                <c:pt idx="6">
                  <c:v>77.138849929873771</c:v>
                </c:pt>
                <c:pt idx="7">
                  <c:v>111.03400416377515</c:v>
                </c:pt>
                <c:pt idx="8">
                  <c:v>47.694753577106525</c:v>
                </c:pt>
                <c:pt idx="9">
                  <c:v>515.24765010268163</c:v>
                </c:pt>
                <c:pt idx="10">
                  <c:v>390.64607279782592</c:v>
                </c:pt>
                <c:pt idx="11">
                  <c:v>132.04853675945753</c:v>
                </c:pt>
                <c:pt idx="12">
                  <c:v>3.1735956839098698</c:v>
                </c:pt>
                <c:pt idx="13">
                  <c:v>6.11756854457483</c:v>
                </c:pt>
                <c:pt idx="14">
                  <c:v>6.9925624562964854</c:v>
                </c:pt>
                <c:pt idx="15">
                  <c:v>10.19367991845056</c:v>
                </c:pt>
                <c:pt idx="16">
                  <c:v>6.4778281608856974</c:v>
                </c:pt>
                <c:pt idx="17">
                  <c:v>9.8143453013821862</c:v>
                </c:pt>
                <c:pt idx="18">
                  <c:v>12.763241863433311</c:v>
                </c:pt>
                <c:pt idx="19">
                  <c:v>3.4300087655779565</c:v>
                </c:pt>
                <c:pt idx="20">
                  <c:v>18.430091312725139</c:v>
                </c:pt>
                <c:pt idx="21">
                  <c:v>6.3086291074661265</c:v>
                </c:pt>
                <c:pt idx="22">
                  <c:v>6.5019505851755532</c:v>
                </c:pt>
                <c:pt idx="23">
                  <c:v>7.9093066174532041</c:v>
                </c:pt>
                <c:pt idx="24">
                  <c:v>9.1990275313752541</c:v>
                </c:pt>
                <c:pt idx="25">
                  <c:v>977.25389576027817</c:v>
                </c:pt>
                <c:pt idx="26">
                  <c:v>3338.8981636060166</c:v>
                </c:pt>
                <c:pt idx="27">
                  <c:v>2945.5081001472872</c:v>
                </c:pt>
                <c:pt idx="28">
                  <c:v>50.939191340337473</c:v>
                </c:pt>
                <c:pt idx="29">
                  <c:v>4555.8086560364627</c:v>
                </c:pt>
                <c:pt idx="30">
                  <c:v>651.72826486236738</c:v>
                </c:pt>
                <c:pt idx="31">
                  <c:v>4555.8086560364627</c:v>
                </c:pt>
                <c:pt idx="32">
                  <c:v>4555.8086560364627</c:v>
                </c:pt>
                <c:pt idx="33">
                  <c:v>4555.8086560364627</c:v>
                </c:pt>
                <c:pt idx="34">
                  <c:v>4555.8086560364627</c:v>
                </c:pt>
                <c:pt idx="35">
                  <c:v>4555.8086560364627</c:v>
                </c:pt>
                <c:pt idx="36">
                  <c:v>5336.0955474991197</c:v>
                </c:pt>
                <c:pt idx="37">
                  <c:v>3761.7416126070066</c:v>
                </c:pt>
                <c:pt idx="38">
                  <c:v>4412.6999234266914</c:v>
                </c:pt>
                <c:pt idx="40">
                  <c:v>1163.8282189548836</c:v>
                </c:pt>
                <c:pt idx="41">
                  <c:v>28.597863571368492</c:v>
                </c:pt>
                <c:pt idx="42">
                  <c:v>99.589923842999411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'G15'!$A$9:$A$54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DE-42FE-BB56-C0D36A50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2640"/>
        <c:axId val="85246720"/>
      </c:scatterChart>
      <c:valAx>
        <c:axId val="85232640"/>
        <c:scaling>
          <c:logBase val="10"/>
          <c:orientation val="minMax"/>
        </c:scaling>
        <c:delete val="0"/>
        <c:axPos val="t"/>
        <c:majorGridlines/>
        <c:min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85246720"/>
        <c:crosses val="autoZero"/>
        <c:crossBetween val="midCat"/>
      </c:valAx>
      <c:valAx>
        <c:axId val="85246720"/>
        <c:scaling>
          <c:orientation val="maxMin"/>
          <c:max val="1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5232640"/>
        <c:crossesAt val="1.0000000000000005E-2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5420086343111681"/>
          <c:y val="0.46570356514823985"/>
          <c:w val="0.22753432898973269"/>
          <c:h val="0.1577344937146023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67854525204636E-2"/>
          <c:y val="6.1604148699050794E-2"/>
          <c:w val="0.66588573464198952"/>
          <c:h val="0.91733844080300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'G17'!$H$8</c:f>
              <c:strCache>
                <c:ptCount val="1"/>
                <c:pt idx="0">
                  <c:v>K-DPIL 1 (l/h/bar)</c:v>
                </c:pt>
              </c:strCache>
            </c:strRef>
          </c:tx>
          <c:xVal>
            <c:numRef>
              <c:f>'G17'!$H$9:$H$54</c:f>
              <c:numCache>
                <c:formatCode>0.0</c:formatCode>
                <c:ptCount val="46"/>
                <c:pt idx="1">
                  <c:v>337.89491468153403</c:v>
                </c:pt>
                <c:pt idx="2">
                  <c:v>396.70948925208984</c:v>
                </c:pt>
                <c:pt idx="3">
                  <c:v>201.63322915616493</c:v>
                </c:pt>
                <c:pt idx="4">
                  <c:v>63.788027477919542</c:v>
                </c:pt>
                <c:pt idx="5">
                  <c:v>75.187969924812023</c:v>
                </c:pt>
                <c:pt idx="6">
                  <c:v>14.339973645453842</c:v>
                </c:pt>
                <c:pt idx="7">
                  <c:v>14.588452088452089</c:v>
                </c:pt>
                <c:pt idx="8">
                  <c:v>33.851055356431701</c:v>
                </c:pt>
                <c:pt idx="9">
                  <c:v>271.77605652941975</c:v>
                </c:pt>
                <c:pt idx="10">
                  <c:v>268.42732144657202</c:v>
                </c:pt>
                <c:pt idx="11">
                  <c:v>168.89765109430323</c:v>
                </c:pt>
                <c:pt idx="12">
                  <c:v>33.851055356431701</c:v>
                </c:pt>
                <c:pt idx="13">
                  <c:v>126.58227848101265</c:v>
                </c:pt>
                <c:pt idx="14">
                  <c:v>97.087378640776677</c:v>
                </c:pt>
                <c:pt idx="15">
                  <c:v>11.117926698359145</c:v>
                </c:pt>
                <c:pt idx="16">
                  <c:v>31.834460803820132</c:v>
                </c:pt>
                <c:pt idx="17">
                  <c:v>27.15121136173768</c:v>
                </c:pt>
                <c:pt idx="18">
                  <c:v>6.1218243036424855</c:v>
                </c:pt>
                <c:pt idx="19">
                  <c:v>116.82367599410595</c:v>
                </c:pt>
                <c:pt idx="20">
                  <c:v>31.137002812374448</c:v>
                </c:pt>
                <c:pt idx="21">
                  <c:v>11.160714285714286</c:v>
                </c:pt>
                <c:pt idx="22">
                  <c:v>79.835435032104513</c:v>
                </c:pt>
                <c:pt idx="23">
                  <c:v>9.9251794167048413</c:v>
                </c:pt>
                <c:pt idx="24">
                  <c:v>6451.6129032258168</c:v>
                </c:pt>
                <c:pt idx="25">
                  <c:v>3468.2080924855513</c:v>
                </c:pt>
                <c:pt idx="26">
                  <c:v>5825.8083309059211</c:v>
                </c:pt>
                <c:pt idx="27">
                  <c:v>5630.7985972780307</c:v>
                </c:pt>
                <c:pt idx="28">
                  <c:v>4960.7143428653626</c:v>
                </c:pt>
                <c:pt idx="29">
                  <c:v>4960.7143428653626</c:v>
                </c:pt>
                <c:pt idx="30">
                  <c:v>6112.1438865491946</c:v>
                </c:pt>
                <c:pt idx="31">
                  <c:v>4359.1511803652538</c:v>
                </c:pt>
                <c:pt idx="32">
                  <c:v>5630.7985972780307</c:v>
                </c:pt>
                <c:pt idx="33">
                  <c:v>7012.8598601376971</c:v>
                </c:pt>
                <c:pt idx="34">
                  <c:v>4345.8062969234834</c:v>
                </c:pt>
                <c:pt idx="35">
                  <c:v>4960.7143428653626</c:v>
                </c:pt>
                <c:pt idx="36">
                  <c:v>5825.8083309059211</c:v>
                </c:pt>
                <c:pt idx="37">
                  <c:v>28.815580286168522</c:v>
                </c:pt>
                <c:pt idx="38">
                  <c:v>38.145539906103288</c:v>
                </c:pt>
                <c:pt idx="39">
                  <c:v>65.62141692149649</c:v>
                </c:pt>
                <c:pt idx="40">
                  <c:v>23.566378633150041</c:v>
                </c:pt>
                <c:pt idx="41">
                  <c:v>68.728522336769743</c:v>
                </c:pt>
                <c:pt idx="42">
                  <c:v>73.053719372971429</c:v>
                </c:pt>
                <c:pt idx="43">
                  <c:v>65.363582083444271</c:v>
                </c:pt>
              </c:numCache>
            </c:numRef>
          </c:xVal>
          <c:yVal>
            <c:numRef>
              <c:f>'G17'!$A$9:$A$54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D-4517-A16A-43ABF32EC44E}"/>
            </c:ext>
          </c:extLst>
        </c:ser>
        <c:ser>
          <c:idx val="1"/>
          <c:order val="1"/>
          <c:tx>
            <c:strRef>
              <c:f>'G17'!$I$8</c:f>
              <c:strCache>
                <c:ptCount val="1"/>
                <c:pt idx="0">
                  <c:v>K-DPIL 2 (l/h/bar)</c:v>
                </c:pt>
              </c:strCache>
            </c:strRef>
          </c:tx>
          <c:xVal>
            <c:numRef>
              <c:f>'G17'!$I$9:$I$54</c:f>
              <c:numCache>
                <c:formatCode>0.0</c:formatCode>
                <c:ptCount val="46"/>
                <c:pt idx="1">
                  <c:v>149.25373134328359</c:v>
                </c:pt>
                <c:pt idx="2">
                  <c:v>156.79442508710798</c:v>
                </c:pt>
                <c:pt idx="3">
                  <c:v>131.57894736842104</c:v>
                </c:pt>
                <c:pt idx="4">
                  <c:v>34.871244635193129</c:v>
                </c:pt>
                <c:pt idx="5">
                  <c:v>82.908163265306101</c:v>
                </c:pt>
                <c:pt idx="6">
                  <c:v>14.6484375</c:v>
                </c:pt>
                <c:pt idx="7">
                  <c:v>9.9351600083664504</c:v>
                </c:pt>
                <c:pt idx="8">
                  <c:v>21.097046413502106</c:v>
                </c:pt>
                <c:pt idx="9">
                  <c:v>163.93442622950818</c:v>
                </c:pt>
                <c:pt idx="10">
                  <c:v>155.22875816993465</c:v>
                </c:pt>
                <c:pt idx="11">
                  <c:v>115.44011544011542</c:v>
                </c:pt>
                <c:pt idx="12">
                  <c:v>21.042850896370787</c:v>
                </c:pt>
                <c:pt idx="13">
                  <c:v>158.04597701149424</c:v>
                </c:pt>
                <c:pt idx="14">
                  <c:v>107.484076433121</c:v>
                </c:pt>
                <c:pt idx="15">
                  <c:v>10.483337011697197</c:v>
                </c:pt>
                <c:pt idx="16">
                  <c:v>19.400732916576846</c:v>
                </c:pt>
                <c:pt idx="17">
                  <c:v>16.42421398404505</c:v>
                </c:pt>
                <c:pt idx="18">
                  <c:v>3.9432176656151419</c:v>
                </c:pt>
                <c:pt idx="19">
                  <c:v>72.106929300035162</c:v>
                </c:pt>
                <c:pt idx="20">
                  <c:v>19.744696482688951</c:v>
                </c:pt>
                <c:pt idx="21">
                  <c:v>8.6686981191551951</c:v>
                </c:pt>
                <c:pt idx="22">
                  <c:v>59.414990859232169</c:v>
                </c:pt>
                <c:pt idx="23">
                  <c:v>8.4114395577986052</c:v>
                </c:pt>
                <c:pt idx="24">
                  <c:v>7480.7227529059683</c:v>
                </c:pt>
                <c:pt idx="25">
                  <c:v>6269.5924764890651</c:v>
                </c:pt>
                <c:pt idx="26">
                  <c:v>6269.5924764890651</c:v>
                </c:pt>
                <c:pt idx="27">
                  <c:v>4231.1760746225591</c:v>
                </c:pt>
                <c:pt idx="28">
                  <c:v>5788.5855645782258</c:v>
                </c:pt>
                <c:pt idx="29">
                  <c:v>4373.6137206510293</c:v>
                </c:pt>
                <c:pt idx="30">
                  <c:v>10502.504443367252</c:v>
                </c:pt>
                <c:pt idx="31">
                  <c:v>5809.2769684511559</c:v>
                </c:pt>
                <c:pt idx="32">
                  <c:v>18321.209142993386</c:v>
                </c:pt>
                <c:pt idx="33">
                  <c:v>4175.3653444676538</c:v>
                </c:pt>
                <c:pt idx="34">
                  <c:v>2631.117347833715</c:v>
                </c:pt>
                <c:pt idx="35">
                  <c:v>2848.2493438854235</c:v>
                </c:pt>
                <c:pt idx="36">
                  <c:v>4061.3017666662799</c:v>
                </c:pt>
                <c:pt idx="37">
                  <c:v>17.772511848341232</c:v>
                </c:pt>
                <c:pt idx="38">
                  <c:v>41.322314049586772</c:v>
                </c:pt>
                <c:pt idx="39">
                  <c:v>60.124127230411169</c:v>
                </c:pt>
                <c:pt idx="40">
                  <c:v>11.441647597254006</c:v>
                </c:pt>
                <c:pt idx="41">
                  <c:v>86.741016109045859</c:v>
                </c:pt>
                <c:pt idx="42">
                  <c:v>54.179566563467496</c:v>
                </c:pt>
                <c:pt idx="43">
                  <c:v>59.288537549407117</c:v>
                </c:pt>
              </c:numCache>
            </c:numRef>
          </c:xVal>
          <c:yVal>
            <c:numRef>
              <c:f>'G17'!$A$9:$A$54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DD-4517-A16A-43ABF32EC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60544"/>
        <c:axId val="121110528"/>
      </c:scatterChart>
      <c:valAx>
        <c:axId val="85260544"/>
        <c:scaling>
          <c:logBase val="10"/>
          <c:orientation val="minMax"/>
        </c:scaling>
        <c:delete val="0"/>
        <c:axPos val="t"/>
        <c:majorGridlines/>
        <c:min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21110528"/>
        <c:crosses val="autoZero"/>
        <c:crossBetween val="midCat"/>
      </c:valAx>
      <c:valAx>
        <c:axId val="121110528"/>
        <c:scaling>
          <c:orientation val="maxMin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5260544"/>
        <c:crossesAt val="1.0000000000000005E-2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542007874015777"/>
          <c:y val="0.46570356514823985"/>
          <c:w val="0.22753438320210048"/>
          <c:h val="0.1577344937146023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67854525204636E-2"/>
          <c:y val="6.1604148699050794E-2"/>
          <c:w val="0.71255249343832061"/>
          <c:h val="0.91733844080300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'G10'!$H$8</c:f>
              <c:strCache>
                <c:ptCount val="1"/>
                <c:pt idx="0">
                  <c:v>K-DPIL 1 (l/h/bar)</c:v>
                </c:pt>
              </c:strCache>
            </c:strRef>
          </c:tx>
          <c:spPr>
            <a:ln w="19050"/>
          </c:spPr>
          <c:xVal>
            <c:numRef>
              <c:f>'G10'!$H$9:$H$54</c:f>
              <c:numCache>
                <c:formatCode>0.00</c:formatCode>
                <c:ptCount val="46"/>
                <c:pt idx="0">
                  <c:v>252.19366855899162</c:v>
                </c:pt>
                <c:pt idx="1">
                  <c:v>302.41138183391564</c:v>
                </c:pt>
                <c:pt idx="2">
                  <c:v>248.3916639757571</c:v>
                </c:pt>
                <c:pt idx="3">
                  <c:v>229.13410222768158</c:v>
                </c:pt>
                <c:pt idx="4">
                  <c:v>102.75824770146023</c:v>
                </c:pt>
                <c:pt idx="5">
                  <c:v>103.8961038961039</c:v>
                </c:pt>
                <c:pt idx="6">
                  <c:v>83.737329219920667</c:v>
                </c:pt>
                <c:pt idx="7">
                  <c:v>83.737329219920667</c:v>
                </c:pt>
                <c:pt idx="8">
                  <c:v>48.769159312587078</c:v>
                </c:pt>
                <c:pt idx="9">
                  <c:v>107.91929794899373</c:v>
                </c:pt>
                <c:pt idx="10">
                  <c:v>608.82800608828006</c:v>
                </c:pt>
                <c:pt idx="11">
                  <c:v>463.04453350421494</c:v>
                </c:pt>
                <c:pt idx="12">
                  <c:v>56.694286960314002</c:v>
                </c:pt>
                <c:pt idx="13">
                  <c:v>419.23811423804932</c:v>
                </c:pt>
                <c:pt idx="14">
                  <c:v>236.41607774815506</c:v>
                </c:pt>
                <c:pt idx="15">
                  <c:v>179.61167954881546</c:v>
                </c:pt>
                <c:pt idx="16">
                  <c:v>440.20542920029362</c:v>
                </c:pt>
                <c:pt idx="17">
                  <c:v>383.87715930902101</c:v>
                </c:pt>
                <c:pt idx="18">
                  <c:v>546.26416982824423</c:v>
                </c:pt>
                <c:pt idx="19">
                  <c:v>152.96313117882798</c:v>
                </c:pt>
                <c:pt idx="20">
                  <c:v>9.185196524933982</c:v>
                </c:pt>
                <c:pt idx="21">
                  <c:v>6.9984161479244182</c:v>
                </c:pt>
                <c:pt idx="22">
                  <c:v>3.9738448755464044</c:v>
                </c:pt>
                <c:pt idx="23">
                  <c:v>9.2165898617511512</c:v>
                </c:pt>
                <c:pt idx="24">
                  <c:v>31.912896564670547</c:v>
                </c:pt>
                <c:pt idx="25">
                  <c:v>38.350910834132314</c:v>
                </c:pt>
                <c:pt idx="26">
                  <c:v>24.105321713332092</c:v>
                </c:pt>
                <c:pt idx="27">
                  <c:v>28.116213683223997</c:v>
                </c:pt>
                <c:pt idx="28">
                  <c:v>9.5866671582906235</c:v>
                </c:pt>
                <c:pt idx="29">
                  <c:v>2.2058012573067165</c:v>
                </c:pt>
                <c:pt idx="30">
                  <c:v>440.20542920029362</c:v>
                </c:pt>
                <c:pt idx="31">
                  <c:v>739.65549123081507</c:v>
                </c:pt>
                <c:pt idx="32">
                  <c:v>804.17033273730169</c:v>
                </c:pt>
                <c:pt idx="33">
                  <c:v>26.03645103144402</c:v>
                </c:pt>
                <c:pt idx="34">
                  <c:v>18.674136321195146</c:v>
                </c:pt>
                <c:pt idx="35">
                  <c:v>44.313231644554271</c:v>
                </c:pt>
                <c:pt idx="36">
                  <c:v>520.83652473360792</c:v>
                </c:pt>
                <c:pt idx="37">
                  <c:v>38.373781373159098</c:v>
                </c:pt>
                <c:pt idx="38">
                  <c:v>7.2345812986073437</c:v>
                </c:pt>
                <c:pt idx="39">
                  <c:v>61.051924661924986</c:v>
                </c:pt>
                <c:pt idx="40">
                  <c:v>10.141987829614603</c:v>
                </c:pt>
                <c:pt idx="41">
                  <c:v>6.3279696257457969</c:v>
                </c:pt>
                <c:pt idx="42">
                  <c:v>129.66666084106305</c:v>
                </c:pt>
                <c:pt idx="43">
                  <c:v>4750.5938242280536</c:v>
                </c:pt>
                <c:pt idx="44">
                  <c:v>440.20542920029362</c:v>
                </c:pt>
                <c:pt idx="45">
                  <c:v>2015.2583849143484</c:v>
                </c:pt>
              </c:numCache>
            </c:numRef>
          </c:xVal>
          <c:yVal>
            <c:numRef>
              <c:f>'G10'!$A$9:$A$54</c:f>
              <c:numCache>
                <c:formatCode>0.00</c:formatCode>
                <c:ptCount val="46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3.25</c:v>
                </c:pt>
                <c:pt idx="11">
                  <c:v>3.5</c:v>
                </c:pt>
                <c:pt idx="12">
                  <c:v>3.75</c:v>
                </c:pt>
                <c:pt idx="13">
                  <c:v>4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</c:v>
                </c:pt>
                <c:pt idx="26">
                  <c:v>7.25</c:v>
                </c:pt>
                <c:pt idx="27">
                  <c:v>7.5</c:v>
                </c:pt>
                <c:pt idx="28">
                  <c:v>7.75</c:v>
                </c:pt>
                <c:pt idx="29">
                  <c:v>8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</c:v>
                </c:pt>
                <c:pt idx="38">
                  <c:v>10.25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11.75</c:v>
                </c:pt>
                <c:pt idx="43">
                  <c:v>12.5</c:v>
                </c:pt>
                <c:pt idx="44">
                  <c:v>13.25</c:v>
                </c:pt>
                <c:pt idx="45">
                  <c:v>13.85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C-433D-BFB4-8F76FFA62BCA}"/>
            </c:ext>
          </c:extLst>
        </c:ser>
        <c:ser>
          <c:idx val="1"/>
          <c:order val="1"/>
          <c:tx>
            <c:strRef>
              <c:f>'G10'!$I$8</c:f>
              <c:strCache>
                <c:ptCount val="1"/>
                <c:pt idx="0">
                  <c:v>K-DPIL 2 (l/h/bar)</c:v>
                </c:pt>
              </c:strCache>
            </c:strRef>
          </c:tx>
          <c:spPr>
            <a:ln w="19050"/>
          </c:spPr>
          <c:marker>
            <c:symbol val="triangle"/>
            <c:size val="5"/>
            <c:spPr>
              <a:ln w="3175"/>
            </c:spPr>
          </c:marker>
          <c:xVal>
            <c:numRef>
              <c:f>'G10'!$I$9:$I$54</c:f>
              <c:numCache>
                <c:formatCode>0.00</c:formatCode>
                <c:ptCount val="46"/>
                <c:pt idx="0">
                  <c:v>115.46536039188243</c:v>
                </c:pt>
                <c:pt idx="1">
                  <c:v>121.12036336109006</c:v>
                </c:pt>
                <c:pt idx="2">
                  <c:v>126.18296529968453</c:v>
                </c:pt>
                <c:pt idx="3">
                  <c:v>129.33968686181078</c:v>
                </c:pt>
                <c:pt idx="4">
                  <c:v>116.27906976744185</c:v>
                </c:pt>
                <c:pt idx="5">
                  <c:v>114.56023651145601</c:v>
                </c:pt>
                <c:pt idx="6">
                  <c:v>84.507042253521121</c:v>
                </c:pt>
                <c:pt idx="7">
                  <c:v>85.417937766931047</c:v>
                </c:pt>
                <c:pt idx="8">
                  <c:v>24.314467107929215</c:v>
                </c:pt>
                <c:pt idx="9">
                  <c:v>114.4310235219326</c:v>
                </c:pt>
                <c:pt idx="10">
                  <c:v>360.24352462264494</c:v>
                </c:pt>
                <c:pt idx="11">
                  <c:v>388.26166141919157</c:v>
                </c:pt>
                <c:pt idx="12">
                  <c:v>79.365079365079353</c:v>
                </c:pt>
                <c:pt idx="13">
                  <c:v>387.67202946307435</c:v>
                </c:pt>
                <c:pt idx="14">
                  <c:v>239.44185519549404</c:v>
                </c:pt>
                <c:pt idx="15">
                  <c:v>115.22134627046694</c:v>
                </c:pt>
                <c:pt idx="16">
                  <c:v>423.86651030702075</c:v>
                </c:pt>
                <c:pt idx="17">
                  <c:v>493.6077792586014</c:v>
                </c:pt>
                <c:pt idx="18">
                  <c:v>632.25199915333235</c:v>
                </c:pt>
                <c:pt idx="19">
                  <c:v>104.45299615173172</c:v>
                </c:pt>
                <c:pt idx="20">
                  <c:v>5.6785917092561045</c:v>
                </c:pt>
                <c:pt idx="21">
                  <c:v>6.0938452163315056</c:v>
                </c:pt>
                <c:pt idx="22">
                  <c:v>3.9354584809130264</c:v>
                </c:pt>
                <c:pt idx="23">
                  <c:v>7.2780203784570601</c:v>
                </c:pt>
                <c:pt idx="24">
                  <c:v>23.800079333597779</c:v>
                </c:pt>
                <c:pt idx="25">
                  <c:v>37.757769387162362</c:v>
                </c:pt>
                <c:pt idx="26">
                  <c:v>16.630549816056039</c:v>
                </c:pt>
                <c:pt idx="27">
                  <c:v>19.665683382497541</c:v>
                </c:pt>
                <c:pt idx="28">
                  <c:v>8.3988241646169524</c:v>
                </c:pt>
                <c:pt idx="29">
                  <c:v>1.7614161786076004</c:v>
                </c:pt>
                <c:pt idx="30">
                  <c:v>485.55474629764512</c:v>
                </c:pt>
                <c:pt idx="31">
                  <c:v>619.40746528935858</c:v>
                </c:pt>
                <c:pt idx="32">
                  <c:v>801.13731266802154</c:v>
                </c:pt>
                <c:pt idx="33">
                  <c:v>15.499870834409712</c:v>
                </c:pt>
                <c:pt idx="34">
                  <c:v>13.793103448275861</c:v>
                </c:pt>
                <c:pt idx="35">
                  <c:v>32.458750338111983</c:v>
                </c:pt>
                <c:pt idx="36">
                  <c:v>406.40494188409326</c:v>
                </c:pt>
                <c:pt idx="37">
                  <c:v>29.289724188430558</c:v>
                </c:pt>
                <c:pt idx="38">
                  <c:v>6.3871526985720166</c:v>
                </c:pt>
                <c:pt idx="39">
                  <c:v>58.574682720468601</c:v>
                </c:pt>
                <c:pt idx="40">
                  <c:v>8.9035868735690666</c:v>
                </c:pt>
                <c:pt idx="41">
                  <c:v>4.6114825916532158</c:v>
                </c:pt>
                <c:pt idx="42">
                  <c:v>109.89010989010988</c:v>
                </c:pt>
                <c:pt idx="43">
                  <c:v>5825.2427184466433</c:v>
                </c:pt>
                <c:pt idx="44">
                  <c:v>483.14876576805733</c:v>
                </c:pt>
                <c:pt idx="45">
                  <c:v>1496.7952092405533</c:v>
                </c:pt>
              </c:numCache>
            </c:numRef>
          </c:xVal>
          <c:yVal>
            <c:numRef>
              <c:f>'G10'!$A$9:$A$54</c:f>
              <c:numCache>
                <c:formatCode>0.00</c:formatCode>
                <c:ptCount val="46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3.25</c:v>
                </c:pt>
                <c:pt idx="11">
                  <c:v>3.5</c:v>
                </c:pt>
                <c:pt idx="12">
                  <c:v>3.75</c:v>
                </c:pt>
                <c:pt idx="13">
                  <c:v>4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</c:v>
                </c:pt>
                <c:pt idx="26">
                  <c:v>7.25</c:v>
                </c:pt>
                <c:pt idx="27">
                  <c:v>7.5</c:v>
                </c:pt>
                <c:pt idx="28">
                  <c:v>7.75</c:v>
                </c:pt>
                <c:pt idx="29">
                  <c:v>8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</c:v>
                </c:pt>
                <c:pt idx="38">
                  <c:v>10.25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11.75</c:v>
                </c:pt>
                <c:pt idx="43">
                  <c:v>12.5</c:v>
                </c:pt>
                <c:pt idx="44">
                  <c:v>13.25</c:v>
                </c:pt>
                <c:pt idx="45">
                  <c:v>13.85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7C-433D-BFB4-8F76FFA62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81024"/>
        <c:axId val="172888064"/>
      </c:scatterChart>
      <c:valAx>
        <c:axId val="172881024"/>
        <c:scaling>
          <c:logBase val="10"/>
          <c:orientation val="minMax"/>
          <c:max val="100000"/>
        </c:scaling>
        <c:delete val="0"/>
        <c:axPos val="t"/>
        <c:majorGridlines/>
        <c:min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72888064"/>
        <c:crosses val="autoZero"/>
        <c:crossBetween val="midCat"/>
        <c:majorUnit val="10"/>
      </c:valAx>
      <c:valAx>
        <c:axId val="172888064"/>
        <c:scaling>
          <c:orientation val="maxMin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2881024"/>
        <c:crossesAt val="1.0000000000000005E-2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6637735351574265"/>
          <c:y val="0.46570356514823985"/>
          <c:w val="0.21535780630160961"/>
          <c:h val="0.1235950911541462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67854525204636E-2"/>
          <c:y val="6.1604148699050842E-2"/>
          <c:w val="0.70246090809720896"/>
          <c:h val="0.91733844080300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'G12'!$H$8</c:f>
              <c:strCache>
                <c:ptCount val="1"/>
                <c:pt idx="0">
                  <c:v>K-DPIL 1 (l/h/bar)</c:v>
                </c:pt>
              </c:strCache>
            </c:strRef>
          </c:tx>
          <c:spPr>
            <a:ln w="19050"/>
          </c:spPr>
          <c:xVal>
            <c:numRef>
              <c:f>'G12'!$H$9:$H$25</c:f>
              <c:numCache>
                <c:formatCode>0.00</c:formatCode>
                <c:ptCount val="17"/>
                <c:pt idx="0">
                  <c:v>305.10138489108044</c:v>
                </c:pt>
                <c:pt idx="1">
                  <c:v>321.86577243613061</c:v>
                </c:pt>
                <c:pt idx="2">
                  <c:v>254.35584382551195</c:v>
                </c:pt>
                <c:pt idx="3">
                  <c:v>287.87934807181517</c:v>
                </c:pt>
                <c:pt idx="4">
                  <c:v>287.58311950995846</c:v>
                </c:pt>
                <c:pt idx="5">
                  <c:v>352.42004131447254</c:v>
                </c:pt>
                <c:pt idx="6">
                  <c:v>239.14017669339836</c:v>
                </c:pt>
                <c:pt idx="7">
                  <c:v>547.44766683467651</c:v>
                </c:pt>
                <c:pt idx="8">
                  <c:v>49.935979513444309</c:v>
                </c:pt>
                <c:pt idx="9">
                  <c:v>604.50544159122535</c:v>
                </c:pt>
                <c:pt idx="10">
                  <c:v>488.490688039134</c:v>
                </c:pt>
                <c:pt idx="11">
                  <c:v>477.66571588443236</c:v>
                </c:pt>
                <c:pt idx="12">
                  <c:v>715.13706793802112</c:v>
                </c:pt>
                <c:pt idx="13">
                  <c:v>399.71293343871207</c:v>
                </c:pt>
                <c:pt idx="14">
                  <c:v>305.10138489108044</c:v>
                </c:pt>
                <c:pt idx="15">
                  <c:v>384.73837246231471</c:v>
                </c:pt>
                <c:pt idx="16">
                  <c:v>100.20204375732158</c:v>
                </c:pt>
              </c:numCache>
            </c:numRef>
          </c:xVal>
          <c:yVal>
            <c:numRef>
              <c:f>'G12'!$A$9:$A$54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C-452C-A002-E919B1847E3B}"/>
            </c:ext>
          </c:extLst>
        </c:ser>
        <c:ser>
          <c:idx val="1"/>
          <c:order val="1"/>
          <c:tx>
            <c:strRef>
              <c:f>'G12'!$I$8</c:f>
              <c:strCache>
                <c:ptCount val="1"/>
                <c:pt idx="0">
                  <c:v>K-DPIL 2 (l/h/bar)</c:v>
                </c:pt>
              </c:strCache>
            </c:strRef>
          </c:tx>
          <c:spPr>
            <a:ln w="19050"/>
          </c:spPr>
          <c:marker>
            <c:symbol val="triangle"/>
            <c:size val="7"/>
          </c:marker>
          <c:xVal>
            <c:numRef>
              <c:f>'G12'!$I$9:$I$25</c:f>
              <c:numCache>
                <c:formatCode>0.00</c:formatCode>
                <c:ptCount val="17"/>
                <c:pt idx="0">
                  <c:v>142.10919970082273</c:v>
                </c:pt>
                <c:pt idx="1">
                  <c:v>138.79003558718861</c:v>
                </c:pt>
                <c:pt idx="2">
                  <c:v>132.18770654329148</c:v>
                </c:pt>
                <c:pt idx="3">
                  <c:v>141.05419450631032</c:v>
                </c:pt>
                <c:pt idx="4">
                  <c:v>131.31976362442549</c:v>
                </c:pt>
                <c:pt idx="5">
                  <c:v>141.05419450631032</c:v>
                </c:pt>
                <c:pt idx="6">
                  <c:v>132.27513227513228</c:v>
                </c:pt>
                <c:pt idx="7">
                  <c:v>418.59792527646499</c:v>
                </c:pt>
                <c:pt idx="8">
                  <c:v>36.937206748527508</c:v>
                </c:pt>
                <c:pt idx="9">
                  <c:v>441.5744441944525</c:v>
                </c:pt>
                <c:pt idx="10">
                  <c:v>388.99222722804154</c:v>
                </c:pt>
                <c:pt idx="11">
                  <c:v>472.54512805972979</c:v>
                </c:pt>
                <c:pt idx="12">
                  <c:v>556.16790203355254</c:v>
                </c:pt>
                <c:pt idx="13">
                  <c:v>167.64459346186084</c:v>
                </c:pt>
                <c:pt idx="14">
                  <c:v>151.13350125944586</c:v>
                </c:pt>
                <c:pt idx="15">
                  <c:v>167.10642040457344</c:v>
                </c:pt>
                <c:pt idx="16">
                  <c:v>92.994420334779917</c:v>
                </c:pt>
              </c:numCache>
            </c:numRef>
          </c:xVal>
          <c:yVal>
            <c:numRef>
              <c:f>'G12'!$A$9:$A$54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C-452C-A002-E919B1847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4752"/>
        <c:axId val="182156288"/>
      </c:scatterChart>
      <c:valAx>
        <c:axId val="182154752"/>
        <c:scaling>
          <c:logBase val="10"/>
          <c:orientation val="minMax"/>
          <c:max val="100000"/>
          <c:min val="0.1"/>
        </c:scaling>
        <c:delete val="0"/>
        <c:axPos val="t"/>
        <c:majorGridlines/>
        <c:min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82156288"/>
        <c:crosses val="autoZero"/>
        <c:crossBetween val="midCat"/>
        <c:majorUnit val="10"/>
      </c:valAx>
      <c:valAx>
        <c:axId val="182156288"/>
        <c:scaling>
          <c:orientation val="maxMin"/>
          <c:max val="1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2154752"/>
        <c:crossesAt val="1.0000000000000005E-2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5420079339397939"/>
          <c:y val="0.46570356514823985"/>
          <c:w val="0.22753436642337521"/>
          <c:h val="0.1577344937146023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67854525204636E-2"/>
          <c:y val="6.1604148699050842E-2"/>
          <c:w val="0.70932764983324448"/>
          <c:h val="0.91733844080300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'G13'!$H$8</c:f>
              <c:strCache>
                <c:ptCount val="1"/>
                <c:pt idx="0">
                  <c:v>K-DPIL 1 (l/h/bar)</c:v>
                </c:pt>
              </c:strCache>
            </c:strRef>
          </c:tx>
          <c:spPr>
            <a:ln w="19050"/>
          </c:spPr>
          <c:xVal>
            <c:numRef>
              <c:f>'G13'!$H$9:$H$56</c:f>
              <c:numCache>
                <c:formatCode>0.00</c:formatCode>
                <c:ptCount val="48"/>
                <c:pt idx="0">
                  <c:v>231.20713243846114</c:v>
                </c:pt>
                <c:pt idx="1">
                  <c:v>100.70493454179255</c:v>
                </c:pt>
                <c:pt idx="2">
                  <c:v>194.93799199690937</c:v>
                </c:pt>
                <c:pt idx="3">
                  <c:v>102.01251256332669</c:v>
                </c:pt>
                <c:pt idx="4">
                  <c:v>102.01251256332669</c:v>
                </c:pt>
                <c:pt idx="5">
                  <c:v>31.055900621118006</c:v>
                </c:pt>
                <c:pt idx="6">
                  <c:v>227.01132029783886</c:v>
                </c:pt>
                <c:pt idx="7">
                  <c:v>203.97491479411516</c:v>
                </c:pt>
                <c:pt idx="8">
                  <c:v>106.04453870625662</c:v>
                </c:pt>
                <c:pt idx="9">
                  <c:v>360.73234215185158</c:v>
                </c:pt>
                <c:pt idx="10">
                  <c:v>416.61503111725932</c:v>
                </c:pt>
                <c:pt idx="11">
                  <c:v>452.20806739192244</c:v>
                </c:pt>
                <c:pt idx="12">
                  <c:v>238.280567425458</c:v>
                </c:pt>
                <c:pt idx="13">
                  <c:v>597.01492537313459</c:v>
                </c:pt>
                <c:pt idx="14">
                  <c:v>481.61648004028052</c:v>
                </c:pt>
                <c:pt idx="15">
                  <c:v>683.90595508307547</c:v>
                </c:pt>
                <c:pt idx="16">
                  <c:v>4.480621312822044</c:v>
                </c:pt>
                <c:pt idx="17">
                  <c:v>6.6012825348924924</c:v>
                </c:pt>
                <c:pt idx="18">
                  <c:v>28.349433011339773</c:v>
                </c:pt>
                <c:pt idx="19">
                  <c:v>59.85342750652616</c:v>
                </c:pt>
                <c:pt idx="20">
                  <c:v>15.165388577314868</c:v>
                </c:pt>
                <c:pt idx="21">
                  <c:v>30.57611844222723</c:v>
                </c:pt>
                <c:pt idx="22">
                  <c:v>17.508189314356716</c:v>
                </c:pt>
                <c:pt idx="23">
                  <c:v>159.19389747497715</c:v>
                </c:pt>
                <c:pt idx="24">
                  <c:v>2.6117453921349152</c:v>
                </c:pt>
                <c:pt idx="25">
                  <c:v>2.0516263801850192</c:v>
                </c:pt>
                <c:pt idx="26">
                  <c:v>10.535187526337968</c:v>
                </c:pt>
                <c:pt idx="27">
                  <c:v>2.2383048571215398</c:v>
                </c:pt>
                <c:pt idx="28">
                  <c:v>41.85022026431718</c:v>
                </c:pt>
                <c:pt idx="29">
                  <c:v>108.45110137023038</c:v>
                </c:pt>
                <c:pt idx="30">
                  <c:v>6291.2237428786711</c:v>
                </c:pt>
                <c:pt idx="31">
                  <c:v>823.82041831925255</c:v>
                </c:pt>
                <c:pt idx="32">
                  <c:v>481.61648004028052</c:v>
                </c:pt>
                <c:pt idx="33">
                  <c:v>1556.3785367745488</c:v>
                </c:pt>
                <c:pt idx="34">
                  <c:v>3934.0699827338117</c:v>
                </c:pt>
                <c:pt idx="35">
                  <c:v>2421.7775462780537</c:v>
                </c:pt>
                <c:pt idx="36">
                  <c:v>4525.9108395564581</c:v>
                </c:pt>
                <c:pt idx="37">
                  <c:v>2651.1134676564197</c:v>
                </c:pt>
                <c:pt idx="38">
                  <c:v>1369.1500077693852</c:v>
                </c:pt>
                <c:pt idx="39">
                  <c:v>1556.3785367745488</c:v>
                </c:pt>
                <c:pt idx="40">
                  <c:v>2421.7775462780537</c:v>
                </c:pt>
                <c:pt idx="41">
                  <c:v>2421.7775462780537</c:v>
                </c:pt>
                <c:pt idx="42">
                  <c:v>4525.9108395564581</c:v>
                </c:pt>
                <c:pt idx="43">
                  <c:v>2421.7775462780537</c:v>
                </c:pt>
                <c:pt idx="44">
                  <c:v>5.2782385763836519</c:v>
                </c:pt>
                <c:pt idx="45">
                  <c:v>74.318715488246497</c:v>
                </c:pt>
                <c:pt idx="46">
                  <c:v>201.11506611423945</c:v>
                </c:pt>
                <c:pt idx="47">
                  <c:v>97.780126849894273</c:v>
                </c:pt>
              </c:numCache>
            </c:numRef>
          </c:xVal>
          <c:yVal>
            <c:numRef>
              <c:f>'G13'!$A$9:$A$56</c:f>
              <c:numCache>
                <c:formatCode>0.00</c:formatCode>
                <c:ptCount val="48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  <c:pt idx="46">
                  <c:v>14.323250000000009</c:v>
                </c:pt>
                <c:pt idx="47">
                  <c:v>14.628000000000009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F-497B-89FA-3A44E511724C}"/>
            </c:ext>
          </c:extLst>
        </c:ser>
        <c:ser>
          <c:idx val="1"/>
          <c:order val="1"/>
          <c:tx>
            <c:strRef>
              <c:f>'G13'!$I$8</c:f>
              <c:strCache>
                <c:ptCount val="1"/>
                <c:pt idx="0">
                  <c:v>K-DPIL 2 (l/h/bar)</c:v>
                </c:pt>
              </c:strCache>
            </c:strRef>
          </c:tx>
          <c:spPr>
            <a:ln w="19050"/>
          </c:spPr>
          <c:marker>
            <c:symbol val="triangle"/>
            <c:size val="7"/>
          </c:marker>
          <c:xVal>
            <c:numRef>
              <c:f>'G13'!$I$9:$I$56</c:f>
              <c:numCache>
                <c:formatCode>0.00</c:formatCode>
                <c:ptCount val="48"/>
                <c:pt idx="0">
                  <c:v>131.00436681222706</c:v>
                </c:pt>
                <c:pt idx="1">
                  <c:v>125.78616352201257</c:v>
                </c:pt>
                <c:pt idx="2">
                  <c:v>128.11127379209373</c:v>
                </c:pt>
                <c:pt idx="3">
                  <c:v>60.975609756097569</c:v>
                </c:pt>
                <c:pt idx="4">
                  <c:v>68.649885583524025</c:v>
                </c:pt>
                <c:pt idx="5">
                  <c:v>15.198851642320358</c:v>
                </c:pt>
                <c:pt idx="6">
                  <c:v>125.82781456953639</c:v>
                </c:pt>
                <c:pt idx="7">
                  <c:v>127.55102040816327</c:v>
                </c:pt>
                <c:pt idx="8">
                  <c:v>114.75409836065573</c:v>
                </c:pt>
                <c:pt idx="9">
                  <c:v>353.13851858391456</c:v>
                </c:pt>
                <c:pt idx="10">
                  <c:v>418.54436503480377</c:v>
                </c:pt>
                <c:pt idx="11">
                  <c:v>396.39742419020115</c:v>
                </c:pt>
                <c:pt idx="12">
                  <c:v>132.83378746594008</c:v>
                </c:pt>
                <c:pt idx="13">
                  <c:v>596.53737171057105</c:v>
                </c:pt>
                <c:pt idx="14">
                  <c:v>422.36387236949571</c:v>
                </c:pt>
                <c:pt idx="15">
                  <c:v>597.74571897114959</c:v>
                </c:pt>
                <c:pt idx="16">
                  <c:v>4.480621312822044</c:v>
                </c:pt>
                <c:pt idx="17">
                  <c:v>6.6012825348924924</c:v>
                </c:pt>
                <c:pt idx="18">
                  <c:v>20.056935817805382</c:v>
                </c:pt>
                <c:pt idx="19">
                  <c:v>90.036014405762302</c:v>
                </c:pt>
                <c:pt idx="20">
                  <c:v>15.165388577314868</c:v>
                </c:pt>
                <c:pt idx="21">
                  <c:v>30.57611844222723</c:v>
                </c:pt>
                <c:pt idx="22">
                  <c:v>17.508189314356716</c:v>
                </c:pt>
                <c:pt idx="23">
                  <c:v>95.609065155807343</c:v>
                </c:pt>
                <c:pt idx="24">
                  <c:v>2.6117453921349152</c:v>
                </c:pt>
                <c:pt idx="25">
                  <c:v>2.0516263801850192</c:v>
                </c:pt>
                <c:pt idx="26">
                  <c:v>10.535187526337968</c:v>
                </c:pt>
                <c:pt idx="27">
                  <c:v>2.2383048571215398</c:v>
                </c:pt>
                <c:pt idx="28">
                  <c:v>40.448039825762294</c:v>
                </c:pt>
                <c:pt idx="29">
                  <c:v>99.852071005917139</c:v>
                </c:pt>
                <c:pt idx="30">
                  <c:v>2189.8745940017643</c:v>
                </c:pt>
                <c:pt idx="31">
                  <c:v>676.76239631896453</c:v>
                </c:pt>
                <c:pt idx="32">
                  <c:v>434.00393096751952</c:v>
                </c:pt>
                <c:pt idx="33">
                  <c:v>2370.7335183698292</c:v>
                </c:pt>
                <c:pt idx="34">
                  <c:v>4279.4127328988016</c:v>
                </c:pt>
                <c:pt idx="35">
                  <c:v>3395.3237132494769</c:v>
                </c:pt>
                <c:pt idx="36">
                  <c:v>4311.6819612953032</c:v>
                </c:pt>
                <c:pt idx="37">
                  <c:v>1522.6404928670149</c:v>
                </c:pt>
                <c:pt idx="38">
                  <c:v>1903.2983455402934</c:v>
                </c:pt>
                <c:pt idx="39">
                  <c:v>2607.5619295958327</c:v>
                </c:pt>
                <c:pt idx="40">
                  <c:v>2344.0139170081202</c:v>
                </c:pt>
                <c:pt idx="41">
                  <c:v>3298.3544875945181</c:v>
                </c:pt>
                <c:pt idx="42">
                  <c:v>3298.3544875945181</c:v>
                </c:pt>
                <c:pt idx="43">
                  <c:v>993.16189642424968</c:v>
                </c:pt>
                <c:pt idx="44">
                  <c:v>5.2782385763836519</c:v>
                </c:pt>
                <c:pt idx="45">
                  <c:v>57.420494699646646</c:v>
                </c:pt>
                <c:pt idx="46">
                  <c:v>123.60446570972884</c:v>
                </c:pt>
                <c:pt idx="47">
                  <c:v>96.726190476190482</c:v>
                </c:pt>
              </c:numCache>
            </c:numRef>
          </c:xVal>
          <c:yVal>
            <c:numRef>
              <c:f>'G13'!$A$9:$A$56</c:f>
              <c:numCache>
                <c:formatCode>0.00</c:formatCode>
                <c:ptCount val="48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  <c:pt idx="46">
                  <c:v>14.323250000000009</c:v>
                </c:pt>
                <c:pt idx="47">
                  <c:v>14.628000000000009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F-497B-89FA-3A44E5117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71712"/>
        <c:axId val="192418560"/>
      </c:scatterChart>
      <c:valAx>
        <c:axId val="192371712"/>
        <c:scaling>
          <c:logBase val="10"/>
          <c:orientation val="minMax"/>
          <c:min val="0.1"/>
        </c:scaling>
        <c:delete val="0"/>
        <c:axPos val="t"/>
        <c:majorGridlines/>
        <c:min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2418560"/>
        <c:crosses val="autoZero"/>
        <c:crossBetween val="midCat"/>
        <c:majorUnit val="10"/>
      </c:valAx>
      <c:valAx>
        <c:axId val="192418560"/>
        <c:scaling>
          <c:orientation val="maxMin"/>
          <c:max val="1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2371712"/>
        <c:crossesAt val="1.0000000000000005E-2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5420079339397939"/>
          <c:y val="0.46570356514823985"/>
          <c:w val="0.22753436642337521"/>
          <c:h val="0.1577344937146023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67854525204636E-2"/>
          <c:y val="6.1604148699050842E-2"/>
          <c:w val="0.70921916010498687"/>
          <c:h val="0.91733844080300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'G1'!$H$8</c:f>
              <c:strCache>
                <c:ptCount val="1"/>
                <c:pt idx="0">
                  <c:v>K-DPIL 1 (l/h/bar)</c:v>
                </c:pt>
              </c:strCache>
            </c:strRef>
          </c:tx>
          <c:spPr>
            <a:ln w="19050"/>
          </c:spPr>
          <c:xVal>
            <c:numRef>
              <c:f>'G1'!$H$9:$H$54</c:f>
              <c:numCache>
                <c:formatCode>0.00</c:formatCode>
                <c:ptCount val="46"/>
                <c:pt idx="0">
                  <c:v>280.50940507962463</c:v>
                </c:pt>
                <c:pt idx="1">
                  <c:v>244.67194307785337</c:v>
                </c:pt>
                <c:pt idx="2">
                  <c:v>247.22059720928311</c:v>
                </c:pt>
                <c:pt idx="3">
                  <c:v>295.30133391831129</c:v>
                </c:pt>
                <c:pt idx="4">
                  <c:v>228.33656810138146</c:v>
                </c:pt>
                <c:pt idx="5">
                  <c:v>68.610634648370493</c:v>
                </c:pt>
                <c:pt idx="6">
                  <c:v>141.24620240323995</c:v>
                </c:pt>
                <c:pt idx="7">
                  <c:v>135.04236954344427</c:v>
                </c:pt>
                <c:pt idx="8">
                  <c:v>98.740088512060325</c:v>
                </c:pt>
                <c:pt idx="9">
                  <c:v>176.00826787555766</c:v>
                </c:pt>
                <c:pt idx="10">
                  <c:v>216.81582218624695</c:v>
                </c:pt>
                <c:pt idx="11">
                  <c:v>81.135902636916825</c:v>
                </c:pt>
                <c:pt idx="12">
                  <c:v>383.87715930902129</c:v>
                </c:pt>
                <c:pt idx="13">
                  <c:v>39.022386527007598</c:v>
                </c:pt>
                <c:pt idx="14">
                  <c:v>186.87771389822905</c:v>
                </c:pt>
                <c:pt idx="15">
                  <c:v>463.04453350421494</c:v>
                </c:pt>
                <c:pt idx="16">
                  <c:v>311.74013342477724</c:v>
                </c:pt>
                <c:pt idx="17">
                  <c:v>170.23190837756502</c:v>
                </c:pt>
                <c:pt idx="18">
                  <c:v>650.05417118093203</c:v>
                </c:pt>
                <c:pt idx="19">
                  <c:v>729.04009720534714</c:v>
                </c:pt>
                <c:pt idx="20">
                  <c:v>515.90713671539118</c:v>
                </c:pt>
                <c:pt idx="21">
                  <c:v>711.57917207763387</c:v>
                </c:pt>
                <c:pt idx="22">
                  <c:v>10.50382121771886</c:v>
                </c:pt>
                <c:pt idx="23">
                  <c:v>22.030475491096016</c:v>
                </c:pt>
                <c:pt idx="24">
                  <c:v>61.8400680915368</c:v>
                </c:pt>
                <c:pt idx="25">
                  <c:v>28.504029880086492</c:v>
                </c:pt>
                <c:pt idx="26">
                  <c:v>39.880358923230311</c:v>
                </c:pt>
                <c:pt idx="27">
                  <c:v>95.996884215415179</c:v>
                </c:pt>
                <c:pt idx="28">
                  <c:v>563.43595767791089</c:v>
                </c:pt>
                <c:pt idx="29">
                  <c:v>36.674816625916876</c:v>
                </c:pt>
                <c:pt idx="30">
                  <c:v>366.28602391468837</c:v>
                </c:pt>
                <c:pt idx="31">
                  <c:v>19.996364297400472</c:v>
                </c:pt>
                <c:pt idx="32">
                  <c:v>31.616142830574667</c:v>
                </c:pt>
                <c:pt idx="33">
                  <c:v>20.179783525958541</c:v>
                </c:pt>
                <c:pt idx="34">
                  <c:v>1034.0113453080908</c:v>
                </c:pt>
                <c:pt idx="35">
                  <c:v>24.105321713332092</c:v>
                </c:pt>
                <c:pt idx="36">
                  <c:v>56.186223619564679</c:v>
                </c:pt>
                <c:pt idx="37">
                  <c:v>37.02297322954243</c:v>
                </c:pt>
                <c:pt idx="38">
                  <c:v>22.030475491096016</c:v>
                </c:pt>
                <c:pt idx="39">
                  <c:v>131.10789815829824</c:v>
                </c:pt>
                <c:pt idx="40">
                  <c:v>6439.8818092280308</c:v>
                </c:pt>
                <c:pt idx="41">
                  <c:v>2015.2583849143555</c:v>
                </c:pt>
                <c:pt idx="42">
                  <c:v>126.11177121789429</c:v>
                </c:pt>
                <c:pt idx="43">
                  <c:v>2829.9979785728842</c:v>
                </c:pt>
                <c:pt idx="44">
                  <c:v>410.1161995898841</c:v>
                </c:pt>
                <c:pt idx="45">
                  <c:v>1564.7703140717572</c:v>
                </c:pt>
              </c:numCache>
            </c:numRef>
          </c:xVal>
          <c:yVal>
            <c:numRef>
              <c:f>'G1'!$A$9:$A$54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D-4FCC-932F-9FB308CF749E}"/>
            </c:ext>
          </c:extLst>
        </c:ser>
        <c:ser>
          <c:idx val="1"/>
          <c:order val="1"/>
          <c:tx>
            <c:strRef>
              <c:f>'G1'!$I$8</c:f>
              <c:strCache>
                <c:ptCount val="1"/>
                <c:pt idx="0">
                  <c:v>K-DPIL 2 (l/h/bar)</c:v>
                </c:pt>
              </c:strCache>
            </c:strRef>
          </c:tx>
          <c:spPr>
            <a:ln w="19050"/>
          </c:spPr>
          <c:marker>
            <c:symbol val="triangle"/>
            <c:size val="7"/>
          </c:marker>
          <c:xVal>
            <c:numRef>
              <c:f>'G1'!$I$9:$I$54</c:f>
              <c:numCache>
                <c:formatCode>0.00</c:formatCode>
                <c:ptCount val="46"/>
                <c:pt idx="0">
                  <c:v>189.60409761541248</c:v>
                </c:pt>
                <c:pt idx="1">
                  <c:v>205.79069931444096</c:v>
                </c:pt>
                <c:pt idx="2">
                  <c:v>217.03833620478497</c:v>
                </c:pt>
                <c:pt idx="3">
                  <c:v>204.36544044158509</c:v>
                </c:pt>
                <c:pt idx="4">
                  <c:v>187.90752444363719</c:v>
                </c:pt>
                <c:pt idx="5">
                  <c:v>64.274236743438678</c:v>
                </c:pt>
                <c:pt idx="6">
                  <c:v>108.48755583918316</c:v>
                </c:pt>
                <c:pt idx="7">
                  <c:v>91.015854374633008</c:v>
                </c:pt>
                <c:pt idx="8">
                  <c:v>80.186239006725302</c:v>
                </c:pt>
                <c:pt idx="9">
                  <c:v>133.8366506520247</c:v>
                </c:pt>
                <c:pt idx="10">
                  <c:v>193.09084188526546</c:v>
                </c:pt>
                <c:pt idx="11">
                  <c:v>87.347803070407622</c:v>
                </c:pt>
                <c:pt idx="12">
                  <c:v>309.23164004361524</c:v>
                </c:pt>
                <c:pt idx="13">
                  <c:v>27.720520292842419</c:v>
                </c:pt>
                <c:pt idx="14">
                  <c:v>110.9846328969835</c:v>
                </c:pt>
                <c:pt idx="15">
                  <c:v>376.01052829479232</c:v>
                </c:pt>
                <c:pt idx="16">
                  <c:v>266.07601915623593</c:v>
                </c:pt>
                <c:pt idx="17">
                  <c:v>118.82426516572859</c:v>
                </c:pt>
                <c:pt idx="18">
                  <c:v>490.79198725450965</c:v>
                </c:pt>
                <c:pt idx="19">
                  <c:v>500.23472552505433</c:v>
                </c:pt>
                <c:pt idx="20">
                  <c:v>573.42006842812839</c:v>
                </c:pt>
                <c:pt idx="21">
                  <c:v>611.1082010720587</c:v>
                </c:pt>
                <c:pt idx="22">
                  <c:v>6.9413456294313063</c:v>
                </c:pt>
                <c:pt idx="23">
                  <c:v>12.862536824198166</c:v>
                </c:pt>
                <c:pt idx="24">
                  <c:v>54.074932406334511</c:v>
                </c:pt>
                <c:pt idx="25">
                  <c:v>20.188425302826381</c:v>
                </c:pt>
                <c:pt idx="26">
                  <c:v>40.719375636240244</c:v>
                </c:pt>
                <c:pt idx="27">
                  <c:v>76.33587786259541</c:v>
                </c:pt>
                <c:pt idx="28">
                  <c:v>575.11207903559171</c:v>
                </c:pt>
                <c:pt idx="29">
                  <c:v>38.582953349701867</c:v>
                </c:pt>
                <c:pt idx="30">
                  <c:v>321.62269369726744</c:v>
                </c:pt>
                <c:pt idx="31">
                  <c:v>10.162152609022225</c:v>
                </c:pt>
                <c:pt idx="32">
                  <c:v>29.289724188430558</c:v>
                </c:pt>
                <c:pt idx="33">
                  <c:v>10.173925681895259</c:v>
                </c:pt>
                <c:pt idx="34">
                  <c:v>574.87783845932745</c:v>
                </c:pt>
                <c:pt idx="35">
                  <c:v>16.540032046312088</c:v>
                </c:pt>
                <c:pt idx="36">
                  <c:v>56.965302951838439</c:v>
                </c:pt>
                <c:pt idx="37">
                  <c:v>26.999662504218698</c:v>
                </c:pt>
                <c:pt idx="38">
                  <c:v>12.54639552511893</c:v>
                </c:pt>
                <c:pt idx="39">
                  <c:v>96.102509343299531</c:v>
                </c:pt>
                <c:pt idx="40">
                  <c:v>-101296.24860501886</c:v>
                </c:pt>
                <c:pt idx="41">
                  <c:v>3680.9815950920374</c:v>
                </c:pt>
                <c:pt idx="42">
                  <c:v>106.44959298685035</c:v>
                </c:pt>
                <c:pt idx="43">
                  <c:v>2955.6650246305535</c:v>
                </c:pt>
                <c:pt idx="44">
                  <c:v>441.33853651275933</c:v>
                </c:pt>
                <c:pt idx="45">
                  <c:v>1193.9078323389169</c:v>
                </c:pt>
              </c:numCache>
            </c:numRef>
          </c:xVal>
          <c:yVal>
            <c:numRef>
              <c:f>'G1'!$A$9:$A$54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D-4FCC-932F-9FB308CF7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33248"/>
        <c:axId val="167355520"/>
      </c:scatterChart>
      <c:valAx>
        <c:axId val="167333248"/>
        <c:scaling>
          <c:logBase val="10"/>
          <c:orientation val="minMax"/>
          <c:max val="100000"/>
          <c:min val="0.1"/>
        </c:scaling>
        <c:delete val="0"/>
        <c:axPos val="t"/>
        <c:majorGridlines/>
        <c:min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67355520"/>
        <c:crosses val="autoZero"/>
        <c:crossBetween val="midCat"/>
        <c:majorUnit val="10"/>
      </c:valAx>
      <c:valAx>
        <c:axId val="167355520"/>
        <c:scaling>
          <c:orientation val="maxMin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67333248"/>
        <c:crossesAt val="1.0000000000000005E-2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'ALLE Graphen mNN'!$A$1</c:f>
              <c:strCache>
                <c:ptCount val="1"/>
                <c:pt idx="0">
                  <c:v>G1</c:v>
                </c:pt>
              </c:strCache>
            </c:strRef>
          </c:tx>
          <c:xVal>
            <c:numRef>
              <c:f>'ALLE Graphen mNN'!$D$3:$D$48</c:f>
              <c:numCache>
                <c:formatCode>0.00</c:formatCode>
                <c:ptCount val="46"/>
                <c:pt idx="0">
                  <c:v>230.62032135689697</c:v>
                </c:pt>
                <c:pt idx="1">
                  <c:v>224.39075352744493</c:v>
                </c:pt>
                <c:pt idx="2">
                  <c:v>231.63839727872431</c:v>
                </c:pt>
                <c:pt idx="3">
                  <c:v>245.66112262464989</c:v>
                </c:pt>
                <c:pt idx="4">
                  <c:v>207.1380198126036</c:v>
                </c:pt>
                <c:pt idx="5">
                  <c:v>66.407049132655658</c:v>
                </c:pt>
                <c:pt idx="6">
                  <c:v>123.78794476965057</c:v>
                </c:pt>
                <c:pt idx="7">
                  <c:v>110.86476735542044</c:v>
                </c:pt>
                <c:pt idx="8">
                  <c:v>88.980876243006733</c:v>
                </c:pt>
                <c:pt idx="9">
                  <c:v>153.48080355382882</c:v>
                </c:pt>
                <c:pt idx="10">
                  <c:v>204.60974962104919</c:v>
                </c:pt>
                <c:pt idx="11">
                  <c:v>84.184576054460095</c:v>
                </c:pt>
                <c:pt idx="12">
                  <c:v>344.53876929659572</c:v>
                </c:pt>
                <c:pt idx="13">
                  <c:v>32.889525043652647</c:v>
                </c:pt>
                <c:pt idx="14">
                  <c:v>144.01581327625956</c:v>
                </c:pt>
                <c:pt idx="15">
                  <c:v>417.2644481224533</c:v>
                </c:pt>
                <c:pt idx="16">
                  <c:v>288.00446821689866</c:v>
                </c:pt>
                <c:pt idx="17">
                  <c:v>142.22405359405209</c:v>
                </c:pt>
                <c:pt idx="18">
                  <c:v>564.83747972047047</c:v>
                </c:pt>
                <c:pt idx="19">
                  <c:v>603.89665748559639</c:v>
                </c:pt>
                <c:pt idx="20">
                  <c:v>543.90394890816833</c:v>
                </c:pt>
                <c:pt idx="21">
                  <c:v>659.43298959690185</c:v>
                </c:pt>
                <c:pt idx="22">
                  <c:v>8.5387735361666923</c:v>
                </c:pt>
                <c:pt idx="23">
                  <c:v>16.83353207912165</c:v>
                </c:pt>
                <c:pt idx="24">
                  <c:v>57.827307580873722</c:v>
                </c:pt>
                <c:pt idx="25">
                  <c:v>23.988569737765886</c:v>
                </c:pt>
                <c:pt idx="26">
                  <c:v>40.297683748611412</c:v>
                </c:pt>
                <c:pt idx="27">
                  <c:v>85.603775785053116</c:v>
                </c:pt>
                <c:pt idx="28">
                  <c:v>569.24408211553066</c:v>
                </c:pt>
                <c:pt idx="29">
                  <c:v>37.616787994014338</c:v>
                </c:pt>
                <c:pt idx="30">
                  <c:v>343.22863760925281</c:v>
                </c:pt>
                <c:pt idx="31">
                  <c:v>14.255037902993703</c:v>
                </c:pt>
                <c:pt idx="32">
                  <c:v>30.430709873572752</c:v>
                </c:pt>
                <c:pt idx="33">
                  <c:v>14.328559518312945</c:v>
                </c:pt>
                <c:pt idx="34">
                  <c:v>770.993000703078</c:v>
                </c:pt>
                <c:pt idx="35">
                  <c:v>19.967543505027738</c:v>
                </c:pt>
                <c:pt idx="36">
                  <c:v>56.574422226022271</c:v>
                </c:pt>
                <c:pt idx="37">
                  <c:v>31.616574483969156</c:v>
                </c:pt>
                <c:pt idx="38">
                  <c:v>16.62537395422218</c:v>
                </c:pt>
                <c:pt idx="39">
                  <c:v>112.24882185456656</c:v>
                </c:pt>
                <c:pt idx="40">
                  <c:v>6439.8818092280308</c:v>
                </c:pt>
                <c:pt idx="41">
                  <c:v>2723.6242443157698</c:v>
                </c:pt>
                <c:pt idx="42">
                  <c:v>115.86434618550969</c:v>
                </c:pt>
                <c:pt idx="43">
                  <c:v>2892.1490357592293</c:v>
                </c:pt>
                <c:pt idx="44">
                  <c:v>425.44104565400619</c:v>
                </c:pt>
                <c:pt idx="45">
                  <c:v>1366.8180324321515</c:v>
                </c:pt>
              </c:numCache>
            </c:numRef>
          </c:xVal>
          <c:yVal>
            <c:numRef>
              <c:f>'ALLE Graphen mNN'!$A$3:$A$48</c:f>
              <c:numCache>
                <c:formatCode>0.00</c:formatCode>
                <c:ptCount val="46"/>
                <c:pt idx="0">
                  <c:v>118.62825000000001</c:v>
                </c:pt>
                <c:pt idx="1">
                  <c:v>118.32350000000001</c:v>
                </c:pt>
                <c:pt idx="2">
                  <c:v>118.01875000000001</c:v>
                </c:pt>
                <c:pt idx="3">
                  <c:v>117.71400000000001</c:v>
                </c:pt>
                <c:pt idx="4">
                  <c:v>117.40925</c:v>
                </c:pt>
                <c:pt idx="5">
                  <c:v>117.1045</c:v>
                </c:pt>
                <c:pt idx="6">
                  <c:v>116.79975</c:v>
                </c:pt>
                <c:pt idx="7">
                  <c:v>116.495</c:v>
                </c:pt>
                <c:pt idx="8">
                  <c:v>116.19025000000001</c:v>
                </c:pt>
                <c:pt idx="9">
                  <c:v>115.88550000000001</c:v>
                </c:pt>
                <c:pt idx="10">
                  <c:v>115.58075000000001</c:v>
                </c:pt>
                <c:pt idx="11">
                  <c:v>115.27600000000001</c:v>
                </c:pt>
                <c:pt idx="12">
                  <c:v>114.97125000000001</c:v>
                </c:pt>
                <c:pt idx="13">
                  <c:v>114.66650000000001</c:v>
                </c:pt>
                <c:pt idx="14">
                  <c:v>114.36175</c:v>
                </c:pt>
                <c:pt idx="15">
                  <c:v>114.057</c:v>
                </c:pt>
                <c:pt idx="16">
                  <c:v>113.75225</c:v>
                </c:pt>
                <c:pt idx="17">
                  <c:v>113.44750000000001</c:v>
                </c:pt>
                <c:pt idx="18">
                  <c:v>113.14275000000001</c:v>
                </c:pt>
                <c:pt idx="19">
                  <c:v>112.83800000000001</c:v>
                </c:pt>
                <c:pt idx="20">
                  <c:v>112.53325000000001</c:v>
                </c:pt>
                <c:pt idx="21">
                  <c:v>112.22850000000001</c:v>
                </c:pt>
                <c:pt idx="22">
                  <c:v>111.92375</c:v>
                </c:pt>
                <c:pt idx="23">
                  <c:v>111.619</c:v>
                </c:pt>
                <c:pt idx="24">
                  <c:v>111.31425</c:v>
                </c:pt>
                <c:pt idx="25">
                  <c:v>111.0095</c:v>
                </c:pt>
                <c:pt idx="26">
                  <c:v>110.70475</c:v>
                </c:pt>
                <c:pt idx="27">
                  <c:v>110.4</c:v>
                </c:pt>
                <c:pt idx="28">
                  <c:v>110.09525000000001</c:v>
                </c:pt>
                <c:pt idx="29">
                  <c:v>109.79050000000001</c:v>
                </c:pt>
                <c:pt idx="30">
                  <c:v>109.48575</c:v>
                </c:pt>
                <c:pt idx="31">
                  <c:v>109.181</c:v>
                </c:pt>
                <c:pt idx="32">
                  <c:v>108.87625</c:v>
                </c:pt>
                <c:pt idx="33">
                  <c:v>108.5715</c:v>
                </c:pt>
                <c:pt idx="34">
                  <c:v>108.26675</c:v>
                </c:pt>
                <c:pt idx="35">
                  <c:v>107.962</c:v>
                </c:pt>
                <c:pt idx="36">
                  <c:v>107.65725</c:v>
                </c:pt>
                <c:pt idx="37">
                  <c:v>107.35250000000001</c:v>
                </c:pt>
                <c:pt idx="38">
                  <c:v>107.04775000000001</c:v>
                </c:pt>
                <c:pt idx="39">
                  <c:v>106.74299999999999</c:v>
                </c:pt>
                <c:pt idx="40">
                  <c:v>106.43825</c:v>
                </c:pt>
                <c:pt idx="41">
                  <c:v>106.1335</c:v>
                </c:pt>
                <c:pt idx="42">
                  <c:v>105.82875</c:v>
                </c:pt>
                <c:pt idx="43">
                  <c:v>105.524</c:v>
                </c:pt>
                <c:pt idx="44">
                  <c:v>105.21925</c:v>
                </c:pt>
                <c:pt idx="45">
                  <c:v>105.08300000000001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A-4FF9-93C4-66054A394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29152"/>
        <c:axId val="137730688"/>
      </c:scatterChart>
      <c:valAx>
        <c:axId val="137729152"/>
        <c:scaling>
          <c:logBase val="10"/>
          <c:orientation val="minMax"/>
          <c:min val="0.1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137730688"/>
        <c:crosses val="autoZero"/>
        <c:crossBetween val="midCat"/>
      </c:valAx>
      <c:valAx>
        <c:axId val="13773068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7729152"/>
        <c:crossesAt val="0.1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'ALLE Graphen mNN'!$F$1</c:f>
              <c:strCache>
                <c:ptCount val="1"/>
                <c:pt idx="0">
                  <c:v>G2</c:v>
                </c:pt>
              </c:strCache>
            </c:strRef>
          </c:tx>
          <c:xVal>
            <c:numRef>
              <c:f>'ALLE Graphen mNN'!$I$3:$I$48</c:f>
              <c:numCache>
                <c:formatCode>0.00</c:formatCode>
                <c:ptCount val="46"/>
                <c:pt idx="0">
                  <c:v>315.85305282252517</c:v>
                </c:pt>
                <c:pt idx="1">
                  <c:v>260.20412026367649</c:v>
                </c:pt>
                <c:pt idx="2">
                  <c:v>373.45561992528377</c:v>
                </c:pt>
                <c:pt idx="3">
                  <c:v>478.06035936025091</c:v>
                </c:pt>
                <c:pt idx="4">
                  <c:v>374.2960624669816</c:v>
                </c:pt>
                <c:pt idx="5">
                  <c:v>164.81500525247841</c:v>
                </c:pt>
                <c:pt idx="6">
                  <c:v>190.5302099946835</c:v>
                </c:pt>
                <c:pt idx="7">
                  <c:v>179.64484946528785</c:v>
                </c:pt>
                <c:pt idx="8">
                  <c:v>0.54856641310708021</c:v>
                </c:pt>
                <c:pt idx="9">
                  <c:v>24.555992318301339</c:v>
                </c:pt>
                <c:pt idx="10">
                  <c:v>10.095447870778267</c:v>
                </c:pt>
                <c:pt idx="11">
                  <c:v>85.028219537477767</c:v>
                </c:pt>
                <c:pt idx="12">
                  <c:v>381.64930079390507</c:v>
                </c:pt>
                <c:pt idx="13">
                  <c:v>108.94789095241707</c:v>
                </c:pt>
                <c:pt idx="14">
                  <c:v>31.871618159653345</c:v>
                </c:pt>
                <c:pt idx="15">
                  <c:v>143.19620860390873</c:v>
                </c:pt>
                <c:pt idx="16">
                  <c:v>449.74669302947734</c:v>
                </c:pt>
                <c:pt idx="17">
                  <c:v>481.3531652234397</c:v>
                </c:pt>
                <c:pt idx="18">
                  <c:v>38.061903215594668</c:v>
                </c:pt>
                <c:pt idx="19">
                  <c:v>763.33189745926063</c:v>
                </c:pt>
                <c:pt idx="20">
                  <c:v>864.92891910480648</c:v>
                </c:pt>
                <c:pt idx="21">
                  <c:v>461.90625470436896</c:v>
                </c:pt>
                <c:pt idx="22">
                  <c:v>155.59615797907969</c:v>
                </c:pt>
                <c:pt idx="23">
                  <c:v>8.0874109705633419</c:v>
                </c:pt>
                <c:pt idx="24">
                  <c:v>51.448346052022877</c:v>
                </c:pt>
                <c:pt idx="25">
                  <c:v>17.413221322351284</c:v>
                </c:pt>
                <c:pt idx="26">
                  <c:v>2.5159945366975776</c:v>
                </c:pt>
                <c:pt idx="27">
                  <c:v>6.5987242466456504</c:v>
                </c:pt>
                <c:pt idx="28">
                  <c:v>6.1746331541479007</c:v>
                </c:pt>
                <c:pt idx="29">
                  <c:v>14.222388262648559</c:v>
                </c:pt>
                <c:pt idx="30">
                  <c:v>50.700308603638284</c:v>
                </c:pt>
                <c:pt idx="31">
                  <c:v>1107.751857490573</c:v>
                </c:pt>
                <c:pt idx="32">
                  <c:v>6.6597602486310503</c:v>
                </c:pt>
                <c:pt idx="33">
                  <c:v>1746.3573424197339</c:v>
                </c:pt>
                <c:pt idx="34">
                  <c:v>98.765012999657785</c:v>
                </c:pt>
                <c:pt idx="35">
                  <c:v>1718.8886703765224</c:v>
                </c:pt>
                <c:pt idx="36">
                  <c:v>2480.6572913869445</c:v>
                </c:pt>
                <c:pt idx="37">
                  <c:v>3176.9902402300772</c:v>
                </c:pt>
                <c:pt idx="38">
                  <c:v>3662.732536595473</c:v>
                </c:pt>
                <c:pt idx="39">
                  <c:v>3488.2871359592441</c:v>
                </c:pt>
                <c:pt idx="40">
                  <c:v>4562.3363892476964</c:v>
                </c:pt>
                <c:pt idx="41">
                  <c:v>3459.5102203626566</c:v>
                </c:pt>
                <c:pt idx="42">
                  <c:v>3843.5240430689419</c:v>
                </c:pt>
                <c:pt idx="43">
                  <c:v>303.64148839754324</c:v>
                </c:pt>
                <c:pt idx="44">
                  <c:v>16.959555996146324</c:v>
                </c:pt>
                <c:pt idx="45">
                  <c:v>2927.8531583535364</c:v>
                </c:pt>
              </c:numCache>
            </c:numRef>
          </c:xVal>
          <c:yVal>
            <c:numRef>
              <c:f>'ALLE Graphen mNN'!$F$3:$F$48</c:f>
              <c:numCache>
                <c:formatCode>0.00</c:formatCode>
                <c:ptCount val="46"/>
                <c:pt idx="0">
                  <c:v>118.62825000000001</c:v>
                </c:pt>
                <c:pt idx="1">
                  <c:v>118.32350000000001</c:v>
                </c:pt>
                <c:pt idx="2">
                  <c:v>118.01875000000001</c:v>
                </c:pt>
                <c:pt idx="3">
                  <c:v>117.71400000000001</c:v>
                </c:pt>
                <c:pt idx="4">
                  <c:v>117.40925</c:v>
                </c:pt>
                <c:pt idx="5">
                  <c:v>117.1045</c:v>
                </c:pt>
                <c:pt idx="6">
                  <c:v>116.79975</c:v>
                </c:pt>
                <c:pt idx="7">
                  <c:v>116.495</c:v>
                </c:pt>
                <c:pt idx="8">
                  <c:v>116.19025000000001</c:v>
                </c:pt>
                <c:pt idx="9">
                  <c:v>115.88550000000001</c:v>
                </c:pt>
                <c:pt idx="10">
                  <c:v>115.58075000000001</c:v>
                </c:pt>
                <c:pt idx="11">
                  <c:v>115.27600000000001</c:v>
                </c:pt>
                <c:pt idx="12">
                  <c:v>114.97125000000001</c:v>
                </c:pt>
                <c:pt idx="13">
                  <c:v>114.66650000000001</c:v>
                </c:pt>
                <c:pt idx="14">
                  <c:v>114.36175</c:v>
                </c:pt>
                <c:pt idx="15">
                  <c:v>114.057</c:v>
                </c:pt>
                <c:pt idx="16">
                  <c:v>113.75225</c:v>
                </c:pt>
                <c:pt idx="17">
                  <c:v>113.44750000000001</c:v>
                </c:pt>
                <c:pt idx="18">
                  <c:v>113.14275000000001</c:v>
                </c:pt>
                <c:pt idx="19">
                  <c:v>112.83800000000001</c:v>
                </c:pt>
                <c:pt idx="20">
                  <c:v>112.53325000000001</c:v>
                </c:pt>
                <c:pt idx="21">
                  <c:v>112.22850000000001</c:v>
                </c:pt>
                <c:pt idx="22">
                  <c:v>111.92375</c:v>
                </c:pt>
                <c:pt idx="23">
                  <c:v>111.619</c:v>
                </c:pt>
                <c:pt idx="24">
                  <c:v>111.31425</c:v>
                </c:pt>
                <c:pt idx="25">
                  <c:v>111.0095</c:v>
                </c:pt>
                <c:pt idx="26">
                  <c:v>110.70475</c:v>
                </c:pt>
                <c:pt idx="27">
                  <c:v>110.4</c:v>
                </c:pt>
                <c:pt idx="28">
                  <c:v>110.09525000000001</c:v>
                </c:pt>
                <c:pt idx="29">
                  <c:v>109.79050000000001</c:v>
                </c:pt>
                <c:pt idx="30">
                  <c:v>109.48575</c:v>
                </c:pt>
                <c:pt idx="31">
                  <c:v>109.181</c:v>
                </c:pt>
                <c:pt idx="32">
                  <c:v>108.87625</c:v>
                </c:pt>
                <c:pt idx="33">
                  <c:v>108.5715</c:v>
                </c:pt>
                <c:pt idx="34">
                  <c:v>108.26675</c:v>
                </c:pt>
                <c:pt idx="35">
                  <c:v>107.962</c:v>
                </c:pt>
                <c:pt idx="36">
                  <c:v>107.65725</c:v>
                </c:pt>
                <c:pt idx="37">
                  <c:v>107.35250000000001</c:v>
                </c:pt>
                <c:pt idx="38">
                  <c:v>107.04775000000001</c:v>
                </c:pt>
                <c:pt idx="39">
                  <c:v>106.74299999999999</c:v>
                </c:pt>
                <c:pt idx="40">
                  <c:v>106.43825</c:v>
                </c:pt>
                <c:pt idx="41">
                  <c:v>106.1335</c:v>
                </c:pt>
                <c:pt idx="42">
                  <c:v>105.82875</c:v>
                </c:pt>
                <c:pt idx="43">
                  <c:v>105.524</c:v>
                </c:pt>
                <c:pt idx="44">
                  <c:v>105.21925</c:v>
                </c:pt>
                <c:pt idx="45">
                  <c:v>104.9145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1-45C2-90E6-F3A038A46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42976"/>
        <c:axId val="137752960"/>
      </c:scatterChart>
      <c:valAx>
        <c:axId val="137742976"/>
        <c:scaling>
          <c:logBase val="10"/>
          <c:orientation val="minMax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137752960"/>
        <c:crosses val="autoZero"/>
        <c:crossBetween val="midCat"/>
      </c:valAx>
      <c:valAx>
        <c:axId val="13775296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7742976"/>
        <c:crossesAt val="0.1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'ALLE Graphen mNN'!$L$1</c:f>
              <c:strCache>
                <c:ptCount val="1"/>
                <c:pt idx="0">
                  <c:v>G5</c:v>
                </c:pt>
              </c:strCache>
            </c:strRef>
          </c:tx>
          <c:xVal>
            <c:numRef>
              <c:f>'ALLE Graphen mNN'!$O$3:$O$48</c:f>
              <c:numCache>
                <c:formatCode>0.00</c:formatCode>
                <c:ptCount val="46"/>
                <c:pt idx="0">
                  <c:v>151.38027720079646</c:v>
                </c:pt>
                <c:pt idx="1">
                  <c:v>162.13591746103381</c:v>
                </c:pt>
                <c:pt idx="2">
                  <c:v>168.32033749273043</c:v>
                </c:pt>
                <c:pt idx="3">
                  <c:v>120.55387135804123</c:v>
                </c:pt>
                <c:pt idx="4">
                  <c:v>68.408942082735791</c:v>
                </c:pt>
                <c:pt idx="5">
                  <c:v>57.859578203071088</c:v>
                </c:pt>
                <c:pt idx="6">
                  <c:v>110.68691849972508</c:v>
                </c:pt>
                <c:pt idx="7">
                  <c:v>85.097353881688079</c:v>
                </c:pt>
                <c:pt idx="8">
                  <c:v>0.90203860725239038</c:v>
                </c:pt>
                <c:pt idx="9">
                  <c:v>50.596759757492727</c:v>
                </c:pt>
                <c:pt idx="10">
                  <c:v>41.512363133023861</c:v>
                </c:pt>
                <c:pt idx="11">
                  <c:v>85.38566910401893</c:v>
                </c:pt>
                <c:pt idx="12">
                  <c:v>189.56550059128068</c:v>
                </c:pt>
                <c:pt idx="13">
                  <c:v>50.474543275804415</c:v>
                </c:pt>
                <c:pt idx="14">
                  <c:v>396.87580277718223</c:v>
                </c:pt>
                <c:pt idx="15">
                  <c:v>419.7970021947495</c:v>
                </c:pt>
                <c:pt idx="16">
                  <c:v>180.64891619903921</c:v>
                </c:pt>
                <c:pt idx="17">
                  <c:v>352.99864444574462</c:v>
                </c:pt>
                <c:pt idx="18">
                  <c:v>535.18564402947197</c:v>
                </c:pt>
                <c:pt idx="19">
                  <c:v>621.63039289406277</c:v>
                </c:pt>
                <c:pt idx="20">
                  <c:v>533.78604935547264</c:v>
                </c:pt>
                <c:pt idx="21">
                  <c:v>547.62778587361026</c:v>
                </c:pt>
                <c:pt idx="22">
                  <c:v>864.14335073508926</c:v>
                </c:pt>
                <c:pt idx="23">
                  <c:v>16.213022778403946</c:v>
                </c:pt>
                <c:pt idx="24">
                  <c:v>2.6336593956436976</c:v>
                </c:pt>
                <c:pt idx="25">
                  <c:v>3.0457173736164935</c:v>
                </c:pt>
                <c:pt idx="26">
                  <c:v>2.9053036246361259</c:v>
                </c:pt>
                <c:pt idx="27">
                  <c:v>3.1470681413261805</c:v>
                </c:pt>
                <c:pt idx="28">
                  <c:v>2.4995607887113929</c:v>
                </c:pt>
                <c:pt idx="29">
                  <c:v>14.309585126989081</c:v>
                </c:pt>
                <c:pt idx="30">
                  <c:v>43.333986920213391</c:v>
                </c:pt>
                <c:pt idx="31">
                  <c:v>11.102297604800327</c:v>
                </c:pt>
                <c:pt idx="32">
                  <c:v>5.7325068969223603</c:v>
                </c:pt>
                <c:pt idx="33">
                  <c:v>4.6556602084303265</c:v>
                </c:pt>
                <c:pt idx="34">
                  <c:v>3316.1180274855228</c:v>
                </c:pt>
                <c:pt idx="35">
                  <c:v>2675.8229416600179</c:v>
                </c:pt>
                <c:pt idx="36">
                  <c:v>3591.5254830242484</c:v>
                </c:pt>
                <c:pt idx="37">
                  <c:v>4060.224761992914</c:v>
                </c:pt>
                <c:pt idx="38">
                  <c:v>1703.2561229249454</c:v>
                </c:pt>
                <c:pt idx="39">
                  <c:v>4209.5013382496072</c:v>
                </c:pt>
                <c:pt idx="40">
                  <c:v>4303.7604850244943</c:v>
                </c:pt>
                <c:pt idx="41">
                  <c:v>4357.7570896315574</c:v>
                </c:pt>
                <c:pt idx="42">
                  <c:v>3564.3685224943483</c:v>
                </c:pt>
                <c:pt idx="43">
                  <c:v>397.07991484138125</c:v>
                </c:pt>
                <c:pt idx="44">
                  <c:v>692.33022889188101</c:v>
                </c:pt>
                <c:pt idx="45">
                  <c:v>31.246730772574878</c:v>
                </c:pt>
              </c:numCache>
            </c:numRef>
          </c:xVal>
          <c:yVal>
            <c:numRef>
              <c:f>'ALLE Graphen mNN'!$L$3:$L$48</c:f>
              <c:numCache>
                <c:formatCode>0.00</c:formatCode>
                <c:ptCount val="46"/>
                <c:pt idx="0">
                  <c:v>118.62825000000001</c:v>
                </c:pt>
                <c:pt idx="1">
                  <c:v>118.32350000000001</c:v>
                </c:pt>
                <c:pt idx="2">
                  <c:v>118.01875000000001</c:v>
                </c:pt>
                <c:pt idx="3">
                  <c:v>117.71400000000001</c:v>
                </c:pt>
                <c:pt idx="4">
                  <c:v>117.40925</c:v>
                </c:pt>
                <c:pt idx="5">
                  <c:v>117.1045</c:v>
                </c:pt>
                <c:pt idx="6">
                  <c:v>116.79975</c:v>
                </c:pt>
                <c:pt idx="7">
                  <c:v>116.495</c:v>
                </c:pt>
                <c:pt idx="8">
                  <c:v>116.19025000000001</c:v>
                </c:pt>
                <c:pt idx="9">
                  <c:v>115.88550000000001</c:v>
                </c:pt>
                <c:pt idx="10">
                  <c:v>115.58075000000001</c:v>
                </c:pt>
                <c:pt idx="11">
                  <c:v>115.27600000000001</c:v>
                </c:pt>
                <c:pt idx="12">
                  <c:v>114.97125000000001</c:v>
                </c:pt>
                <c:pt idx="13">
                  <c:v>114.66650000000001</c:v>
                </c:pt>
                <c:pt idx="14">
                  <c:v>114.36175</c:v>
                </c:pt>
                <c:pt idx="15">
                  <c:v>114.057</c:v>
                </c:pt>
                <c:pt idx="16">
                  <c:v>113.75225</c:v>
                </c:pt>
                <c:pt idx="17">
                  <c:v>113.44750000000001</c:v>
                </c:pt>
                <c:pt idx="18">
                  <c:v>113.14275000000001</c:v>
                </c:pt>
                <c:pt idx="19">
                  <c:v>112.83800000000001</c:v>
                </c:pt>
                <c:pt idx="20">
                  <c:v>112.53325000000001</c:v>
                </c:pt>
                <c:pt idx="21">
                  <c:v>112.22850000000001</c:v>
                </c:pt>
                <c:pt idx="22">
                  <c:v>111.92375</c:v>
                </c:pt>
                <c:pt idx="23">
                  <c:v>111.619</c:v>
                </c:pt>
                <c:pt idx="24">
                  <c:v>111.31425</c:v>
                </c:pt>
                <c:pt idx="25">
                  <c:v>111.0095</c:v>
                </c:pt>
                <c:pt idx="26">
                  <c:v>110.70475</c:v>
                </c:pt>
                <c:pt idx="27">
                  <c:v>110.4</c:v>
                </c:pt>
                <c:pt idx="28">
                  <c:v>110.09525000000001</c:v>
                </c:pt>
                <c:pt idx="29">
                  <c:v>109.79050000000001</c:v>
                </c:pt>
                <c:pt idx="30">
                  <c:v>109.48575</c:v>
                </c:pt>
                <c:pt idx="31">
                  <c:v>109.181</c:v>
                </c:pt>
                <c:pt idx="32">
                  <c:v>108.87625</c:v>
                </c:pt>
                <c:pt idx="33">
                  <c:v>108.5715</c:v>
                </c:pt>
                <c:pt idx="34">
                  <c:v>108.26675</c:v>
                </c:pt>
                <c:pt idx="35">
                  <c:v>107.962</c:v>
                </c:pt>
                <c:pt idx="36">
                  <c:v>107.65725</c:v>
                </c:pt>
                <c:pt idx="37">
                  <c:v>107.35250000000001</c:v>
                </c:pt>
                <c:pt idx="38">
                  <c:v>107.04775000000001</c:v>
                </c:pt>
                <c:pt idx="39">
                  <c:v>106.74299999999999</c:v>
                </c:pt>
                <c:pt idx="40">
                  <c:v>106.43825</c:v>
                </c:pt>
                <c:pt idx="41">
                  <c:v>106.1335</c:v>
                </c:pt>
                <c:pt idx="42">
                  <c:v>105.82875</c:v>
                </c:pt>
                <c:pt idx="43">
                  <c:v>105.524</c:v>
                </c:pt>
                <c:pt idx="44">
                  <c:v>105.21925</c:v>
                </c:pt>
                <c:pt idx="45">
                  <c:v>104.9145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7-4F3C-AB7B-7D848616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45248"/>
        <c:axId val="138246784"/>
      </c:scatterChart>
      <c:valAx>
        <c:axId val="138245248"/>
        <c:scaling>
          <c:logBase val="10"/>
          <c:orientation val="minMax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138246784"/>
        <c:crosses val="autoZero"/>
        <c:crossBetween val="midCat"/>
      </c:valAx>
      <c:valAx>
        <c:axId val="13824678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8245248"/>
        <c:crossesAt val="0.1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'ALLE Graphen mNN'!$V$1</c:f>
              <c:strCache>
                <c:ptCount val="1"/>
                <c:pt idx="0">
                  <c:v>G11</c:v>
                </c:pt>
              </c:strCache>
            </c:strRef>
          </c:tx>
          <c:xVal>
            <c:numRef>
              <c:f>'ALLE Graphen mNN'!$Y$3:$Y$45</c:f>
              <c:numCache>
                <c:formatCode>0.00</c:formatCode>
                <c:ptCount val="43"/>
                <c:pt idx="0">
                  <c:v>40.618955702530577</c:v>
                </c:pt>
                <c:pt idx="1">
                  <c:v>79.55413626211589</c:v>
                </c:pt>
                <c:pt idx="2">
                  <c:v>108.68185941959665</c:v>
                </c:pt>
                <c:pt idx="3">
                  <c:v>125.65554032113289</c:v>
                </c:pt>
                <c:pt idx="4">
                  <c:v>148.32634627863357</c:v>
                </c:pt>
                <c:pt idx="5">
                  <c:v>2.2229632099588752</c:v>
                </c:pt>
                <c:pt idx="6">
                  <c:v>130.3189676168108</c:v>
                </c:pt>
                <c:pt idx="7">
                  <c:v>129.49675548184211</c:v>
                </c:pt>
                <c:pt idx="8">
                  <c:v>145.26012217098676</c:v>
                </c:pt>
                <c:pt idx="9">
                  <c:v>174.59353199592778</c:v>
                </c:pt>
                <c:pt idx="10">
                  <c:v>183.19415570772179</c:v>
                </c:pt>
                <c:pt idx="11">
                  <c:v>144.59675782810535</c:v>
                </c:pt>
                <c:pt idx="12">
                  <c:v>180.09375237665344</c:v>
                </c:pt>
                <c:pt idx="13">
                  <c:v>5.2311207466548497</c:v>
                </c:pt>
                <c:pt idx="14">
                  <c:v>1.4953830049721482</c:v>
                </c:pt>
                <c:pt idx="15">
                  <c:v>4.2129220767590105</c:v>
                </c:pt>
                <c:pt idx="16">
                  <c:v>6.0739726810107495</c:v>
                </c:pt>
                <c:pt idx="17">
                  <c:v>4.1598398032705068</c:v>
                </c:pt>
                <c:pt idx="18">
                  <c:v>3.967500031082047</c:v>
                </c:pt>
                <c:pt idx="19">
                  <c:v>3.7014735665308045</c:v>
                </c:pt>
                <c:pt idx="20">
                  <c:v>5.3468013067362925</c:v>
                </c:pt>
                <c:pt idx="21">
                  <c:v>4.4522187060330767</c:v>
                </c:pt>
                <c:pt idx="22">
                  <c:v>5.4438285766904047</c:v>
                </c:pt>
                <c:pt idx="23">
                  <c:v>11.018082147932395</c:v>
                </c:pt>
                <c:pt idx="24">
                  <c:v>4.9480590939618319</c:v>
                </c:pt>
                <c:pt idx="25">
                  <c:v>22.156538022290341</c:v>
                </c:pt>
                <c:pt idx="26">
                  <c:v>223.34991580906282</c:v>
                </c:pt>
                <c:pt idx="27">
                  <c:v>219.24138546463374</c:v>
                </c:pt>
                <c:pt idx="28">
                  <c:v>33.323417341014874</c:v>
                </c:pt>
                <c:pt idx="29">
                  <c:v>10.749383633663383</c:v>
                </c:pt>
                <c:pt idx="30">
                  <c:v>6.2034969592283167</c:v>
                </c:pt>
                <c:pt idx="31">
                  <c:v>2.9648297075936698</c:v>
                </c:pt>
                <c:pt idx="32">
                  <c:v>0.55027697274294729</c:v>
                </c:pt>
                <c:pt idx="33">
                  <c:v>8.8430644834377592</c:v>
                </c:pt>
                <c:pt idx="34">
                  <c:v>118.11832963289754</c:v>
                </c:pt>
                <c:pt idx="35">
                  <c:v>219.20112179043593</c:v>
                </c:pt>
                <c:pt idx="36">
                  <c:v>206.32870251094576</c:v>
                </c:pt>
                <c:pt idx="37">
                  <c:v>187.04652731266148</c:v>
                </c:pt>
                <c:pt idx="38">
                  <c:v>216.05378714960847</c:v>
                </c:pt>
                <c:pt idx="39">
                  <c:v>76.220823732868695</c:v>
                </c:pt>
                <c:pt idx="40">
                  <c:v>1.3083623042129264</c:v>
                </c:pt>
                <c:pt idx="41">
                  <c:v>0.36682440115916509</c:v>
                </c:pt>
                <c:pt idx="42">
                  <c:v>1.1109876680368846</c:v>
                </c:pt>
              </c:numCache>
            </c:numRef>
          </c:xVal>
          <c:yVal>
            <c:numRef>
              <c:f>'ALLE Graphen mNN'!$V$3:$V$45</c:f>
              <c:numCache>
                <c:formatCode>0.00</c:formatCode>
                <c:ptCount val="43"/>
                <c:pt idx="0">
                  <c:v>115.78450000000001</c:v>
                </c:pt>
                <c:pt idx="1">
                  <c:v>115.47975000000001</c:v>
                </c:pt>
                <c:pt idx="2">
                  <c:v>115.17500000000001</c:v>
                </c:pt>
                <c:pt idx="3">
                  <c:v>114.87025</c:v>
                </c:pt>
                <c:pt idx="4">
                  <c:v>114.5655</c:v>
                </c:pt>
                <c:pt idx="5">
                  <c:v>114.26075</c:v>
                </c:pt>
                <c:pt idx="6">
                  <c:v>113.956</c:v>
                </c:pt>
                <c:pt idx="7">
                  <c:v>113.65125</c:v>
                </c:pt>
                <c:pt idx="8">
                  <c:v>113.34650000000001</c:v>
                </c:pt>
                <c:pt idx="9">
                  <c:v>113.04175000000001</c:v>
                </c:pt>
                <c:pt idx="10">
                  <c:v>112.73700000000001</c:v>
                </c:pt>
                <c:pt idx="11">
                  <c:v>112.43225000000001</c:v>
                </c:pt>
                <c:pt idx="12">
                  <c:v>112.12750000000001</c:v>
                </c:pt>
                <c:pt idx="13">
                  <c:v>111.82275</c:v>
                </c:pt>
                <c:pt idx="14">
                  <c:v>111.518</c:v>
                </c:pt>
                <c:pt idx="15">
                  <c:v>111.21325</c:v>
                </c:pt>
                <c:pt idx="16">
                  <c:v>110.9085</c:v>
                </c:pt>
                <c:pt idx="17">
                  <c:v>110.60375000000001</c:v>
                </c:pt>
                <c:pt idx="18">
                  <c:v>110.29900000000001</c:v>
                </c:pt>
                <c:pt idx="19">
                  <c:v>109.99425000000001</c:v>
                </c:pt>
                <c:pt idx="20">
                  <c:v>109.68950000000001</c:v>
                </c:pt>
                <c:pt idx="21">
                  <c:v>109.38475</c:v>
                </c:pt>
                <c:pt idx="22">
                  <c:v>109.08</c:v>
                </c:pt>
                <c:pt idx="23">
                  <c:v>108.77525</c:v>
                </c:pt>
                <c:pt idx="24">
                  <c:v>108.4705</c:v>
                </c:pt>
                <c:pt idx="25">
                  <c:v>108.16575</c:v>
                </c:pt>
                <c:pt idx="26">
                  <c:v>107.861</c:v>
                </c:pt>
                <c:pt idx="27">
                  <c:v>107.55625000000001</c:v>
                </c:pt>
                <c:pt idx="28">
                  <c:v>107.25150000000001</c:v>
                </c:pt>
                <c:pt idx="29">
                  <c:v>106.94675000000001</c:v>
                </c:pt>
                <c:pt idx="30">
                  <c:v>106.642</c:v>
                </c:pt>
                <c:pt idx="31">
                  <c:v>106.33725</c:v>
                </c:pt>
                <c:pt idx="32">
                  <c:v>106.0325</c:v>
                </c:pt>
                <c:pt idx="33">
                  <c:v>105.72775</c:v>
                </c:pt>
                <c:pt idx="34">
                  <c:v>105.423</c:v>
                </c:pt>
                <c:pt idx="35">
                  <c:v>105.11825</c:v>
                </c:pt>
                <c:pt idx="36">
                  <c:v>104.8135</c:v>
                </c:pt>
                <c:pt idx="37">
                  <c:v>104.50874999999999</c:v>
                </c:pt>
                <c:pt idx="38">
                  <c:v>104.20399999999999</c:v>
                </c:pt>
                <c:pt idx="39">
                  <c:v>103.89924999999999</c:v>
                </c:pt>
                <c:pt idx="40">
                  <c:v>103.5945</c:v>
                </c:pt>
                <c:pt idx="41">
                  <c:v>103.28975</c:v>
                </c:pt>
                <c:pt idx="42">
                  <c:v>102.985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E-4A7F-91E3-1BD9AEFD4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67264"/>
        <c:axId val="138273152"/>
      </c:scatterChart>
      <c:valAx>
        <c:axId val="138267264"/>
        <c:scaling>
          <c:logBase val="10"/>
          <c:orientation val="minMax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138273152"/>
        <c:crosses val="autoZero"/>
        <c:crossBetween val="midCat"/>
      </c:valAx>
      <c:valAx>
        <c:axId val="13827315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8267264"/>
        <c:crossesAt val="0.1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'ALLE Graphen mNN'!$AA$1</c:f>
              <c:strCache>
                <c:ptCount val="1"/>
                <c:pt idx="0">
                  <c:v>G12</c:v>
                </c:pt>
              </c:strCache>
            </c:strRef>
          </c:tx>
          <c:xVal>
            <c:numRef>
              <c:f>'ALLE Graphen mNN'!$AD$3:$AD$25</c:f>
              <c:numCache>
                <c:formatCode>0.00</c:formatCode>
                <c:ptCount val="23"/>
                <c:pt idx="0">
                  <c:v>208.22515130138368</c:v>
                </c:pt>
                <c:pt idx="1">
                  <c:v>211.35695401549606</c:v>
                </c:pt>
                <c:pt idx="2">
                  <c:v>183.36497932041999</c:v>
                </c:pt>
                <c:pt idx="3">
                  <c:v>201.51076784447929</c:v>
                </c:pt>
                <c:pt idx="4">
                  <c:v>194.33308332968593</c:v>
                </c:pt>
                <c:pt idx="5">
                  <c:v>222.95812399527748</c:v>
                </c:pt>
                <c:pt idx="6">
                  <c:v>177.85471178582191</c:v>
                </c:pt>
                <c:pt idx="7">
                  <c:v>478.70706860713574</c:v>
                </c:pt>
                <c:pt idx="8">
                  <c:v>42.947591311717666</c:v>
                </c:pt>
                <c:pt idx="9">
                  <c:v>516.65670844688293</c:v>
                </c:pt>
                <c:pt idx="10">
                  <c:v>435.91178089207585</c:v>
                </c:pt>
                <c:pt idx="11">
                  <c:v>475.09852334263428</c:v>
                </c:pt>
                <c:pt idx="12">
                  <c:v>630.66336721068183</c:v>
                </c:pt>
                <c:pt idx="13">
                  <c:v>258.86234223575417</c:v>
                </c:pt>
                <c:pt idx="14">
                  <c:v>214.73481445190666</c:v>
                </c:pt>
                <c:pt idx="15">
                  <c:v>253.55916906012081</c:v>
                </c:pt>
                <c:pt idx="16">
                  <c:v>96.530984536429401</c:v>
                </c:pt>
                <c:pt idx="17">
                  <c:v>97.404358344414959</c:v>
                </c:pt>
                <c:pt idx="18">
                  <c:v>125.45969127354782</c:v>
                </c:pt>
                <c:pt idx="19">
                  <c:v>124.23172447276666</c:v>
                </c:pt>
                <c:pt idx="20">
                  <c:v>139.40921878901236</c:v>
                </c:pt>
                <c:pt idx="21">
                  <c:v>46.438934852434173</c:v>
                </c:pt>
                <c:pt idx="22">
                  <c:v>144.62298475830076</c:v>
                </c:pt>
              </c:numCache>
            </c:numRef>
          </c:xVal>
          <c:yVal>
            <c:numRef>
              <c:f>'ALLE Graphen mNN'!$AA$3:$AA$25</c:f>
              <c:numCache>
                <c:formatCode>0.00</c:formatCode>
                <c:ptCount val="23"/>
                <c:pt idx="0">
                  <c:v>115.70325</c:v>
                </c:pt>
                <c:pt idx="1">
                  <c:v>115.3985</c:v>
                </c:pt>
                <c:pt idx="2">
                  <c:v>115.09375</c:v>
                </c:pt>
                <c:pt idx="3">
                  <c:v>114.789</c:v>
                </c:pt>
                <c:pt idx="4">
                  <c:v>114.48424999999999</c:v>
                </c:pt>
                <c:pt idx="5">
                  <c:v>114.17949999999999</c:v>
                </c:pt>
                <c:pt idx="6">
                  <c:v>113.87474999999999</c:v>
                </c:pt>
                <c:pt idx="7">
                  <c:v>113.57</c:v>
                </c:pt>
                <c:pt idx="8">
                  <c:v>113.26524999999999</c:v>
                </c:pt>
                <c:pt idx="9">
                  <c:v>112.9605</c:v>
                </c:pt>
                <c:pt idx="10">
                  <c:v>112.65575</c:v>
                </c:pt>
                <c:pt idx="11">
                  <c:v>112.351</c:v>
                </c:pt>
                <c:pt idx="12">
                  <c:v>112.04625</c:v>
                </c:pt>
                <c:pt idx="13">
                  <c:v>111.7415</c:v>
                </c:pt>
                <c:pt idx="14">
                  <c:v>111.43674999999999</c:v>
                </c:pt>
                <c:pt idx="15">
                  <c:v>111.13199999999999</c:v>
                </c:pt>
                <c:pt idx="16">
                  <c:v>110.82724999999999</c:v>
                </c:pt>
                <c:pt idx="17">
                  <c:v>110.52249999999999</c:v>
                </c:pt>
                <c:pt idx="18">
                  <c:v>110.21775</c:v>
                </c:pt>
                <c:pt idx="19">
                  <c:v>109.913</c:v>
                </c:pt>
                <c:pt idx="20">
                  <c:v>109.60825</c:v>
                </c:pt>
                <c:pt idx="21">
                  <c:v>109.3035</c:v>
                </c:pt>
                <c:pt idx="22">
                  <c:v>108.99874999999999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3-4F56-BC01-94507F01C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85440"/>
        <c:axId val="138286976"/>
      </c:scatterChart>
      <c:valAx>
        <c:axId val="138285440"/>
        <c:scaling>
          <c:logBase val="10"/>
          <c:orientation val="minMax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138286976"/>
        <c:crosses val="autoZero"/>
        <c:crossBetween val="midCat"/>
      </c:valAx>
      <c:valAx>
        <c:axId val="13828697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8285440"/>
        <c:crossesAt val="0.1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'ALLE Graphen mNN'!$AF$1</c:f>
              <c:strCache>
                <c:ptCount val="1"/>
                <c:pt idx="0">
                  <c:v>G13</c:v>
                </c:pt>
              </c:strCache>
            </c:strRef>
          </c:tx>
          <c:xVal>
            <c:numRef>
              <c:f>'ALLE Graphen mNN'!$AI$3:$AI$50</c:f>
              <c:numCache>
                <c:formatCode>0.00</c:formatCode>
                <c:ptCount val="48"/>
                <c:pt idx="0">
                  <c:v>174.03776598075294</c:v>
                </c:pt>
                <c:pt idx="1">
                  <c:v>112.54904425959153</c:v>
                </c:pt>
                <c:pt idx="2">
                  <c:v>158.03086554593389</c:v>
                </c:pt>
                <c:pt idx="3">
                  <c:v>78.868721026148322</c:v>
                </c:pt>
                <c:pt idx="4">
                  <c:v>83.684809347695747</c:v>
                </c:pt>
                <c:pt idx="5">
                  <c:v>21.725883783151776</c:v>
                </c:pt>
                <c:pt idx="6">
                  <c:v>169.00987638484946</c:v>
                </c:pt>
                <c:pt idx="7">
                  <c:v>161.29850749358329</c:v>
                </c:pt>
                <c:pt idx="8">
                  <c:v>110.31339640002085</c:v>
                </c:pt>
                <c:pt idx="9">
                  <c:v>356.91523491273199</c:v>
                </c:pt>
                <c:pt idx="10">
                  <c:v>417.57858381737964</c:v>
                </c:pt>
                <c:pt idx="11">
                  <c:v>423.38412005197711</c:v>
                </c:pt>
                <c:pt idx="12">
                  <c:v>177.90927533621425</c:v>
                </c:pt>
                <c:pt idx="13">
                  <c:v>596.77610077320662</c:v>
                </c:pt>
                <c:pt idx="14">
                  <c:v>451.01818312212072</c:v>
                </c:pt>
                <c:pt idx="15">
                  <c:v>639.3761465911781</c:v>
                </c:pt>
                <c:pt idx="16">
                  <c:v>4.480621312822044</c:v>
                </c:pt>
                <c:pt idx="17">
                  <c:v>6.6012825348924924</c:v>
                </c:pt>
                <c:pt idx="18">
                  <c:v>23.845392812441045</c:v>
                </c:pt>
                <c:pt idx="19">
                  <c:v>73.409563826601229</c:v>
                </c:pt>
                <c:pt idx="20">
                  <c:v>15.165388577314868</c:v>
                </c:pt>
                <c:pt idx="21">
                  <c:v>30.57611844222723</c:v>
                </c:pt>
                <c:pt idx="22">
                  <c:v>17.508189314356716</c:v>
                </c:pt>
                <c:pt idx="23">
                  <c:v>123.37090303670475</c:v>
                </c:pt>
                <c:pt idx="24">
                  <c:v>2.6117453921349152</c:v>
                </c:pt>
                <c:pt idx="25">
                  <c:v>2.0516263801850192</c:v>
                </c:pt>
                <c:pt idx="26">
                  <c:v>10.535187526337968</c:v>
                </c:pt>
                <c:pt idx="27">
                  <c:v>2.2383048571215398</c:v>
                </c:pt>
                <c:pt idx="28">
                  <c:v>41.143157097724348</c:v>
                </c:pt>
                <c:pt idx="29">
                  <c:v>104.06280351158219</c:v>
                </c:pt>
                <c:pt idx="30">
                  <c:v>3711.7369302943184</c:v>
                </c:pt>
                <c:pt idx="31">
                  <c:v>746.67977101179667</c:v>
                </c:pt>
                <c:pt idx="32">
                  <c:v>457.19081963248306</c:v>
                </c:pt>
                <c:pt idx="33">
                  <c:v>1920.874479085714</c:v>
                </c:pt>
                <c:pt idx="34">
                  <c:v>4103.1096958558201</c:v>
                </c:pt>
                <c:pt idx="35">
                  <c:v>2867.5283313496675</c:v>
                </c:pt>
                <c:pt idx="36">
                  <c:v>4417.4979485390213</c:v>
                </c:pt>
                <c:pt idx="37">
                  <c:v>2009.1522383927886</c:v>
                </c:pt>
                <c:pt idx="38">
                  <c:v>1614.2803178456802</c:v>
                </c:pt>
                <c:pt idx="39">
                  <c:v>2014.5355346911556</c:v>
                </c:pt>
                <c:pt idx="40">
                  <c:v>2382.5784923845708</c:v>
                </c:pt>
                <c:pt idx="41">
                  <c:v>2826.2839273013351</c:v>
                </c:pt>
                <c:pt idx="42">
                  <c:v>3863.6845533899009</c:v>
                </c:pt>
                <c:pt idx="43">
                  <c:v>1550.8762621754122</c:v>
                </c:pt>
                <c:pt idx="44">
                  <c:v>5.2782385763836519</c:v>
                </c:pt>
                <c:pt idx="45">
                  <c:v>65.325472893637794</c:v>
                </c:pt>
                <c:pt idx="46">
                  <c:v>157.66648436883267</c:v>
                </c:pt>
                <c:pt idx="47">
                  <c:v>97.251730958728658</c:v>
                </c:pt>
              </c:numCache>
            </c:numRef>
          </c:xVal>
          <c:yVal>
            <c:numRef>
              <c:f>'ALLE Graphen mNN'!$AF$3:$AF$50</c:f>
              <c:numCache>
                <c:formatCode>0.00</c:formatCode>
                <c:ptCount val="48"/>
                <c:pt idx="0">
                  <c:v>116.11425</c:v>
                </c:pt>
                <c:pt idx="1">
                  <c:v>115.8095</c:v>
                </c:pt>
                <c:pt idx="2">
                  <c:v>115.50475</c:v>
                </c:pt>
                <c:pt idx="3">
                  <c:v>115.2</c:v>
                </c:pt>
                <c:pt idx="4">
                  <c:v>114.89524999999999</c:v>
                </c:pt>
                <c:pt idx="5">
                  <c:v>114.59049999999999</c:v>
                </c:pt>
                <c:pt idx="6">
                  <c:v>114.28574999999999</c:v>
                </c:pt>
                <c:pt idx="7">
                  <c:v>113.98099999999999</c:v>
                </c:pt>
                <c:pt idx="8">
                  <c:v>113.67625</c:v>
                </c:pt>
                <c:pt idx="9">
                  <c:v>113.3715</c:v>
                </c:pt>
                <c:pt idx="10">
                  <c:v>113.06675</c:v>
                </c:pt>
                <c:pt idx="11">
                  <c:v>112.762</c:v>
                </c:pt>
                <c:pt idx="12">
                  <c:v>112.45725</c:v>
                </c:pt>
                <c:pt idx="13">
                  <c:v>112.1525</c:v>
                </c:pt>
                <c:pt idx="14">
                  <c:v>111.84774999999999</c:v>
                </c:pt>
                <c:pt idx="15">
                  <c:v>111.54299999999999</c:v>
                </c:pt>
                <c:pt idx="16">
                  <c:v>111.23824999999999</c:v>
                </c:pt>
                <c:pt idx="17">
                  <c:v>110.9335</c:v>
                </c:pt>
                <c:pt idx="18">
                  <c:v>110.62875</c:v>
                </c:pt>
                <c:pt idx="19">
                  <c:v>110.324</c:v>
                </c:pt>
                <c:pt idx="20">
                  <c:v>110.01925</c:v>
                </c:pt>
                <c:pt idx="21">
                  <c:v>109.7145</c:v>
                </c:pt>
                <c:pt idx="22">
                  <c:v>109.40974999999999</c:v>
                </c:pt>
                <c:pt idx="23">
                  <c:v>109.10499999999999</c:v>
                </c:pt>
                <c:pt idx="24">
                  <c:v>108.80024999999999</c:v>
                </c:pt>
                <c:pt idx="25">
                  <c:v>108.49549999999999</c:v>
                </c:pt>
                <c:pt idx="26">
                  <c:v>108.19074999999999</c:v>
                </c:pt>
                <c:pt idx="27">
                  <c:v>107.886</c:v>
                </c:pt>
                <c:pt idx="28">
                  <c:v>107.58125</c:v>
                </c:pt>
                <c:pt idx="29">
                  <c:v>107.2765</c:v>
                </c:pt>
                <c:pt idx="30">
                  <c:v>106.97174999999999</c:v>
                </c:pt>
                <c:pt idx="31">
                  <c:v>106.66699999999999</c:v>
                </c:pt>
                <c:pt idx="32">
                  <c:v>106.36224999999999</c:v>
                </c:pt>
                <c:pt idx="33">
                  <c:v>106.05749999999999</c:v>
                </c:pt>
                <c:pt idx="34">
                  <c:v>105.75274999999999</c:v>
                </c:pt>
                <c:pt idx="35">
                  <c:v>105.44799999999999</c:v>
                </c:pt>
                <c:pt idx="36">
                  <c:v>105.14324999999999</c:v>
                </c:pt>
                <c:pt idx="37">
                  <c:v>104.8385</c:v>
                </c:pt>
                <c:pt idx="38">
                  <c:v>104.53375</c:v>
                </c:pt>
                <c:pt idx="39">
                  <c:v>104.22899999999998</c:v>
                </c:pt>
                <c:pt idx="40">
                  <c:v>103.92424999999999</c:v>
                </c:pt>
                <c:pt idx="41">
                  <c:v>103.61949999999999</c:v>
                </c:pt>
                <c:pt idx="42">
                  <c:v>103.31474999999999</c:v>
                </c:pt>
                <c:pt idx="43">
                  <c:v>103.00999999999999</c:v>
                </c:pt>
                <c:pt idx="44">
                  <c:v>102.70524999999999</c:v>
                </c:pt>
                <c:pt idx="45">
                  <c:v>102.40049999999999</c:v>
                </c:pt>
                <c:pt idx="46">
                  <c:v>102.09574999999998</c:v>
                </c:pt>
                <c:pt idx="47">
                  <c:v>101.79099999999998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C-4929-9DF3-CB6432BAB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1008"/>
        <c:axId val="138492544"/>
      </c:scatterChart>
      <c:valAx>
        <c:axId val="138491008"/>
        <c:scaling>
          <c:logBase val="10"/>
          <c:orientation val="minMax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138492544"/>
        <c:crosses val="autoZero"/>
        <c:crossBetween val="midCat"/>
      </c:valAx>
      <c:valAx>
        <c:axId val="1384925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8491008"/>
        <c:crossesAt val="0.1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'ALLE Graphen mNN'!$AK$1</c:f>
              <c:strCache>
                <c:ptCount val="1"/>
                <c:pt idx="0">
                  <c:v>G15</c:v>
                </c:pt>
              </c:strCache>
            </c:strRef>
          </c:tx>
          <c:xVal>
            <c:numRef>
              <c:f>'ALLE Graphen mNN'!$AN$3:$AN$44</c:f>
              <c:numCache>
                <c:formatCode>0.00</c:formatCode>
                <c:ptCount val="42"/>
                <c:pt idx="0">
                  <c:v>239.86710825814129</c:v>
                </c:pt>
                <c:pt idx="1">
                  <c:v>309.90614200216351</c:v>
                </c:pt>
                <c:pt idx="2">
                  <c:v>271.52624503051982</c:v>
                </c:pt>
                <c:pt idx="3">
                  <c:v>212.41740589183286</c:v>
                </c:pt>
                <c:pt idx="4">
                  <c:v>171.0682010270794</c:v>
                </c:pt>
                <c:pt idx="5">
                  <c:v>90.515906865838105</c:v>
                </c:pt>
                <c:pt idx="6">
                  <c:v>119.56119490381445</c:v>
                </c:pt>
                <c:pt idx="7">
                  <c:v>56.530681702025802</c:v>
                </c:pt>
                <c:pt idx="8">
                  <c:v>612.08571252150728</c:v>
                </c:pt>
                <c:pt idx="9">
                  <c:v>446.41219717524143</c:v>
                </c:pt>
                <c:pt idx="10">
                  <c:v>166.34059920961238</c:v>
                </c:pt>
                <c:pt idx="11">
                  <c:v>4.0655378793267083</c:v>
                </c:pt>
                <c:pt idx="12">
                  <c:v>7.0677950011637458</c:v>
                </c:pt>
                <c:pt idx="13">
                  <c:v>8.3178819996043671</c:v>
                </c:pt>
                <c:pt idx="14">
                  <c:v>11.857512163204419</c:v>
                </c:pt>
                <c:pt idx="15">
                  <c:v>7.8669367577539688</c:v>
                </c:pt>
                <c:pt idx="16">
                  <c:v>11.862081657298258</c:v>
                </c:pt>
                <c:pt idx="17">
                  <c:v>19.119226261914577</c:v>
                </c:pt>
                <c:pt idx="18">
                  <c:v>3.4300087655779565</c:v>
                </c:pt>
                <c:pt idx="19">
                  <c:v>24.081249818899735</c:v>
                </c:pt>
                <c:pt idx="20">
                  <c:v>7.1633252826093941</c:v>
                </c:pt>
                <c:pt idx="21">
                  <c:v>6.4493562917830696</c:v>
                </c:pt>
                <c:pt idx="22">
                  <c:v>7.449766636636701</c:v>
                </c:pt>
                <c:pt idx="23">
                  <c:v>10.121690255990549</c:v>
                </c:pt>
                <c:pt idx="24">
                  <c:v>1085.5808640495975</c:v>
                </c:pt>
                <c:pt idx="25">
                  <c:v>3927.0145586426402</c:v>
                </c:pt>
                <c:pt idx="26">
                  <c:v>2688.5261437900654</c:v>
                </c:pt>
                <c:pt idx="27">
                  <c:v>56.374027100740747</c:v>
                </c:pt>
                <c:pt idx="28">
                  <c:v>4278.1366130577835</c:v>
                </c:pt>
                <c:pt idx="29">
                  <c:v>706.1087927097401</c:v>
                </c:pt>
                <c:pt idx="30">
                  <c:v>4375.8064259203356</c:v>
                </c:pt>
                <c:pt idx="31">
                  <c:v>4379.3151829368262</c:v>
                </c:pt>
                <c:pt idx="32">
                  <c:v>5198.6613882482516</c:v>
                </c:pt>
                <c:pt idx="33">
                  <c:v>4918.603642292871</c:v>
                </c:pt>
                <c:pt idx="34">
                  <c:v>4932.1860729042355</c:v>
                </c:pt>
                <c:pt idx="35">
                  <c:v>5028.3171692822962</c:v>
                </c:pt>
                <c:pt idx="36">
                  <c:v>4161.1744124407842</c:v>
                </c:pt>
                <c:pt idx="37">
                  <c:v>4206.5822467528978</c:v>
                </c:pt>
                <c:pt idx="38">
                  <c:v>4000.4645700791043</c:v>
                </c:pt>
                <c:pt idx="39">
                  <c:v>1231.4427608467918</c:v>
                </c:pt>
                <c:pt idx="40">
                  <c:v>34.153332844585641</c:v>
                </c:pt>
                <c:pt idx="41">
                  <c:v>113.83915474342658</c:v>
                </c:pt>
              </c:numCache>
            </c:numRef>
          </c:xVal>
          <c:yVal>
            <c:numRef>
              <c:f>'ALLE Graphen mNN'!$AK$3:$AK$44</c:f>
              <c:numCache>
                <c:formatCode>0.00</c:formatCode>
                <c:ptCount val="42"/>
                <c:pt idx="0">
                  <c:v>114.9285</c:v>
                </c:pt>
                <c:pt idx="1">
                  <c:v>114.62375</c:v>
                </c:pt>
                <c:pt idx="2">
                  <c:v>114.319</c:v>
                </c:pt>
                <c:pt idx="3">
                  <c:v>114.01424999999999</c:v>
                </c:pt>
                <c:pt idx="4">
                  <c:v>113.70949999999999</c:v>
                </c:pt>
                <c:pt idx="5">
                  <c:v>113.40474999999999</c:v>
                </c:pt>
                <c:pt idx="6">
                  <c:v>113.1</c:v>
                </c:pt>
                <c:pt idx="7">
                  <c:v>112.79525</c:v>
                </c:pt>
                <c:pt idx="8">
                  <c:v>112.4905</c:v>
                </c:pt>
                <c:pt idx="9">
                  <c:v>112.18575</c:v>
                </c:pt>
                <c:pt idx="10">
                  <c:v>111.881</c:v>
                </c:pt>
                <c:pt idx="11">
                  <c:v>111.57625</c:v>
                </c:pt>
                <c:pt idx="12">
                  <c:v>111.2715</c:v>
                </c:pt>
                <c:pt idx="13">
                  <c:v>110.96674999999999</c:v>
                </c:pt>
                <c:pt idx="14">
                  <c:v>110.66199999999999</c:v>
                </c:pt>
                <c:pt idx="15">
                  <c:v>110.35724999999999</c:v>
                </c:pt>
                <c:pt idx="16">
                  <c:v>110.05249999999999</c:v>
                </c:pt>
                <c:pt idx="17">
                  <c:v>109.74775</c:v>
                </c:pt>
                <c:pt idx="18">
                  <c:v>109.443</c:v>
                </c:pt>
                <c:pt idx="19">
                  <c:v>109.13825</c:v>
                </c:pt>
                <c:pt idx="20">
                  <c:v>108.8335</c:v>
                </c:pt>
                <c:pt idx="21">
                  <c:v>108.52874999999999</c:v>
                </c:pt>
                <c:pt idx="22">
                  <c:v>108.22399999999999</c:v>
                </c:pt>
                <c:pt idx="23">
                  <c:v>107.91924999999999</c:v>
                </c:pt>
                <c:pt idx="24">
                  <c:v>107.61449999999999</c:v>
                </c:pt>
                <c:pt idx="25">
                  <c:v>107.30974999999999</c:v>
                </c:pt>
                <c:pt idx="26">
                  <c:v>107.005</c:v>
                </c:pt>
                <c:pt idx="27">
                  <c:v>106.70025</c:v>
                </c:pt>
                <c:pt idx="28">
                  <c:v>106.3955</c:v>
                </c:pt>
                <c:pt idx="29">
                  <c:v>106.09074999999999</c:v>
                </c:pt>
                <c:pt idx="30">
                  <c:v>105.78599999999999</c:v>
                </c:pt>
                <c:pt idx="31">
                  <c:v>105.48124999999999</c:v>
                </c:pt>
                <c:pt idx="32">
                  <c:v>105.17649999999999</c:v>
                </c:pt>
                <c:pt idx="33">
                  <c:v>104.87174999999999</c:v>
                </c:pt>
                <c:pt idx="34">
                  <c:v>104.56699999999999</c:v>
                </c:pt>
                <c:pt idx="35">
                  <c:v>104.26224999999999</c:v>
                </c:pt>
                <c:pt idx="36">
                  <c:v>103.9575</c:v>
                </c:pt>
                <c:pt idx="37">
                  <c:v>103.65275</c:v>
                </c:pt>
                <c:pt idx="38">
                  <c:v>103.34799999999998</c:v>
                </c:pt>
                <c:pt idx="39">
                  <c:v>103.04324999999999</c:v>
                </c:pt>
                <c:pt idx="40">
                  <c:v>102.73849999999999</c:v>
                </c:pt>
                <c:pt idx="41">
                  <c:v>102.43374999999999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D-47F7-BDA1-927DCE69B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08928"/>
        <c:axId val="138510720"/>
      </c:scatterChart>
      <c:valAx>
        <c:axId val="138508928"/>
        <c:scaling>
          <c:logBase val="10"/>
          <c:orientation val="minMax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138510720"/>
        <c:crosses val="autoZero"/>
        <c:crossBetween val="midCat"/>
      </c:valAx>
      <c:valAx>
        <c:axId val="13851072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8508928"/>
        <c:crossesAt val="0.1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'ALLE Graphen mNN'!$AP$1</c:f>
              <c:strCache>
                <c:ptCount val="1"/>
                <c:pt idx="0">
                  <c:v>G17</c:v>
                </c:pt>
              </c:strCache>
            </c:strRef>
          </c:tx>
          <c:xVal>
            <c:numRef>
              <c:f>'ALLE Graphen mNN'!$AS$3:$AS$45</c:f>
              <c:numCache>
                <c:formatCode>0.00</c:formatCode>
                <c:ptCount val="43"/>
                <c:pt idx="0">
                  <c:v>243.5743230124088</c:v>
                </c:pt>
                <c:pt idx="1">
                  <c:v>276.75195716959888</c:v>
                </c:pt>
                <c:pt idx="2">
                  <c:v>166.60608826229299</c:v>
                </c:pt>
                <c:pt idx="3">
                  <c:v>49.329636056556339</c:v>
                </c:pt>
                <c:pt idx="4">
                  <c:v>79.048066595059055</c:v>
                </c:pt>
                <c:pt idx="5">
                  <c:v>14.494205572726921</c:v>
                </c:pt>
                <c:pt idx="6">
                  <c:v>12.261806048409269</c:v>
                </c:pt>
                <c:pt idx="7">
                  <c:v>27.474050884966903</c:v>
                </c:pt>
                <c:pt idx="8">
                  <c:v>217.85524137946396</c:v>
                </c:pt>
                <c:pt idx="9">
                  <c:v>211.82803980825332</c:v>
                </c:pt>
                <c:pt idx="10">
                  <c:v>142.16888326720931</c:v>
                </c:pt>
                <c:pt idx="11">
                  <c:v>27.446953126401244</c:v>
                </c:pt>
                <c:pt idx="12">
                  <c:v>142.31412774625346</c:v>
                </c:pt>
                <c:pt idx="13">
                  <c:v>102.28572753694884</c:v>
                </c:pt>
                <c:pt idx="14">
                  <c:v>10.800631855028172</c:v>
                </c:pt>
                <c:pt idx="15">
                  <c:v>25.617596860198489</c:v>
                </c:pt>
                <c:pt idx="16">
                  <c:v>21.787712672891367</c:v>
                </c:pt>
                <c:pt idx="17">
                  <c:v>5.0325209846288139</c:v>
                </c:pt>
                <c:pt idx="18">
                  <c:v>94.465302647070558</c:v>
                </c:pt>
                <c:pt idx="19">
                  <c:v>24.636127768903528</c:v>
                </c:pt>
                <c:pt idx="20">
                  <c:v>9.9147062024347399</c:v>
                </c:pt>
                <c:pt idx="21">
                  <c:v>66.776292645996548</c:v>
                </c:pt>
                <c:pt idx="22">
                  <c:v>9.1683094872517223</c:v>
                </c:pt>
                <c:pt idx="23">
                  <c:v>6966.1678280658925</c:v>
                </c:pt>
                <c:pt idx="24">
                  <c:v>5095.5805519700225</c:v>
                </c:pt>
                <c:pt idx="25">
                  <c:v>6047.7004036974931</c:v>
                </c:pt>
                <c:pt idx="26">
                  <c:v>4930.9873359502944</c:v>
                </c:pt>
                <c:pt idx="27">
                  <c:v>5374.6499537217942</c:v>
                </c:pt>
                <c:pt idx="28">
                  <c:v>4667.164031758196</c:v>
                </c:pt>
                <c:pt idx="29">
                  <c:v>8307.3241649582233</c:v>
                </c:pt>
                <c:pt idx="30">
                  <c:v>5084.2140744082044</c:v>
                </c:pt>
                <c:pt idx="31">
                  <c:v>5795.2241316811815</c:v>
                </c:pt>
                <c:pt idx="32">
                  <c:v>5594.1126023026754</c:v>
                </c:pt>
                <c:pt idx="33">
                  <c:v>3488.4618223785992</c:v>
                </c:pt>
                <c:pt idx="34">
                  <c:v>6190.8681815191303</c:v>
                </c:pt>
                <c:pt idx="35">
                  <c:v>4943.5550487861001</c:v>
                </c:pt>
                <c:pt idx="36">
                  <c:v>23.294046067254875</c:v>
                </c:pt>
                <c:pt idx="37">
                  <c:v>40.82244734737403</c:v>
                </c:pt>
                <c:pt idx="38">
                  <c:v>62.872772075953833</c:v>
                </c:pt>
                <c:pt idx="39">
                  <c:v>18.884811235387446</c:v>
                </c:pt>
                <c:pt idx="40">
                  <c:v>77.734769222907801</c:v>
                </c:pt>
                <c:pt idx="41">
                  <c:v>68.039464728502523</c:v>
                </c:pt>
                <c:pt idx="42">
                  <c:v>62.326059816425698</c:v>
                </c:pt>
              </c:numCache>
            </c:numRef>
          </c:xVal>
          <c:yVal>
            <c:numRef>
              <c:f>'ALLE Graphen mNN'!$AP$3:$AP$45</c:f>
              <c:numCache>
                <c:formatCode>0.00</c:formatCode>
                <c:ptCount val="43"/>
                <c:pt idx="0">
                  <c:v>114.55850000000001</c:v>
                </c:pt>
                <c:pt idx="1">
                  <c:v>114.25375000000001</c:v>
                </c:pt>
                <c:pt idx="2">
                  <c:v>113.94900000000001</c:v>
                </c:pt>
                <c:pt idx="3">
                  <c:v>113.64425</c:v>
                </c:pt>
                <c:pt idx="4">
                  <c:v>113.3395</c:v>
                </c:pt>
                <c:pt idx="5">
                  <c:v>113.03475</c:v>
                </c:pt>
                <c:pt idx="6">
                  <c:v>112.73</c:v>
                </c:pt>
                <c:pt idx="7">
                  <c:v>112.42525000000001</c:v>
                </c:pt>
                <c:pt idx="8">
                  <c:v>112.12050000000001</c:v>
                </c:pt>
                <c:pt idx="9">
                  <c:v>111.81575000000001</c:v>
                </c:pt>
                <c:pt idx="10">
                  <c:v>111.51100000000001</c:v>
                </c:pt>
                <c:pt idx="11">
                  <c:v>111.20625000000001</c:v>
                </c:pt>
                <c:pt idx="12">
                  <c:v>110.90150000000001</c:v>
                </c:pt>
                <c:pt idx="13">
                  <c:v>110.59675</c:v>
                </c:pt>
                <c:pt idx="14">
                  <c:v>110.292</c:v>
                </c:pt>
                <c:pt idx="15">
                  <c:v>109.98725</c:v>
                </c:pt>
                <c:pt idx="16">
                  <c:v>109.6825</c:v>
                </c:pt>
                <c:pt idx="17">
                  <c:v>109.37775000000001</c:v>
                </c:pt>
                <c:pt idx="18">
                  <c:v>109.07300000000001</c:v>
                </c:pt>
                <c:pt idx="19">
                  <c:v>108.76825000000001</c:v>
                </c:pt>
                <c:pt idx="20">
                  <c:v>108.46350000000001</c:v>
                </c:pt>
                <c:pt idx="21">
                  <c:v>108.15875</c:v>
                </c:pt>
                <c:pt idx="22">
                  <c:v>107.854</c:v>
                </c:pt>
                <c:pt idx="23">
                  <c:v>107.54925</c:v>
                </c:pt>
                <c:pt idx="24">
                  <c:v>107.2445</c:v>
                </c:pt>
                <c:pt idx="25">
                  <c:v>106.93975</c:v>
                </c:pt>
                <c:pt idx="26">
                  <c:v>106.63500000000001</c:v>
                </c:pt>
                <c:pt idx="27">
                  <c:v>106.33025000000001</c:v>
                </c:pt>
                <c:pt idx="28">
                  <c:v>106.02550000000001</c:v>
                </c:pt>
                <c:pt idx="29">
                  <c:v>105.72075000000001</c:v>
                </c:pt>
                <c:pt idx="30">
                  <c:v>105.416</c:v>
                </c:pt>
                <c:pt idx="31">
                  <c:v>105.11125</c:v>
                </c:pt>
                <c:pt idx="32">
                  <c:v>104.8065</c:v>
                </c:pt>
                <c:pt idx="33">
                  <c:v>104.50175</c:v>
                </c:pt>
                <c:pt idx="34">
                  <c:v>104.197</c:v>
                </c:pt>
                <c:pt idx="35">
                  <c:v>103.89225</c:v>
                </c:pt>
                <c:pt idx="36">
                  <c:v>103.58750000000001</c:v>
                </c:pt>
                <c:pt idx="37">
                  <c:v>103.28274999999999</c:v>
                </c:pt>
                <c:pt idx="38">
                  <c:v>102.97799999999999</c:v>
                </c:pt>
                <c:pt idx="39">
                  <c:v>102.67325</c:v>
                </c:pt>
                <c:pt idx="40">
                  <c:v>102.3685</c:v>
                </c:pt>
                <c:pt idx="41">
                  <c:v>102.06375</c:v>
                </c:pt>
                <c:pt idx="42">
                  <c:v>101.759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C-4917-AC38-E261EF9B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35296"/>
        <c:axId val="138536832"/>
      </c:scatterChart>
      <c:valAx>
        <c:axId val="138535296"/>
        <c:scaling>
          <c:logBase val="10"/>
          <c:orientation val="minMax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138536832"/>
        <c:crosses val="autoZero"/>
        <c:crossBetween val="midCat"/>
      </c:valAx>
      <c:valAx>
        <c:axId val="13853683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8535296"/>
        <c:crossesAt val="0.1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'ALLE Graphen mNN'!$Q$1</c:f>
              <c:strCache>
                <c:ptCount val="1"/>
                <c:pt idx="0">
                  <c:v>G10</c:v>
                </c:pt>
              </c:strCache>
            </c:strRef>
          </c:tx>
          <c:xVal>
            <c:numRef>
              <c:f>'ALLE Graphen mNN'!$T$3:$T$48</c:f>
              <c:numCache>
                <c:formatCode>0.00</c:formatCode>
                <c:ptCount val="46"/>
                <c:pt idx="0">
                  <c:v>170.64475622976207</c:v>
                </c:pt>
                <c:pt idx="1">
                  <c:v>191.38489086720824</c:v>
                </c:pt>
                <c:pt idx="2">
                  <c:v>177.0389694846416</c:v>
                </c:pt>
                <c:pt idx="3">
                  <c:v>172.15148280363567</c:v>
                </c:pt>
                <c:pt idx="4">
                  <c:v>109.30980492919271</c:v>
                </c:pt>
                <c:pt idx="5">
                  <c:v>109.09794789525817</c:v>
                </c:pt>
                <c:pt idx="6">
                  <c:v>84.121305378511835</c:v>
                </c:pt>
                <c:pt idx="7">
                  <c:v>84.573459052330364</c:v>
                </c:pt>
                <c:pt idx="8">
                  <c:v>34.435390515968571</c:v>
                </c:pt>
                <c:pt idx="9">
                  <c:v>111.12747509986788</c:v>
                </c:pt>
                <c:pt idx="10">
                  <c:v>468.32290868824595</c:v>
                </c:pt>
                <c:pt idx="11">
                  <c:v>424.00759414121467</c:v>
                </c:pt>
                <c:pt idx="12">
                  <c:v>67.078659677664291</c:v>
                </c:pt>
                <c:pt idx="13">
                  <c:v>403.1462396884495</c:v>
                </c:pt>
                <c:pt idx="14">
                  <c:v>237.92415651644205</c:v>
                </c:pt>
                <c:pt idx="15">
                  <c:v>143.85791435827997</c:v>
                </c:pt>
                <c:pt idx="16">
                  <c:v>431.95872383056786</c:v>
                </c:pt>
                <c:pt idx="17">
                  <c:v>435.29846325782751</c:v>
                </c:pt>
                <c:pt idx="18">
                  <c:v>587.68751342847406</c:v>
                </c:pt>
                <c:pt idx="19">
                  <c:v>126.4019673596062</c:v>
                </c:pt>
                <c:pt idx="20">
                  <c:v>7.222117475808469</c:v>
                </c:pt>
                <c:pt idx="21">
                  <c:v>6.5304873298189916</c:v>
                </c:pt>
                <c:pt idx="22">
                  <c:v>3.9546051025736904</c:v>
                </c:pt>
                <c:pt idx="23">
                  <c:v>8.1901482791037203</c:v>
                </c:pt>
                <c:pt idx="24">
                  <c:v>27.5595622244632</c:v>
                </c:pt>
                <c:pt idx="25">
                  <c:v>38.053184453640597</c:v>
                </c:pt>
                <c:pt idx="26">
                  <c:v>20.02210662207218</c:v>
                </c:pt>
                <c:pt idx="27">
                  <c:v>23.514347879729264</c:v>
                </c:pt>
                <c:pt idx="28">
                  <c:v>8.9731116000633264</c:v>
                </c:pt>
                <c:pt idx="29">
                  <c:v>1.9711250648837677</c:v>
                </c:pt>
                <c:pt idx="30">
                  <c:v>462.32438340865667</c:v>
                </c:pt>
                <c:pt idx="31">
                  <c:v>676.8664070631919</c:v>
                </c:pt>
                <c:pt idx="32">
                  <c:v>802.6523900771183</c:v>
                </c:pt>
                <c:pt idx="33">
                  <c:v>20.08884337073232</c:v>
                </c:pt>
                <c:pt idx="34">
                  <c:v>16.049121287019119</c:v>
                </c:pt>
                <c:pt idx="35">
                  <c:v>37.925613015817035</c:v>
                </c:pt>
                <c:pt idx="36">
                  <c:v>460.07666487822985</c:v>
                </c:pt>
                <c:pt idx="37">
                  <c:v>33.525474977798062</c:v>
                </c:pt>
                <c:pt idx="38">
                  <c:v>6.7976742687803551</c:v>
                </c:pt>
                <c:pt idx="39">
                  <c:v>59.800477561188494</c:v>
                </c:pt>
                <c:pt idx="40">
                  <c:v>10.141987829614603</c:v>
                </c:pt>
                <c:pt idx="41">
                  <c:v>5.4019738771709234</c:v>
                </c:pt>
                <c:pt idx="42">
                  <c:v>119.36952546151814</c:v>
                </c:pt>
                <c:pt idx="43">
                  <c:v>5260.5476979951491</c:v>
                </c:pt>
                <c:pt idx="44">
                  <c:v>461.17752525737831</c:v>
                </c:pt>
                <c:pt idx="45">
                  <c:v>1736.7870036137567</c:v>
                </c:pt>
              </c:numCache>
            </c:numRef>
          </c:xVal>
          <c:yVal>
            <c:numRef>
              <c:f>'ALLE Graphen mNN'!$Q$3:$Q$48</c:f>
              <c:numCache>
                <c:formatCode>0.00</c:formatCode>
                <c:ptCount val="46"/>
                <c:pt idx="0">
                  <c:v>117.98</c:v>
                </c:pt>
                <c:pt idx="1">
                  <c:v>117.73</c:v>
                </c:pt>
                <c:pt idx="2">
                  <c:v>117.48</c:v>
                </c:pt>
                <c:pt idx="3">
                  <c:v>117.23</c:v>
                </c:pt>
                <c:pt idx="4">
                  <c:v>116.98</c:v>
                </c:pt>
                <c:pt idx="5">
                  <c:v>116.73</c:v>
                </c:pt>
                <c:pt idx="6">
                  <c:v>116.48</c:v>
                </c:pt>
                <c:pt idx="7">
                  <c:v>116.23</c:v>
                </c:pt>
                <c:pt idx="8">
                  <c:v>115.98</c:v>
                </c:pt>
                <c:pt idx="9">
                  <c:v>115.73</c:v>
                </c:pt>
                <c:pt idx="10">
                  <c:v>115.48</c:v>
                </c:pt>
                <c:pt idx="11">
                  <c:v>115.23</c:v>
                </c:pt>
                <c:pt idx="12">
                  <c:v>114.98</c:v>
                </c:pt>
                <c:pt idx="13">
                  <c:v>114.73</c:v>
                </c:pt>
                <c:pt idx="14">
                  <c:v>114.48</c:v>
                </c:pt>
                <c:pt idx="15">
                  <c:v>114.23</c:v>
                </c:pt>
                <c:pt idx="16">
                  <c:v>113.98</c:v>
                </c:pt>
                <c:pt idx="17">
                  <c:v>113.73</c:v>
                </c:pt>
                <c:pt idx="18">
                  <c:v>113.48</c:v>
                </c:pt>
                <c:pt idx="19">
                  <c:v>113.23</c:v>
                </c:pt>
                <c:pt idx="20">
                  <c:v>112.98</c:v>
                </c:pt>
                <c:pt idx="21">
                  <c:v>112.73</c:v>
                </c:pt>
                <c:pt idx="22">
                  <c:v>112.48</c:v>
                </c:pt>
                <c:pt idx="23">
                  <c:v>112.23</c:v>
                </c:pt>
                <c:pt idx="24">
                  <c:v>111.98</c:v>
                </c:pt>
                <c:pt idx="25">
                  <c:v>111.73</c:v>
                </c:pt>
                <c:pt idx="26">
                  <c:v>111.48</c:v>
                </c:pt>
                <c:pt idx="27">
                  <c:v>111.23</c:v>
                </c:pt>
                <c:pt idx="28">
                  <c:v>110.98</c:v>
                </c:pt>
                <c:pt idx="29">
                  <c:v>110.73</c:v>
                </c:pt>
                <c:pt idx="30">
                  <c:v>110.48</c:v>
                </c:pt>
                <c:pt idx="31">
                  <c:v>110.23</c:v>
                </c:pt>
                <c:pt idx="32">
                  <c:v>109.98</c:v>
                </c:pt>
                <c:pt idx="33">
                  <c:v>109.73</c:v>
                </c:pt>
                <c:pt idx="34">
                  <c:v>109.48</c:v>
                </c:pt>
                <c:pt idx="35">
                  <c:v>109.23</c:v>
                </c:pt>
                <c:pt idx="36">
                  <c:v>108.98</c:v>
                </c:pt>
                <c:pt idx="37">
                  <c:v>108.73</c:v>
                </c:pt>
                <c:pt idx="38">
                  <c:v>108.48</c:v>
                </c:pt>
                <c:pt idx="39">
                  <c:v>108.23</c:v>
                </c:pt>
                <c:pt idx="40">
                  <c:v>107.98</c:v>
                </c:pt>
                <c:pt idx="41">
                  <c:v>107.73</c:v>
                </c:pt>
                <c:pt idx="42">
                  <c:v>106.98</c:v>
                </c:pt>
                <c:pt idx="43">
                  <c:v>106.23</c:v>
                </c:pt>
                <c:pt idx="44">
                  <c:v>105.48</c:v>
                </c:pt>
                <c:pt idx="45">
                  <c:v>104.88000000000001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4-47DE-BD22-FC1093C02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45248"/>
        <c:axId val="138246784"/>
      </c:scatterChart>
      <c:valAx>
        <c:axId val="138245248"/>
        <c:scaling>
          <c:logBase val="10"/>
          <c:orientation val="minMax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138246784"/>
        <c:crosses val="autoZero"/>
        <c:crossBetween val="midCat"/>
      </c:valAx>
      <c:valAx>
        <c:axId val="13824678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8245248"/>
        <c:crossesAt val="0.1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Vergleich!$B$1</c:f>
              <c:strCache>
                <c:ptCount val="1"/>
                <c:pt idx="0">
                  <c:v>G1 </c:v>
                </c:pt>
              </c:strCache>
            </c:strRef>
          </c:tx>
          <c:xVal>
            <c:numRef>
              <c:f>Vergleich!$B$2:$B$54</c:f>
              <c:numCache>
                <c:formatCode>0.00</c:formatCode>
                <c:ptCount val="53"/>
                <c:pt idx="0">
                  <c:v>163.06907432847515</c:v>
                </c:pt>
                <c:pt idx="1">
                  <c:v>175.13129373765418</c:v>
                </c:pt>
                <c:pt idx="2">
                  <c:v>177.93429404548814</c:v>
                </c:pt>
                <c:pt idx="3">
                  <c:v>192.25709392013974</c:v>
                </c:pt>
                <c:pt idx="4">
                  <c:v>163.76475758766307</c:v>
                </c:pt>
                <c:pt idx="5">
                  <c:v>66.995848081904242</c:v>
                </c:pt>
                <c:pt idx="6">
                  <c:v>125.09109735738151</c:v>
                </c:pt>
                <c:pt idx="7">
                  <c:v>111.9809934534422</c:v>
                </c:pt>
                <c:pt idx="8">
                  <c:v>77.816624962640702</c:v>
                </c:pt>
                <c:pt idx="9">
                  <c:v>117.79609151840708</c:v>
                </c:pt>
                <c:pt idx="10">
                  <c:v>117.25293132328308</c:v>
                </c:pt>
                <c:pt idx="11">
                  <c:v>84.979248766312338</c:v>
                </c:pt>
                <c:pt idx="12">
                  <c:v>356.43688930224226</c:v>
                </c:pt>
                <c:pt idx="13">
                  <c:v>33.075038109260383</c:v>
                </c:pt>
                <c:pt idx="14">
                  <c:v>145.87644221750227</c:v>
                </c:pt>
                <c:pt idx="15">
                  <c:v>435.6348641811789</c:v>
                </c:pt>
                <c:pt idx="16">
                  <c:v>294.91405276264118</c:v>
                </c:pt>
                <c:pt idx="17">
                  <c:v>143.95703614195375</c:v>
                </c:pt>
                <c:pt idx="18">
                  <c:v>601.65683759618696</c:v>
                </c:pt>
                <c:pt idx="19">
                  <c:v>646.92431272784177</c:v>
                </c:pt>
                <c:pt idx="20">
                  <c:v>616.75172658134557</c:v>
                </c:pt>
                <c:pt idx="21">
                  <c:v>718.12136402983504</c:v>
                </c:pt>
                <c:pt idx="22">
                  <c:v>8.5755651097117145</c:v>
                </c:pt>
                <c:pt idx="23">
                  <c:v>16.899618108046472</c:v>
                </c:pt>
                <c:pt idx="24">
                  <c:v>58.154749098581419</c:v>
                </c:pt>
                <c:pt idx="25">
                  <c:v>24.100827777756002</c:v>
                </c:pt>
                <c:pt idx="26">
                  <c:v>40.515995419073207</c:v>
                </c:pt>
                <c:pt idx="27">
                  <c:v>74.801256930987975</c:v>
                </c:pt>
                <c:pt idx="28">
                  <c:v>608.48647139472246</c:v>
                </c:pt>
                <c:pt idx="29">
                  <c:v>37.820627234837268</c:v>
                </c:pt>
                <c:pt idx="30">
                  <c:v>329.21810699588463</c:v>
                </c:pt>
                <c:pt idx="31">
                  <c:v>14.312676364368398</c:v>
                </c:pt>
                <c:pt idx="32">
                  <c:v>30.562150132071501</c:v>
                </c:pt>
                <c:pt idx="33">
                  <c:v>14.389817873049729</c:v>
                </c:pt>
                <c:pt idx="34">
                  <c:v>846.35427252192994</c:v>
                </c:pt>
                <c:pt idx="35">
                  <c:v>20.056572690787327</c:v>
                </c:pt>
                <c:pt idx="36">
                  <c:v>52.171732617247258</c:v>
                </c:pt>
                <c:pt idx="37">
                  <c:v>31.784225703071556</c:v>
                </c:pt>
                <c:pt idx="38">
                  <c:v>16.699687720246718</c:v>
                </c:pt>
                <c:pt idx="39">
                  <c:v>113.30426076524608</c:v>
                </c:pt>
                <c:pt idx="40">
                  <c:v>8771.4731910463815</c:v>
                </c:pt>
                <c:pt idx="41">
                  <c:v>4504.4261646145096</c:v>
                </c:pt>
                <c:pt idx="42">
                  <c:v>117.07205685579936</c:v>
                </c:pt>
                <c:pt idx="43">
                  <c:v>4985.1851526214323</c:v>
                </c:pt>
                <c:pt idx="44">
                  <c:v>444.73952813020702</c:v>
                </c:pt>
                <c:pt idx="45">
                  <c:v>1716.0249220150704</c:v>
                </c:pt>
              </c:numCache>
            </c:numRef>
          </c:xVal>
          <c:yVal>
            <c:numRef>
              <c:f>Vergleich!$A$2:$A$54</c:f>
              <c:numCache>
                <c:formatCode>0.00</c:formatCode>
                <c:ptCount val="53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13.85</c:v>
                </c:pt>
                <c:pt idx="46">
                  <c:v>14.1548</c:v>
                </c:pt>
                <c:pt idx="47">
                  <c:v>14.4596</c:v>
                </c:pt>
                <c:pt idx="48">
                  <c:v>14.7644</c:v>
                </c:pt>
                <c:pt idx="49">
                  <c:v>15.0692</c:v>
                </c:pt>
                <c:pt idx="50">
                  <c:v>15.374000000000001</c:v>
                </c:pt>
                <c:pt idx="51">
                  <c:v>15.678800000000001</c:v>
                </c:pt>
                <c:pt idx="52">
                  <c:v>15.983600000000001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5C-4A37-9C2E-E393EDAF71D4}"/>
            </c:ext>
          </c:extLst>
        </c:ser>
        <c:ser>
          <c:idx val="1"/>
          <c:order val="1"/>
          <c:tx>
            <c:strRef>
              <c:f>Vergleich!$C$1</c:f>
              <c:strCache>
                <c:ptCount val="1"/>
                <c:pt idx="0">
                  <c:v>G2</c:v>
                </c:pt>
              </c:strCache>
            </c:strRef>
          </c:tx>
          <c:xVal>
            <c:numRef>
              <c:f>Vergleich!$C$2:$C$54</c:f>
              <c:numCache>
                <c:formatCode>0.00</c:formatCode>
                <c:ptCount val="53"/>
                <c:pt idx="0">
                  <c:v>204.59290187891443</c:v>
                </c:pt>
                <c:pt idx="1">
                  <c:v>109.89010989010988</c:v>
                </c:pt>
                <c:pt idx="2">
                  <c:v>226.80412371134028</c:v>
                </c:pt>
                <c:pt idx="3">
                  <c:v>335.91731266149861</c:v>
                </c:pt>
                <c:pt idx="4">
                  <c:v>245.45454545454541</c:v>
                </c:pt>
                <c:pt idx="5">
                  <c:v>107.27056019070321</c:v>
                </c:pt>
                <c:pt idx="6">
                  <c:v>105.82010582010582</c:v>
                </c:pt>
                <c:pt idx="7">
                  <c:v>167.52577319587633</c:v>
                </c:pt>
                <c:pt idx="8">
                  <c:v>0.55057994420789902</c:v>
                </c:pt>
                <c:pt idx="9">
                  <c:v>20.517900099051932</c:v>
                </c:pt>
                <c:pt idx="10">
                  <c:v>10.132645541635963</c:v>
                </c:pt>
                <c:pt idx="11">
                  <c:v>67.340067340067336</c:v>
                </c:pt>
                <c:pt idx="12">
                  <c:v>301.20481927710841</c:v>
                </c:pt>
                <c:pt idx="13">
                  <c:v>72.016460905349788</c:v>
                </c:pt>
                <c:pt idx="14">
                  <c:v>31.268612269207861</c:v>
                </c:pt>
                <c:pt idx="15">
                  <c:v>81.839438815276694</c:v>
                </c:pt>
                <c:pt idx="16">
                  <c:v>333.33333333333331</c:v>
                </c:pt>
                <c:pt idx="17">
                  <c:v>385.71428571428584</c:v>
                </c:pt>
                <c:pt idx="18">
                  <c:v>37.852718513420506</c:v>
                </c:pt>
                <c:pt idx="19">
                  <c:v>490.90909090909093</c:v>
                </c:pt>
                <c:pt idx="20">
                  <c:v>471.38047138047165</c:v>
                </c:pt>
                <c:pt idx="21">
                  <c:v>352.11267605633805</c:v>
                </c:pt>
                <c:pt idx="22">
                  <c:v>128.20512820512823</c:v>
                </c:pt>
                <c:pt idx="23">
                  <c:v>7.1633237822349587</c:v>
                </c:pt>
                <c:pt idx="24">
                  <c:v>45.7190357439734</c:v>
                </c:pt>
                <c:pt idx="25">
                  <c:v>14.739861365628236</c:v>
                </c:pt>
                <c:pt idx="26">
                  <c:v>2.5250703412452205</c:v>
                </c:pt>
                <c:pt idx="27">
                  <c:v>6.6230039002134085</c:v>
                </c:pt>
                <c:pt idx="28">
                  <c:v>6.1971420239136776</c:v>
                </c:pt>
                <c:pt idx="29">
                  <c:v>9.0895318891077093</c:v>
                </c:pt>
                <c:pt idx="30">
                  <c:v>48.37595024187975</c:v>
                </c:pt>
                <c:pt idx="31">
                  <c:v>543.07116104868965</c:v>
                </c:pt>
                <c:pt idx="32">
                  <c:v>6.6844919786096249</c:v>
                </c:pt>
                <c:pt idx="33">
                  <c:v>2461.5384615384646</c:v>
                </c:pt>
                <c:pt idx="34">
                  <c:v>87.991718426501038</c:v>
                </c:pt>
                <c:pt idx="35">
                  <c:v>2307.6923076923076</c:v>
                </c:pt>
                <c:pt idx="36">
                  <c:v>3999.9999999999964</c:v>
                </c:pt>
                <c:pt idx="37">
                  <c:v>6111.1111111111595</c:v>
                </c:pt>
                <c:pt idx="38">
                  <c:v>10000.000000000147</c:v>
                </c:pt>
                <c:pt idx="39">
                  <c:v>9999.9999999999745</c:v>
                </c:pt>
                <c:pt idx="40">
                  <c:v>10666.666666666657</c:v>
                </c:pt>
                <c:pt idx="41">
                  <c:v>11953.727506426858</c:v>
                </c:pt>
                <c:pt idx="42">
                  <c:v>9705.8823529412057</c:v>
                </c:pt>
                <c:pt idx="43">
                  <c:v>250.5694760820046</c:v>
                </c:pt>
                <c:pt idx="44">
                  <c:v>14.133507284192216</c:v>
                </c:pt>
                <c:pt idx="45">
                  <c:v>1160.2209944751396</c:v>
                </c:pt>
              </c:numCache>
            </c:numRef>
          </c:xVal>
          <c:yVal>
            <c:numRef>
              <c:f>Vergleich!$A$2:$A$54</c:f>
              <c:numCache>
                <c:formatCode>0.00</c:formatCode>
                <c:ptCount val="53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13.85</c:v>
                </c:pt>
                <c:pt idx="46">
                  <c:v>14.1548</c:v>
                </c:pt>
                <c:pt idx="47">
                  <c:v>14.4596</c:v>
                </c:pt>
                <c:pt idx="48">
                  <c:v>14.7644</c:v>
                </c:pt>
                <c:pt idx="49">
                  <c:v>15.0692</c:v>
                </c:pt>
                <c:pt idx="50">
                  <c:v>15.374000000000001</c:v>
                </c:pt>
                <c:pt idx="51">
                  <c:v>15.678800000000001</c:v>
                </c:pt>
                <c:pt idx="52">
                  <c:v>15.983600000000001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5C-4A37-9C2E-E393EDAF71D4}"/>
            </c:ext>
          </c:extLst>
        </c:ser>
        <c:ser>
          <c:idx val="3"/>
          <c:order val="2"/>
          <c:tx>
            <c:strRef>
              <c:f>Vergleich!$D$1</c:f>
              <c:strCache>
                <c:ptCount val="1"/>
                <c:pt idx="0">
                  <c:v>G5 </c:v>
                </c:pt>
              </c:strCache>
            </c:strRef>
          </c:tx>
          <c:xVal>
            <c:numRef>
              <c:f>Vergleich!$D$2:$D$54</c:f>
              <c:numCache>
                <c:formatCode>0.00</c:formatCode>
                <c:ptCount val="53"/>
                <c:pt idx="0">
                  <c:v>255.83982202447163</c:v>
                </c:pt>
                <c:pt idx="1">
                  <c:v>239.5209580838324</c:v>
                </c:pt>
                <c:pt idx="2">
                  <c:v>235.52502453385674</c:v>
                </c:pt>
                <c:pt idx="3">
                  <c:v>147.15719063545151</c:v>
                </c:pt>
                <c:pt idx="4">
                  <c:v>64.202943939868462</c:v>
                </c:pt>
                <c:pt idx="5">
                  <c:v>47.331054430712598</c:v>
                </c:pt>
                <c:pt idx="6">
                  <c:v>86.030315444489943</c:v>
                </c:pt>
                <c:pt idx="7">
                  <c:v>63.810391978122162</c:v>
                </c:pt>
                <c:pt idx="8">
                  <c:v>0.90530508781459351</c:v>
                </c:pt>
                <c:pt idx="9">
                  <c:v>45.859185325060693</c:v>
                </c:pt>
                <c:pt idx="10">
                  <c:v>55.527511357900053</c:v>
                </c:pt>
                <c:pt idx="11">
                  <c:v>73.917634635691655</c:v>
                </c:pt>
                <c:pt idx="12">
                  <c:v>267.75320139697322</c:v>
                </c:pt>
                <c:pt idx="13">
                  <c:v>50.062578222778477</c:v>
                </c:pt>
                <c:pt idx="14">
                  <c:v>418.60465116279067</c:v>
                </c:pt>
                <c:pt idx="15">
                  <c:v>452.34248788368342</c:v>
                </c:pt>
                <c:pt idx="16">
                  <c:v>257.21784776902888</c:v>
                </c:pt>
                <c:pt idx="17">
                  <c:v>367.7510608203678</c:v>
                </c:pt>
                <c:pt idx="18">
                  <c:v>594.59459459459492</c:v>
                </c:pt>
                <c:pt idx="19">
                  <c:v>745.5012853470439</c:v>
                </c:pt>
                <c:pt idx="20">
                  <c:v>645.16129032258061</c:v>
                </c:pt>
                <c:pt idx="21">
                  <c:v>651.93370165745841</c:v>
                </c:pt>
                <c:pt idx="22">
                  <c:v>1714.2857142857144</c:v>
                </c:pt>
                <c:pt idx="23">
                  <c:v>22.740193291642974</c:v>
                </c:pt>
                <c:pt idx="24">
                  <c:v>2.8476844765599973</c:v>
                </c:pt>
                <c:pt idx="25">
                  <c:v>4.2739608932578266</c:v>
                </c:pt>
                <c:pt idx="26">
                  <c:v>3.5925992455541587</c:v>
                </c:pt>
                <c:pt idx="27">
                  <c:v>3.5606195478013176</c:v>
                </c:pt>
                <c:pt idx="28">
                  <c:v>2.8732536005459184</c:v>
                </c:pt>
                <c:pt idx="29">
                  <c:v>20.069330414157999</c:v>
                </c:pt>
                <c:pt idx="30">
                  <c:v>40.650406504065039</c:v>
                </c:pt>
                <c:pt idx="31">
                  <c:v>14.697776961234613</c:v>
                </c:pt>
                <c:pt idx="32">
                  <c:v>5.7531192693538529</c:v>
                </c:pt>
                <c:pt idx="33">
                  <c:v>4.6723933436365597</c:v>
                </c:pt>
                <c:pt idx="34">
                  <c:v>8006.0422960725064</c:v>
                </c:pt>
                <c:pt idx="35">
                  <c:v>3939.3939393939509</c:v>
                </c:pt>
                <c:pt idx="36">
                  <c:v>6938.7755102040965</c:v>
                </c:pt>
                <c:pt idx="37">
                  <c:v>5384.6153846153884</c:v>
                </c:pt>
                <c:pt idx="38">
                  <c:v>1843.5754189944155</c:v>
                </c:pt>
                <c:pt idx="39">
                  <c:v>11379.310344827594</c:v>
                </c:pt>
                <c:pt idx="40">
                  <c:v>13349.131121643086</c:v>
                </c:pt>
                <c:pt idx="41">
                  <c:v>12013.225569434244</c:v>
                </c:pt>
                <c:pt idx="42">
                  <c:v>8461.538461538501</c:v>
                </c:pt>
                <c:pt idx="43">
                  <c:v>375.0884642604388</c:v>
                </c:pt>
                <c:pt idx="44">
                  <c:v>520.03410059676025</c:v>
                </c:pt>
                <c:pt idx="45">
                  <c:v>36.045314109165808</c:v>
                </c:pt>
              </c:numCache>
            </c:numRef>
          </c:xVal>
          <c:yVal>
            <c:numRef>
              <c:f>Vergleich!$A$2:$A$54</c:f>
              <c:numCache>
                <c:formatCode>0.00</c:formatCode>
                <c:ptCount val="53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13.85</c:v>
                </c:pt>
                <c:pt idx="46">
                  <c:v>14.1548</c:v>
                </c:pt>
                <c:pt idx="47">
                  <c:v>14.4596</c:v>
                </c:pt>
                <c:pt idx="48">
                  <c:v>14.7644</c:v>
                </c:pt>
                <c:pt idx="49">
                  <c:v>15.0692</c:v>
                </c:pt>
                <c:pt idx="50">
                  <c:v>15.374000000000001</c:v>
                </c:pt>
                <c:pt idx="51">
                  <c:v>15.678800000000001</c:v>
                </c:pt>
                <c:pt idx="52">
                  <c:v>15.983600000000001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5C-4A37-9C2E-E393EDAF71D4}"/>
            </c:ext>
          </c:extLst>
        </c:ser>
        <c:ser>
          <c:idx val="4"/>
          <c:order val="3"/>
          <c:tx>
            <c:strRef>
              <c:f>Vergleich!$E$1</c:f>
              <c:strCache>
                <c:ptCount val="1"/>
                <c:pt idx="0">
                  <c:v>G11 </c:v>
                </c:pt>
              </c:strCache>
            </c:strRef>
          </c:tx>
          <c:xVal>
            <c:numRef>
              <c:f>Vergleich!$E$2:$E$54</c:f>
              <c:numCache>
                <c:formatCode>General</c:formatCode>
                <c:ptCount val="53"/>
                <c:pt idx="10" formatCode="0.00">
                  <c:v>40.829559014317724</c:v>
                </c:pt>
                <c:pt idx="11" formatCode="0.00">
                  <c:v>80.519056264346261</c:v>
                </c:pt>
                <c:pt idx="12" formatCode="0.00">
                  <c:v>109.95674422534546</c:v>
                </c:pt>
                <c:pt idx="13" formatCode="0.00">
                  <c:v>127.39978474288266</c:v>
                </c:pt>
                <c:pt idx="14" formatCode="0.00">
                  <c:v>150.4342913348961</c:v>
                </c:pt>
                <c:pt idx="15" formatCode="0.00">
                  <c:v>2.2312297794801235</c:v>
                </c:pt>
                <c:pt idx="16" formatCode="0.00">
                  <c:v>132.05475526693064</c:v>
                </c:pt>
                <c:pt idx="17" formatCode="0.00">
                  <c:v>131.1879026390655</c:v>
                </c:pt>
                <c:pt idx="18" formatCode="0.00">
                  <c:v>147.18718640291473</c:v>
                </c:pt>
                <c:pt idx="19" formatCode="0.00">
                  <c:v>177.3350715092887</c:v>
                </c:pt>
                <c:pt idx="20" formatCode="0.00">
                  <c:v>186.0475670921808</c:v>
                </c:pt>
                <c:pt idx="21" formatCode="0.00">
                  <c:v>146.50345544944645</c:v>
                </c:pt>
                <c:pt idx="22" formatCode="0.00">
                  <c:v>182.82576383541252</c:v>
                </c:pt>
                <c:pt idx="23" formatCode="0.00">
                  <c:v>5.2634939817446149</c:v>
                </c:pt>
                <c:pt idx="24" formatCode="0.00">
                  <c:v>1.5009944087958271</c:v>
                </c:pt>
                <c:pt idx="25" formatCode="0.00">
                  <c:v>4.2338840721579736</c:v>
                </c:pt>
                <c:pt idx="26" formatCode="0.00">
                  <c:v>6.117687905350313</c:v>
                </c:pt>
                <c:pt idx="27" formatCode="0.00">
                  <c:v>4.176274900976952</c:v>
                </c:pt>
                <c:pt idx="28" formatCode="0.00">
                  <c:v>3.9830072712302975</c:v>
                </c:pt>
                <c:pt idx="29" formatCode="0.00">
                  <c:v>3.7155124654605438</c:v>
                </c:pt>
                <c:pt idx="30" formatCode="0.00">
                  <c:v>5.3695064565484776</c:v>
                </c:pt>
                <c:pt idx="31" formatCode="0.00">
                  <c:v>4.4705319641781003</c:v>
                </c:pt>
                <c:pt idx="32" formatCode="0.00">
                  <c:v>5.4674196063202283</c:v>
                </c:pt>
                <c:pt idx="33" formatCode="0.00">
                  <c:v>11.07491040610018</c:v>
                </c:pt>
                <c:pt idx="34" formatCode="0.00">
                  <c:v>4.967509399473542</c:v>
                </c:pt>
                <c:pt idx="35" formatCode="0.00">
                  <c:v>22.251257155092251</c:v>
                </c:pt>
                <c:pt idx="36" formatCode="0.00">
                  <c:v>226.8798848584743</c:v>
                </c:pt>
                <c:pt idx="37" formatCode="0.00">
                  <c:v>222.68232348546957</c:v>
                </c:pt>
                <c:pt idx="38" formatCode="0.00">
                  <c:v>33.527505070026024</c:v>
                </c:pt>
                <c:pt idx="39" formatCode="0.00">
                  <c:v>10.798733577643125</c:v>
                </c:pt>
                <c:pt idx="40" formatCode="0.00">
                  <c:v>6.2306625554861323</c:v>
                </c:pt>
                <c:pt idx="41" formatCode="0.00">
                  <c:v>2.9758583491425812</c:v>
                </c:pt>
                <c:pt idx="42" formatCode="0.00">
                  <c:v>0.55230310394344417</c:v>
                </c:pt>
                <c:pt idx="43" formatCode="0.00">
                  <c:v>8.8851779328952087</c:v>
                </c:pt>
                <c:pt idx="44" formatCode="0.00">
                  <c:v>119.5833797428354</c:v>
                </c:pt>
                <c:pt idx="45" formatCode="0.00">
                  <c:v>222.79638652869573</c:v>
                </c:pt>
                <c:pt idx="46" formatCode="0.00">
                  <c:v>209.65242364451217</c:v>
                </c:pt>
                <c:pt idx="47" formatCode="0.00">
                  <c:v>189.34198837195277</c:v>
                </c:pt>
                <c:pt idx="48" formatCode="0.00">
                  <c:v>219.5079095552353</c:v>
                </c:pt>
                <c:pt idx="49" formatCode="0.00">
                  <c:v>76.935311528114397</c:v>
                </c:pt>
                <c:pt idx="50" formatCode="0.00">
                  <c:v>1.3132715470338823</c:v>
                </c:pt>
                <c:pt idx="51" formatCode="0.00">
                  <c:v>0.36817495673944262</c:v>
                </c:pt>
                <c:pt idx="52" formatCode="0.00">
                  <c:v>1.1151172731665613</c:v>
                </c:pt>
              </c:numCache>
            </c:numRef>
          </c:xVal>
          <c:yVal>
            <c:numRef>
              <c:f>Vergleich!$A$2:$A$54</c:f>
              <c:numCache>
                <c:formatCode>0.00</c:formatCode>
                <c:ptCount val="53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13.85</c:v>
                </c:pt>
                <c:pt idx="46">
                  <c:v>14.1548</c:v>
                </c:pt>
                <c:pt idx="47">
                  <c:v>14.4596</c:v>
                </c:pt>
                <c:pt idx="48">
                  <c:v>14.7644</c:v>
                </c:pt>
                <c:pt idx="49">
                  <c:v>15.0692</c:v>
                </c:pt>
                <c:pt idx="50">
                  <c:v>15.374000000000001</c:v>
                </c:pt>
                <c:pt idx="51">
                  <c:v>15.678800000000001</c:v>
                </c:pt>
                <c:pt idx="52">
                  <c:v>15.983600000000001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5C-4A37-9C2E-E393EDAF71D4}"/>
            </c:ext>
          </c:extLst>
        </c:ser>
        <c:ser>
          <c:idx val="5"/>
          <c:order val="4"/>
          <c:tx>
            <c:strRef>
              <c:f>Vergleich!$F$1</c:f>
              <c:strCache>
                <c:ptCount val="1"/>
                <c:pt idx="0">
                  <c:v>G15</c:v>
                </c:pt>
              </c:strCache>
            </c:strRef>
          </c:tx>
          <c:xVal>
            <c:numRef>
              <c:f>Vergleich!$F$2:$F$54</c:f>
              <c:numCache>
                <c:formatCode>General</c:formatCode>
                <c:ptCount val="53"/>
                <c:pt idx="10" formatCode="0.00">
                  <c:v>340.13605442176873</c:v>
                </c:pt>
                <c:pt idx="11" formatCode="0.00">
                  <c:v>340.13605442176873</c:v>
                </c:pt>
                <c:pt idx="12" formatCode="0.00">
                  <c:v>394.08866995073896</c:v>
                </c:pt>
                <c:pt idx="13" formatCode="0.00">
                  <c:v>282.48587570621459</c:v>
                </c:pt>
                <c:pt idx="14" formatCode="0.00">
                  <c:v>207.18816067653276</c:v>
                </c:pt>
                <c:pt idx="15" formatCode="0.00">
                  <c:v>104.51306413301663</c:v>
                </c:pt>
                <c:pt idx="16" formatCode="0.00">
                  <c:v>129.03225806451613</c:v>
                </c:pt>
                <c:pt idx="17" formatCode="0.00">
                  <c:v>53.904811990533794</c:v>
                </c:pt>
                <c:pt idx="18" formatCode="0.00">
                  <c:v>760.56338028169023</c:v>
                </c:pt>
                <c:pt idx="19" formatCode="0.00">
                  <c:v>524.15210688591981</c:v>
                </c:pt>
                <c:pt idx="20" formatCode="0.00">
                  <c:v>203.56234096692114</c:v>
                </c:pt>
                <c:pt idx="21" formatCode="0.00">
                  <c:v>4.9764575278490213</c:v>
                </c:pt>
                <c:pt idx="22" formatCode="0.00">
                  <c:v>8.048752443371276</c:v>
                </c:pt>
                <c:pt idx="23" formatCode="0.00">
                  <c:v>9.6805421103581804</c:v>
                </c:pt>
                <c:pt idx="24" formatCode="0.00">
                  <c:v>13.573783207291061</c:v>
                </c:pt>
                <c:pt idx="25" formatCode="0.00">
                  <c:v>9.2918812187850861</c:v>
                </c:pt>
                <c:pt idx="26" formatCode="0.00">
                  <c:v>13.963771769908073</c:v>
                </c:pt>
                <c:pt idx="27" formatCode="0.00">
                  <c:v>25.575447570332479</c:v>
                </c:pt>
                <c:pt idx="28" formatCode="0.00">
                  <c:v>3.4431309537472745</c:v>
                </c:pt>
                <c:pt idx="29" formatCode="0.00">
                  <c:v>29.850746268656714</c:v>
                </c:pt>
                <c:pt idx="30" formatCode="0.00">
                  <c:v>8.048752443371276</c:v>
                </c:pt>
                <c:pt idx="31" formatCode="0.00">
                  <c:v>7.2799724127361207</c:v>
                </c:pt>
                <c:pt idx="32" formatCode="0.00">
                  <c:v>7.7384407041981049</c:v>
                </c:pt>
                <c:pt idx="33" formatCode="0.00">
                  <c:v>11.236390406447365</c:v>
                </c:pt>
                <c:pt idx="34" formatCode="0.00">
                  <c:v>1388.2352941176489</c:v>
                </c:pt>
                <c:pt idx="35" formatCode="0.00">
                  <c:v>8378.3783783784293</c:v>
                </c:pt>
                <c:pt idx="36" formatCode="0.00">
                  <c:v>3563.2183908046081</c:v>
                </c:pt>
                <c:pt idx="37" formatCode="0.00">
                  <c:v>51.207022677395756</c:v>
                </c:pt>
                <c:pt idx="38" formatCode="0.00">
                  <c:v>8378.3783783784293</c:v>
                </c:pt>
                <c:pt idx="39" formatCode="0.00">
                  <c:v>825.95870206489758</c:v>
                </c:pt>
                <c:pt idx="40" formatCode="0.00">
                  <c:v>8571.4285714286234</c:v>
                </c:pt>
                <c:pt idx="41" formatCode="0.00">
                  <c:v>9477.521263669596</c:v>
                </c:pt>
                <c:pt idx="42" formatCode="0.00">
                  <c:v>17675.544794188885</c:v>
                </c:pt>
                <c:pt idx="43" formatCode="0.00">
                  <c:v>14041.745730550547</c:v>
                </c:pt>
                <c:pt idx="44" formatCode="0.00">
                  <c:v>12801.070472792155</c:v>
                </c:pt>
                <c:pt idx="45" formatCode="0.00">
                  <c:v>12449.959967974477</c:v>
                </c:pt>
                <c:pt idx="46" formatCode="0.00">
                  <c:v>11886.792452830296</c:v>
                </c:pt>
                <c:pt idx="47" formatCode="0.00">
                  <c:v>8378.3783783784293</c:v>
                </c:pt>
                <c:pt idx="48" formatCode="0.00">
                  <c:v>8378.3783783784293</c:v>
                </c:pt>
                <c:pt idx="49" formatCode="0.00">
                  <c:v>1532.4675324675347</c:v>
                </c:pt>
                <c:pt idx="50" formatCode="0.00">
                  <c:v>39.884777309993353</c:v>
                </c:pt>
                <c:pt idx="51" formatCode="0.00">
                  <c:v>129.03225806451613</c:v>
                </c:pt>
              </c:numCache>
            </c:numRef>
          </c:xVal>
          <c:yVal>
            <c:numRef>
              <c:f>Vergleich!$A$2:$A$54</c:f>
              <c:numCache>
                <c:formatCode>0.00</c:formatCode>
                <c:ptCount val="53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13.85</c:v>
                </c:pt>
                <c:pt idx="46">
                  <c:v>14.1548</c:v>
                </c:pt>
                <c:pt idx="47">
                  <c:v>14.4596</c:v>
                </c:pt>
                <c:pt idx="48">
                  <c:v>14.7644</c:v>
                </c:pt>
                <c:pt idx="49">
                  <c:v>15.0692</c:v>
                </c:pt>
                <c:pt idx="50">
                  <c:v>15.374000000000001</c:v>
                </c:pt>
                <c:pt idx="51">
                  <c:v>15.678800000000001</c:v>
                </c:pt>
                <c:pt idx="52">
                  <c:v>15.983600000000001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5C-4A37-9C2E-E393EDAF71D4}"/>
            </c:ext>
          </c:extLst>
        </c:ser>
        <c:ser>
          <c:idx val="6"/>
          <c:order val="5"/>
          <c:tx>
            <c:strRef>
              <c:f>Vergleich!$G$1</c:f>
              <c:strCache>
                <c:ptCount val="1"/>
                <c:pt idx="0">
                  <c:v>G17</c:v>
                </c:pt>
              </c:strCache>
            </c:strRef>
          </c:tx>
          <c:xVal>
            <c:numRef>
              <c:f>Vergleich!$G$2:$G$54</c:f>
              <c:numCache>
                <c:formatCode>General</c:formatCode>
                <c:ptCount val="53"/>
                <c:pt idx="10" formatCode="0.00">
                  <c:v>347.22222222222217</c:v>
                </c:pt>
                <c:pt idx="11" formatCode="0.00">
                  <c:v>410.29766693483521</c:v>
                </c:pt>
                <c:pt idx="12" formatCode="0.00">
                  <c:v>204.91803278688522</c:v>
                </c:pt>
                <c:pt idx="13" formatCode="0.00">
                  <c:v>64.420218037661058</c:v>
                </c:pt>
                <c:pt idx="14" formatCode="0.00">
                  <c:v>75.757575757575765</c:v>
                </c:pt>
                <c:pt idx="15" formatCode="0.00">
                  <c:v>14.395766866391721</c:v>
                </c:pt>
                <c:pt idx="16" formatCode="0.00">
                  <c:v>14.644673963311236</c:v>
                </c:pt>
                <c:pt idx="17" formatCode="0.00">
                  <c:v>33.986405437824871</c:v>
                </c:pt>
                <c:pt idx="18" formatCode="0.00">
                  <c:v>277.77777777777783</c:v>
                </c:pt>
                <c:pt idx="19" formatCode="0.00">
                  <c:v>273.41477603257704</c:v>
                </c:pt>
                <c:pt idx="20" formatCode="0.00">
                  <c:v>170.54263565891475</c:v>
                </c:pt>
                <c:pt idx="21" formatCode="0.00">
                  <c:v>33.986405437824871</c:v>
                </c:pt>
                <c:pt idx="22" formatCode="0.00">
                  <c:v>128.20512820512823</c:v>
                </c:pt>
                <c:pt idx="23" formatCode="0.00">
                  <c:v>98.039215686274503</c:v>
                </c:pt>
                <c:pt idx="24" formatCode="0.00">
                  <c:v>11.160714285714285</c:v>
                </c:pt>
                <c:pt idx="25" formatCode="0.00">
                  <c:v>31.961646024770271</c:v>
                </c:pt>
                <c:pt idx="26" formatCode="0.00">
                  <c:v>27.265100671140939</c:v>
                </c:pt>
                <c:pt idx="27" formatCode="0.00">
                  <c:v>6.1453372253802421</c:v>
                </c:pt>
                <c:pt idx="28" formatCode="0.00">
                  <c:v>117.70726714431935</c:v>
                </c:pt>
                <c:pt idx="29" formatCode="0.00">
                  <c:v>29.644268774703555</c:v>
                </c:pt>
                <c:pt idx="30" formatCode="0.00">
                  <c:v>11.203832483387421</c:v>
                </c:pt>
                <c:pt idx="31" formatCode="0.00">
                  <c:v>59.389140271493225</c:v>
                </c:pt>
                <c:pt idx="32" formatCode="0.00">
                  <c:v>9.9632127529123231</c:v>
                </c:pt>
                <c:pt idx="33" formatCode="0.00">
                  <c:v>30000.000000000182</c:v>
                </c:pt>
                <c:pt idx="34" formatCode="0.00">
                  <c:v>7499.9999999999964</c:v>
                </c:pt>
                <c:pt idx="35" formatCode="0.00">
                  <c:v>27391.304347826346</c:v>
                </c:pt>
                <c:pt idx="36" formatCode="0.00">
                  <c:v>25767.366720517213</c:v>
                </c:pt>
                <c:pt idx="37" formatCode="0.00">
                  <c:v>14090.909090909348</c:v>
                </c:pt>
                <c:pt idx="38" formatCode="0.00">
                  <c:v>14090.909090909348</c:v>
                </c:pt>
                <c:pt idx="39" formatCode="0.00">
                  <c:v>31162.324649299218</c:v>
                </c:pt>
                <c:pt idx="40" formatCode="0.00">
                  <c:v>9682.5396825397147</c:v>
                </c:pt>
                <c:pt idx="41" formatCode="0.00">
                  <c:v>25767.366720517213</c:v>
                </c:pt>
                <c:pt idx="42" formatCode="0.00">
                  <c:v>77638.190954777107</c:v>
                </c:pt>
                <c:pt idx="43" formatCode="0.00">
                  <c:v>8529.4117647058702</c:v>
                </c:pt>
                <c:pt idx="44" formatCode="0.00">
                  <c:v>31162.324649299218</c:v>
                </c:pt>
                <c:pt idx="45" formatCode="0.00">
                  <c:v>27391.304347826346</c:v>
                </c:pt>
                <c:pt idx="46" formatCode="0.00">
                  <c:v>28.930566640063841</c:v>
                </c:pt>
                <c:pt idx="47" formatCode="0.00">
                  <c:v>40.48582995951417</c:v>
                </c:pt>
                <c:pt idx="48" formatCode="0.00">
                  <c:v>65.868263473053887</c:v>
                </c:pt>
                <c:pt idx="49" formatCode="0.00">
                  <c:v>23.65930599369085</c:v>
                </c:pt>
                <c:pt idx="50" formatCode="0.00">
                  <c:v>69.20415224913495</c:v>
                </c:pt>
                <c:pt idx="51" formatCode="0.00">
                  <c:v>73.341292853487971</c:v>
                </c:pt>
                <c:pt idx="52" formatCode="0.00">
                  <c:v>65.6392694063927</c:v>
                </c:pt>
              </c:numCache>
            </c:numRef>
          </c:xVal>
          <c:yVal>
            <c:numRef>
              <c:f>Vergleich!$A$2:$A$54</c:f>
              <c:numCache>
                <c:formatCode>0.00</c:formatCode>
                <c:ptCount val="53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13.85</c:v>
                </c:pt>
                <c:pt idx="46">
                  <c:v>14.1548</c:v>
                </c:pt>
                <c:pt idx="47">
                  <c:v>14.4596</c:v>
                </c:pt>
                <c:pt idx="48">
                  <c:v>14.7644</c:v>
                </c:pt>
                <c:pt idx="49">
                  <c:v>15.0692</c:v>
                </c:pt>
                <c:pt idx="50">
                  <c:v>15.374000000000001</c:v>
                </c:pt>
                <c:pt idx="51">
                  <c:v>15.678800000000001</c:v>
                </c:pt>
                <c:pt idx="52">
                  <c:v>15.983600000000001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5C-4A37-9C2E-E393EDAF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26208"/>
        <c:axId val="121344384"/>
      </c:scatterChart>
      <c:valAx>
        <c:axId val="121326208"/>
        <c:scaling>
          <c:logBase val="10"/>
          <c:orientation val="minMax"/>
        </c:scaling>
        <c:delete val="0"/>
        <c:axPos val="t"/>
        <c:majorGridlines/>
        <c:min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21344384"/>
        <c:crosses val="autoZero"/>
        <c:crossBetween val="midCat"/>
      </c:valAx>
      <c:valAx>
        <c:axId val="121344384"/>
        <c:scaling>
          <c:orientation val="maxMin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1326208"/>
        <c:crossesAt val="0.1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67854525204636E-2"/>
          <c:y val="6.1604148699050981E-2"/>
          <c:w val="0.71908601200411271"/>
          <c:h val="0.91733844080300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'G2'!$H$8</c:f>
              <c:strCache>
                <c:ptCount val="1"/>
                <c:pt idx="0">
                  <c:v>K-DPIL 1 (l/h/bar)</c:v>
                </c:pt>
              </c:strCache>
            </c:strRef>
          </c:tx>
          <c:spPr>
            <a:ln w="19050"/>
          </c:spPr>
          <c:xVal>
            <c:numRef>
              <c:f>'G2'!$H$9:$H$54</c:f>
              <c:numCache>
                <c:formatCode>0.00</c:formatCode>
                <c:ptCount val="46"/>
                <c:pt idx="0">
                  <c:v>495.15821381362218</c:v>
                </c:pt>
                <c:pt idx="1">
                  <c:v>622.89689466018319</c:v>
                </c:pt>
                <c:pt idx="2">
                  <c:v>622.89689466018319</c:v>
                </c:pt>
                <c:pt idx="3">
                  <c:v>713.32701350628315</c:v>
                </c:pt>
                <c:pt idx="4">
                  <c:v>584.18547764620473</c:v>
                </c:pt>
                <c:pt idx="5">
                  <c:v>256.24693418846601</c:v>
                </c:pt>
                <c:pt idx="6">
                  <c:v>346.68181679190377</c:v>
                </c:pt>
                <c:pt idx="7">
                  <c:v>195.46520719311968</c:v>
                </c:pt>
                <c:pt idx="8">
                  <c:v>0.54856641310708021</c:v>
                </c:pt>
                <c:pt idx="9">
                  <c:v>29.59674435812061</c:v>
                </c:pt>
                <c:pt idx="10">
                  <c:v>10.095447870778267</c:v>
                </c:pt>
                <c:pt idx="11">
                  <c:v>108.08548185981707</c:v>
                </c:pt>
                <c:pt idx="12">
                  <c:v>495.15821381362218</c:v>
                </c:pt>
                <c:pt idx="13">
                  <c:v>125.05917979043656</c:v>
                </c:pt>
                <c:pt idx="14">
                  <c:v>32.679738562091508</c:v>
                </c:pt>
                <c:pt idx="15">
                  <c:v>181.86812136292906</c:v>
                </c:pt>
                <c:pt idx="16">
                  <c:v>622.89689466018319</c:v>
                </c:pt>
                <c:pt idx="17">
                  <c:v>622.89689466018319</c:v>
                </c:pt>
                <c:pt idx="18">
                  <c:v>38.53564547206166</c:v>
                </c:pt>
                <c:pt idx="19">
                  <c:v>1242.7369633088226</c:v>
                </c:pt>
                <c:pt idx="20">
                  <c:v>1665.0186380147561</c:v>
                </c:pt>
                <c:pt idx="21">
                  <c:v>622.89689466018319</c:v>
                </c:pt>
                <c:pt idx="22">
                  <c:v>190.76399021527476</c:v>
                </c:pt>
                <c:pt idx="23">
                  <c:v>9.1743119266055047</c:v>
                </c:pt>
                <c:pt idx="24">
                  <c:v>58.376888978832547</c:v>
                </c:pt>
                <c:pt idx="25">
                  <c:v>20.653398422831394</c:v>
                </c:pt>
                <c:pt idx="26">
                  <c:v>2.5159945366975776</c:v>
                </c:pt>
                <c:pt idx="27">
                  <c:v>6.5987242466456495</c:v>
                </c:pt>
                <c:pt idx="28">
                  <c:v>6.1746331541479007</c:v>
                </c:pt>
                <c:pt idx="29">
                  <c:v>22.338049143708115</c:v>
                </c:pt>
                <c:pt idx="30">
                  <c:v>53.503564616836549</c:v>
                </c:pt>
                <c:pt idx="31">
                  <c:v>2398.0815347721782</c:v>
                </c:pt>
                <c:pt idx="32">
                  <c:v>6.6597602486310503</c:v>
                </c:pt>
                <c:pt idx="33">
                  <c:v>1665.0186380147561</c:v>
                </c:pt>
                <c:pt idx="34">
                  <c:v>112.00493089170385</c:v>
                </c:pt>
                <c:pt idx="35">
                  <c:v>1639.790934937567</c:v>
                </c:pt>
                <c:pt idx="36">
                  <c:v>2398.0815347721782</c:v>
                </c:pt>
                <c:pt idx="37">
                  <c:v>3154.5741324921005</c:v>
                </c:pt>
                <c:pt idx="38">
                  <c:v>3154.5741324921005</c:v>
                </c:pt>
                <c:pt idx="39">
                  <c:v>3548.0289044168881</c:v>
                </c:pt>
                <c:pt idx="40">
                  <c:v>4859.2415165741995</c:v>
                </c:pt>
                <c:pt idx="41">
                  <c:v>3259.4148527254792</c:v>
                </c:pt>
                <c:pt idx="42">
                  <c:v>3721.7745421016666</c:v>
                </c:pt>
                <c:pt idx="43">
                  <c:v>377.1721688085475</c:v>
                </c:pt>
                <c:pt idx="44">
                  <c:v>20.461309523809522</c:v>
                </c:pt>
                <c:pt idx="45">
                  <c:v>8547.008547008616</c:v>
                </c:pt>
              </c:numCache>
            </c:numRef>
          </c:xVal>
          <c:yVal>
            <c:numRef>
              <c:f>'G2'!$A$9:$A$54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3-40B0-8C57-EC8AD3E7CF01}"/>
            </c:ext>
          </c:extLst>
        </c:ser>
        <c:ser>
          <c:idx val="1"/>
          <c:order val="1"/>
          <c:tx>
            <c:strRef>
              <c:f>'G2'!$I$8</c:f>
              <c:strCache>
                <c:ptCount val="1"/>
                <c:pt idx="0">
                  <c:v>K-DPIL 2 (l/h/bar)</c:v>
                </c:pt>
              </c:strCache>
            </c:strRef>
          </c:tx>
          <c:spPr>
            <a:ln w="19050"/>
          </c:spPr>
          <c:marker>
            <c:symbol val="triangle"/>
            <c:size val="7"/>
          </c:marker>
          <c:xVal>
            <c:numRef>
              <c:f>'G2'!$I$9:$I$54</c:f>
              <c:numCache>
                <c:formatCode>0.00</c:formatCode>
                <c:ptCount val="46"/>
                <c:pt idx="0">
                  <c:v>201.47732218546975</c:v>
                </c:pt>
                <c:pt idx="1">
                  <c:v>108.69565217391305</c:v>
                </c:pt>
                <c:pt idx="2">
                  <c:v>223.90398996910133</c:v>
                </c:pt>
                <c:pt idx="3">
                  <c:v>320.38840933316089</c:v>
                </c:pt>
                <c:pt idx="4">
                  <c:v>239.81688648400922</c:v>
                </c:pt>
                <c:pt idx="5">
                  <c:v>106.00706713780919</c:v>
                </c:pt>
                <c:pt idx="6">
                  <c:v>104.71204188481676</c:v>
                </c:pt>
                <c:pt idx="7">
                  <c:v>165.10494324200067</c:v>
                </c:pt>
                <c:pt idx="8">
                  <c:v>0.54856641310708021</c:v>
                </c:pt>
                <c:pt idx="9">
                  <c:v>20.373752985808625</c:v>
                </c:pt>
                <c:pt idx="10">
                  <c:v>10.095447870778267</c:v>
                </c:pt>
                <c:pt idx="11">
                  <c:v>66.889632107023417</c:v>
                </c:pt>
                <c:pt idx="12">
                  <c:v>294.16090601559057</c:v>
                </c:pt>
                <c:pt idx="13">
                  <c:v>94.91220846698252</c:v>
                </c:pt>
                <c:pt idx="14">
                  <c:v>31.083481349911189</c:v>
                </c:pt>
                <c:pt idx="15">
                  <c:v>112.74737983142656</c:v>
                </c:pt>
                <c:pt idx="16">
                  <c:v>324.72804026627711</c:v>
                </c:pt>
                <c:pt idx="17">
                  <c:v>371.97306914979367</c:v>
                </c:pt>
                <c:pt idx="18">
                  <c:v>37.593984962406019</c:v>
                </c:pt>
                <c:pt idx="19">
                  <c:v>468.8647741895154</c:v>
                </c:pt>
                <c:pt idx="20">
                  <c:v>449.30550206680556</c:v>
                </c:pt>
                <c:pt idx="21">
                  <c:v>342.5244048638466</c:v>
                </c:pt>
                <c:pt idx="22">
                  <c:v>126.91160606637479</c:v>
                </c:pt>
                <c:pt idx="23">
                  <c:v>7.1292775665399244</c:v>
                </c:pt>
                <c:pt idx="24">
                  <c:v>45.342126957955486</c:v>
                </c:pt>
                <c:pt idx="25">
                  <c:v>14.681374494087768</c:v>
                </c:pt>
                <c:pt idx="26">
                  <c:v>2.5159945366975776</c:v>
                </c:pt>
                <c:pt idx="27">
                  <c:v>6.5987242466456495</c:v>
                </c:pt>
                <c:pt idx="28">
                  <c:v>6.1746331541479007</c:v>
                </c:pt>
                <c:pt idx="29">
                  <c:v>9.0552369453667367</c:v>
                </c:pt>
                <c:pt idx="30">
                  <c:v>48.043925875085797</c:v>
                </c:pt>
                <c:pt idx="31">
                  <c:v>511.70661213168171</c:v>
                </c:pt>
                <c:pt idx="32">
                  <c:v>6.6597602486310503</c:v>
                </c:pt>
                <c:pt idx="33">
                  <c:v>1831.6695668101506</c:v>
                </c:pt>
                <c:pt idx="34">
                  <c:v>87.090163934426229</c:v>
                </c:pt>
                <c:pt idx="35">
                  <c:v>1801.801801801802</c:v>
                </c:pt>
                <c:pt idx="36">
                  <c:v>2566.0764690787801</c:v>
                </c:pt>
                <c:pt idx="37">
                  <c:v>3199.5656347259546</c:v>
                </c:pt>
                <c:pt idx="38">
                  <c:v>4252.748254179347</c:v>
                </c:pt>
                <c:pt idx="39">
                  <c:v>3429.5513003715396</c:v>
                </c:pt>
                <c:pt idx="40">
                  <c:v>4283.5724994645607</c:v>
                </c:pt>
                <c:pt idx="41">
                  <c:v>3671.8894358556468</c:v>
                </c:pt>
                <c:pt idx="42">
                  <c:v>3969.2563057049051</c:v>
                </c:pt>
                <c:pt idx="43">
                  <c:v>244.44580247668043</c:v>
                </c:pt>
                <c:pt idx="44">
                  <c:v>14.057093425605537</c:v>
                </c:pt>
                <c:pt idx="45">
                  <c:v>1002.961921675043</c:v>
                </c:pt>
              </c:numCache>
            </c:numRef>
          </c:xVal>
          <c:yVal>
            <c:numRef>
              <c:f>'G2'!$A$9:$A$54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3-40B0-8C57-EC8AD3E7C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00448"/>
        <c:axId val="172048768"/>
      </c:scatterChart>
      <c:valAx>
        <c:axId val="171800448"/>
        <c:scaling>
          <c:logBase val="10"/>
          <c:orientation val="minMax"/>
          <c:max val="100000"/>
        </c:scaling>
        <c:delete val="0"/>
        <c:axPos val="t"/>
        <c:majorGridlines/>
        <c:min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72048768"/>
        <c:crosses val="autoZero"/>
        <c:crossBetween val="midCat"/>
      </c:valAx>
      <c:valAx>
        <c:axId val="172048768"/>
        <c:scaling>
          <c:orientation val="maxMin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1800448"/>
        <c:crossesAt val="1.0000000000000005E-2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2460848643920062"/>
          <c:y val="0.44855545972827365"/>
          <c:w val="0.25440666507595844"/>
          <c:h val="0.1028890805434526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67854525204636E-2"/>
          <c:y val="6.1604148699050884E-2"/>
          <c:w val="0.70943694852213757"/>
          <c:h val="0.91733844080300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'G5'!$H$8</c:f>
              <c:strCache>
                <c:ptCount val="1"/>
                <c:pt idx="0">
                  <c:v>K-DPIL 1 (l/h/bar)</c:v>
                </c:pt>
              </c:strCache>
            </c:strRef>
          </c:tx>
          <c:spPr>
            <a:ln w="19050"/>
          </c:spPr>
          <c:xVal>
            <c:numRef>
              <c:f>'G5'!$H$9:$H$54</c:f>
              <c:numCache>
                <c:formatCode>0.0</c:formatCode>
                <c:ptCount val="46"/>
                <c:pt idx="0">
                  <c:v>201.08779755529702</c:v>
                </c:pt>
                <c:pt idx="1">
                  <c:v>233.6869796291723</c:v>
                </c:pt>
                <c:pt idx="2">
                  <c:v>231.61194191172504</c:v>
                </c:pt>
                <c:pt idx="3">
                  <c:v>145.93078635467552</c:v>
                </c:pt>
                <c:pt idx="4">
                  <c:v>81.150909914473857</c:v>
                </c:pt>
                <c:pt idx="5">
                  <c:v>47.083442322783156</c:v>
                </c:pt>
                <c:pt idx="6">
                  <c:v>120.85837067952906</c:v>
                </c:pt>
                <c:pt idx="7">
                  <c:v>81.157193367834168</c:v>
                </c:pt>
                <c:pt idx="8">
                  <c:v>0.90203860725239038</c:v>
                </c:pt>
                <c:pt idx="9">
                  <c:v>45.61309364099813</c:v>
                </c:pt>
                <c:pt idx="10">
                  <c:v>54.972513743128438</c:v>
                </c:pt>
                <c:pt idx="11">
                  <c:v>98.242350780395128</c:v>
                </c:pt>
                <c:pt idx="12">
                  <c:v>263.2244537806472</c:v>
                </c:pt>
                <c:pt idx="13">
                  <c:v>49.813200498132005</c:v>
                </c:pt>
                <c:pt idx="14">
                  <c:v>402.46907323297467</c:v>
                </c:pt>
                <c:pt idx="15">
                  <c:v>431.97610555027603</c:v>
                </c:pt>
                <c:pt idx="16">
                  <c:v>252.31258645889847</c:v>
                </c:pt>
                <c:pt idx="17">
                  <c:v>356.28347009137309</c:v>
                </c:pt>
                <c:pt idx="18">
                  <c:v>561.23164836286207</c:v>
                </c:pt>
                <c:pt idx="19">
                  <c:v>687.64212258525038</c:v>
                </c:pt>
                <c:pt idx="20">
                  <c:v>598.20538384845486</c:v>
                </c:pt>
                <c:pt idx="21">
                  <c:v>605.64035946295132</c:v>
                </c:pt>
                <c:pt idx="22">
                  <c:v>1418.439716312057</c:v>
                </c:pt>
                <c:pt idx="23">
                  <c:v>22.654332641117609</c:v>
                </c:pt>
                <c:pt idx="24">
                  <c:v>2.8375837973965172</c:v>
                </c:pt>
                <c:pt idx="25">
                  <c:v>4.2587926322887464</c:v>
                </c:pt>
                <c:pt idx="26">
                  <c:v>3.579738679076427</c:v>
                </c:pt>
                <c:pt idx="27">
                  <c:v>3.5479865176512329</c:v>
                </c:pt>
                <c:pt idx="28">
                  <c:v>2.8629710482052748</c:v>
                </c:pt>
                <c:pt idx="29">
                  <c:v>19.996364297400472</c:v>
                </c:pt>
                <c:pt idx="30">
                  <c:v>46.844746398824405</c:v>
                </c:pt>
                <c:pt idx="31">
                  <c:v>14.643968515467694</c:v>
                </c:pt>
                <c:pt idx="32">
                  <c:v>5.7325068969223603</c:v>
                </c:pt>
                <c:pt idx="33">
                  <c:v>4.6556602084303265</c:v>
                </c:pt>
                <c:pt idx="34">
                  <c:v>3070.5757348814782</c:v>
                </c:pt>
                <c:pt idx="35">
                  <c:v>2511.7132782688504</c:v>
                </c:pt>
                <c:pt idx="36">
                  <c:v>3307.521693451115</c:v>
                </c:pt>
                <c:pt idx="37">
                  <c:v>2829.9979785728842</c:v>
                </c:pt>
                <c:pt idx="38">
                  <c:v>1446.4865717829928</c:v>
                </c:pt>
                <c:pt idx="39">
                  <c:v>4223.2431948195008</c:v>
                </c:pt>
                <c:pt idx="40">
                  <c:v>4324.0842280435245</c:v>
                </c:pt>
                <c:pt idx="41">
                  <c:v>4359.6983088770512</c:v>
                </c:pt>
                <c:pt idx="42">
                  <c:v>3744.0860459047685</c:v>
                </c:pt>
                <c:pt idx="43">
                  <c:v>362.62635903635817</c:v>
                </c:pt>
                <c:pt idx="44">
                  <c:v>488.02518209939666</c:v>
                </c:pt>
                <c:pt idx="45">
                  <c:v>35.897435897435898</c:v>
                </c:pt>
              </c:numCache>
            </c:numRef>
          </c:xVal>
          <c:yVal>
            <c:numRef>
              <c:f>'G5'!$A$9:$A$54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4-4AE6-AEAD-FF0EBBA3D071}"/>
            </c:ext>
          </c:extLst>
        </c:ser>
        <c:ser>
          <c:idx val="1"/>
          <c:order val="1"/>
          <c:tx>
            <c:strRef>
              <c:f>'G5'!$I$8</c:f>
              <c:strCache>
                <c:ptCount val="1"/>
                <c:pt idx="0">
                  <c:v>K-DPIL 2 (l/h/bar)</c:v>
                </c:pt>
              </c:strCache>
            </c:strRef>
          </c:tx>
          <c:spPr>
            <a:ln w="19050"/>
          </c:spPr>
          <c:marker>
            <c:symbol val="triangle"/>
            <c:size val="7"/>
          </c:marker>
          <c:xVal>
            <c:numRef>
              <c:f>'G5'!$I$9:$I$54</c:f>
              <c:numCache>
                <c:formatCode>0.0</c:formatCode>
                <c:ptCount val="46"/>
                <c:pt idx="0">
                  <c:v>113.96011396011396</c:v>
                </c:pt>
                <c:pt idx="1">
                  <c:v>112.49259917110717</c:v>
                </c:pt>
                <c:pt idx="2">
                  <c:v>122.32415902140673</c:v>
                </c:pt>
                <c:pt idx="3">
                  <c:v>99.589923842999411</c:v>
                </c:pt>
                <c:pt idx="4">
                  <c:v>57.667663391712956</c:v>
                </c:pt>
                <c:pt idx="5">
                  <c:v>71.102082275266625</c:v>
                </c:pt>
                <c:pt idx="6">
                  <c:v>101.37149672033394</c:v>
                </c:pt>
                <c:pt idx="7">
                  <c:v>89.228808158062463</c:v>
                </c:pt>
                <c:pt idx="8">
                  <c:v>0.90203860725239038</c:v>
                </c:pt>
                <c:pt idx="9">
                  <c:v>56.124938994631535</c:v>
                </c:pt>
                <c:pt idx="10">
                  <c:v>31.347962382445143</c:v>
                </c:pt>
                <c:pt idx="11">
                  <c:v>74.211502782931362</c:v>
                </c:pt>
                <c:pt idx="12">
                  <c:v>136.51877133105805</c:v>
                </c:pt>
                <c:pt idx="13">
                  <c:v>51.144666341938631</c:v>
                </c:pt>
                <c:pt idx="14">
                  <c:v>391.36026419315903</c:v>
                </c:pt>
                <c:pt idx="15">
                  <c:v>407.96127560622176</c:v>
                </c:pt>
                <c:pt idx="16">
                  <c:v>129.33968686181078</c:v>
                </c:pt>
                <c:pt idx="17">
                  <c:v>349.74410389731526</c:v>
                </c:pt>
                <c:pt idx="18">
                  <c:v>510.34839965057455</c:v>
                </c:pt>
                <c:pt idx="19">
                  <c:v>561.95560550716527</c:v>
                </c:pt>
                <c:pt idx="20">
                  <c:v>476.30388187663755</c:v>
                </c:pt>
                <c:pt idx="21">
                  <c:v>495.17207229512286</c:v>
                </c:pt>
                <c:pt idx="22">
                  <c:v>526.45433008686541</c:v>
                </c:pt>
                <c:pt idx="23">
                  <c:v>11.603171533552505</c:v>
                </c:pt>
                <c:pt idx="24">
                  <c:v>2.4443901246638964</c:v>
                </c:pt>
                <c:pt idx="25">
                  <c:v>2.1781746896101071</c:v>
                </c:pt>
                <c:pt idx="26">
                  <c:v>2.3579344494223067</c:v>
                </c:pt>
                <c:pt idx="27">
                  <c:v>2.7914530782114397</c:v>
                </c:pt>
                <c:pt idx="28">
                  <c:v>2.1822798873150022</c:v>
                </c:pt>
                <c:pt idx="29">
                  <c:v>10.240072818295598</c:v>
                </c:pt>
                <c:pt idx="30">
                  <c:v>40.086339808818998</c:v>
                </c:pt>
                <c:pt idx="31">
                  <c:v>8.4171863641580913</c:v>
                </c:pt>
                <c:pt idx="32">
                  <c:v>5.7325068969223603</c:v>
                </c:pt>
                <c:pt idx="33">
                  <c:v>4.6556602084303265</c:v>
                </c:pt>
                <c:pt idx="34">
                  <c:v>3581.2954057096194</c:v>
                </c:pt>
                <c:pt idx="35">
                  <c:v>2850.655159194358</c:v>
                </c:pt>
                <c:pt idx="36">
                  <c:v>3899.9155533137273</c:v>
                </c:pt>
                <c:pt idx="37">
                  <c:v>5825.2427184466433</c:v>
                </c:pt>
                <c:pt idx="38">
                  <c:v>2005.6054973986636</c:v>
                </c:pt>
                <c:pt idx="39">
                  <c:v>4195.8041958042086</c:v>
                </c:pt>
                <c:pt idx="40">
                  <c:v>4283.5322661693144</c:v>
                </c:pt>
                <c:pt idx="41">
                  <c:v>4355.8167347422395</c:v>
                </c:pt>
                <c:pt idx="42">
                  <c:v>3393.2775070820817</c:v>
                </c:pt>
                <c:pt idx="43">
                  <c:v>434.80694340432592</c:v>
                </c:pt>
                <c:pt idx="44">
                  <c:v>982.16478046385009</c:v>
                </c:pt>
                <c:pt idx="45">
                  <c:v>27.198549410698092</c:v>
                </c:pt>
              </c:numCache>
            </c:numRef>
          </c:xVal>
          <c:yVal>
            <c:numRef>
              <c:f>'G5'!$A$9:$A$54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4-4AE6-AEAD-FF0EBBA3D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72224"/>
        <c:axId val="176774528"/>
      </c:scatterChart>
      <c:valAx>
        <c:axId val="176772224"/>
        <c:scaling>
          <c:logBase val="10"/>
          <c:orientation val="minMax"/>
        </c:scaling>
        <c:delete val="0"/>
        <c:axPos val="t"/>
        <c:majorGridlines/>
        <c:min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76774528"/>
        <c:crosses val="autoZero"/>
        <c:crossBetween val="midCat"/>
        <c:majorUnit val="10"/>
      </c:valAx>
      <c:valAx>
        <c:axId val="176774528"/>
        <c:scaling>
          <c:orientation val="maxMin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6772224"/>
        <c:crossesAt val="1.0000000000000005E-2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5704823329244977"/>
          <c:y val="0.48277326642846741"/>
          <c:w val="0.32133660428125027"/>
          <c:h val="0.1141119237762422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67854525204636E-2"/>
          <c:y val="6.1604148699050794E-2"/>
          <c:w val="0.71255249343832061"/>
          <c:h val="0.91733844080300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'G10'!$H$8</c:f>
              <c:strCache>
                <c:ptCount val="1"/>
                <c:pt idx="0">
                  <c:v>K-DPIL 1 (l/h/bar)</c:v>
                </c:pt>
              </c:strCache>
            </c:strRef>
          </c:tx>
          <c:spPr>
            <a:ln w="19050"/>
          </c:spPr>
          <c:xVal>
            <c:numRef>
              <c:f>'G10'!$H$9:$H$54</c:f>
              <c:numCache>
                <c:formatCode>0.00</c:formatCode>
                <c:ptCount val="46"/>
                <c:pt idx="0">
                  <c:v>252.19366855899162</c:v>
                </c:pt>
                <c:pt idx="1">
                  <c:v>302.41138183391564</c:v>
                </c:pt>
                <c:pt idx="2">
                  <c:v>248.3916639757571</c:v>
                </c:pt>
                <c:pt idx="3">
                  <c:v>229.13410222768158</c:v>
                </c:pt>
                <c:pt idx="4">
                  <c:v>102.75824770146023</c:v>
                </c:pt>
                <c:pt idx="5">
                  <c:v>103.8961038961039</c:v>
                </c:pt>
                <c:pt idx="6">
                  <c:v>83.737329219920667</c:v>
                </c:pt>
                <c:pt idx="7">
                  <c:v>83.737329219920667</c:v>
                </c:pt>
                <c:pt idx="8">
                  <c:v>48.769159312587078</c:v>
                </c:pt>
                <c:pt idx="9">
                  <c:v>107.91929794899373</c:v>
                </c:pt>
                <c:pt idx="10">
                  <c:v>608.82800608828006</c:v>
                </c:pt>
                <c:pt idx="11">
                  <c:v>463.04453350421494</c:v>
                </c:pt>
                <c:pt idx="12">
                  <c:v>56.694286960314002</c:v>
                </c:pt>
                <c:pt idx="13">
                  <c:v>419.23811423804932</c:v>
                </c:pt>
                <c:pt idx="14">
                  <c:v>236.41607774815506</c:v>
                </c:pt>
                <c:pt idx="15">
                  <c:v>179.61167954881546</c:v>
                </c:pt>
                <c:pt idx="16">
                  <c:v>440.20542920029362</c:v>
                </c:pt>
                <c:pt idx="17">
                  <c:v>383.87715930902101</c:v>
                </c:pt>
                <c:pt idx="18">
                  <c:v>546.26416982824423</c:v>
                </c:pt>
                <c:pt idx="19">
                  <c:v>152.96313117882798</c:v>
                </c:pt>
                <c:pt idx="20">
                  <c:v>9.185196524933982</c:v>
                </c:pt>
                <c:pt idx="21">
                  <c:v>6.9984161479244182</c:v>
                </c:pt>
                <c:pt idx="22">
                  <c:v>3.9738448755464044</c:v>
                </c:pt>
                <c:pt idx="23">
                  <c:v>9.2165898617511512</c:v>
                </c:pt>
                <c:pt idx="24">
                  <c:v>31.912896564670547</c:v>
                </c:pt>
                <c:pt idx="25">
                  <c:v>38.350910834132314</c:v>
                </c:pt>
                <c:pt idx="26">
                  <c:v>24.105321713332092</c:v>
                </c:pt>
                <c:pt idx="27">
                  <c:v>28.116213683223997</c:v>
                </c:pt>
                <c:pt idx="28">
                  <c:v>9.5866671582906235</c:v>
                </c:pt>
                <c:pt idx="29">
                  <c:v>2.2058012573067165</c:v>
                </c:pt>
                <c:pt idx="30">
                  <c:v>440.20542920029362</c:v>
                </c:pt>
                <c:pt idx="31">
                  <c:v>739.65549123081507</c:v>
                </c:pt>
                <c:pt idx="32">
                  <c:v>804.17033273730169</c:v>
                </c:pt>
                <c:pt idx="33">
                  <c:v>26.03645103144402</c:v>
                </c:pt>
                <c:pt idx="34">
                  <c:v>18.674136321195146</c:v>
                </c:pt>
                <c:pt idx="35">
                  <c:v>44.313231644554271</c:v>
                </c:pt>
                <c:pt idx="36">
                  <c:v>520.83652473360792</c:v>
                </c:pt>
                <c:pt idx="37">
                  <c:v>38.373781373159098</c:v>
                </c:pt>
                <c:pt idx="38">
                  <c:v>7.2345812986073437</c:v>
                </c:pt>
                <c:pt idx="39">
                  <c:v>61.051924661924986</c:v>
                </c:pt>
                <c:pt idx="40">
                  <c:v>10.141987829614603</c:v>
                </c:pt>
                <c:pt idx="41">
                  <c:v>6.3279696257457969</c:v>
                </c:pt>
                <c:pt idx="42">
                  <c:v>129.66666084106305</c:v>
                </c:pt>
                <c:pt idx="43">
                  <c:v>4750.5938242280536</c:v>
                </c:pt>
                <c:pt idx="44">
                  <c:v>440.20542920029362</c:v>
                </c:pt>
                <c:pt idx="45">
                  <c:v>2015.2583849143484</c:v>
                </c:pt>
              </c:numCache>
            </c:numRef>
          </c:xVal>
          <c:yVal>
            <c:numRef>
              <c:f>'G10'!$A$9:$A$54</c:f>
              <c:numCache>
                <c:formatCode>0.00</c:formatCode>
                <c:ptCount val="46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3.25</c:v>
                </c:pt>
                <c:pt idx="11">
                  <c:v>3.5</c:v>
                </c:pt>
                <c:pt idx="12">
                  <c:v>3.75</c:v>
                </c:pt>
                <c:pt idx="13">
                  <c:v>4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</c:v>
                </c:pt>
                <c:pt idx="26">
                  <c:v>7.25</c:v>
                </c:pt>
                <c:pt idx="27">
                  <c:v>7.5</c:v>
                </c:pt>
                <c:pt idx="28">
                  <c:v>7.75</c:v>
                </c:pt>
                <c:pt idx="29">
                  <c:v>8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</c:v>
                </c:pt>
                <c:pt idx="38">
                  <c:v>10.25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11.75</c:v>
                </c:pt>
                <c:pt idx="43">
                  <c:v>12.5</c:v>
                </c:pt>
                <c:pt idx="44">
                  <c:v>13.25</c:v>
                </c:pt>
                <c:pt idx="45">
                  <c:v>13.85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1-4A7C-9693-77A0BF7C1FAD}"/>
            </c:ext>
          </c:extLst>
        </c:ser>
        <c:ser>
          <c:idx val="1"/>
          <c:order val="1"/>
          <c:tx>
            <c:strRef>
              <c:f>'G10'!$I$8</c:f>
              <c:strCache>
                <c:ptCount val="1"/>
                <c:pt idx="0">
                  <c:v>K-DPIL 2 (l/h/bar)</c:v>
                </c:pt>
              </c:strCache>
            </c:strRef>
          </c:tx>
          <c:spPr>
            <a:ln w="19050"/>
          </c:spPr>
          <c:marker>
            <c:symbol val="triangle"/>
            <c:size val="5"/>
            <c:spPr>
              <a:ln w="3175"/>
            </c:spPr>
          </c:marker>
          <c:xVal>
            <c:numRef>
              <c:f>'G10'!$I$9:$I$54</c:f>
              <c:numCache>
                <c:formatCode>0.00</c:formatCode>
                <c:ptCount val="46"/>
                <c:pt idx="0">
                  <c:v>115.46536039188243</c:v>
                </c:pt>
                <c:pt idx="1">
                  <c:v>121.12036336109006</c:v>
                </c:pt>
                <c:pt idx="2">
                  <c:v>126.18296529968453</c:v>
                </c:pt>
                <c:pt idx="3">
                  <c:v>129.33968686181078</c:v>
                </c:pt>
                <c:pt idx="4">
                  <c:v>116.27906976744185</c:v>
                </c:pt>
                <c:pt idx="5">
                  <c:v>114.56023651145601</c:v>
                </c:pt>
                <c:pt idx="6">
                  <c:v>84.507042253521121</c:v>
                </c:pt>
                <c:pt idx="7">
                  <c:v>85.417937766931047</c:v>
                </c:pt>
                <c:pt idx="8">
                  <c:v>24.314467107929215</c:v>
                </c:pt>
                <c:pt idx="9">
                  <c:v>114.4310235219326</c:v>
                </c:pt>
                <c:pt idx="10">
                  <c:v>360.24352462264494</c:v>
                </c:pt>
                <c:pt idx="11">
                  <c:v>388.26166141919157</c:v>
                </c:pt>
                <c:pt idx="12">
                  <c:v>79.365079365079353</c:v>
                </c:pt>
                <c:pt idx="13">
                  <c:v>387.67202946307435</c:v>
                </c:pt>
                <c:pt idx="14">
                  <c:v>239.44185519549404</c:v>
                </c:pt>
                <c:pt idx="15">
                  <c:v>115.22134627046694</c:v>
                </c:pt>
                <c:pt idx="16">
                  <c:v>423.86651030702075</c:v>
                </c:pt>
                <c:pt idx="17">
                  <c:v>493.6077792586014</c:v>
                </c:pt>
                <c:pt idx="18">
                  <c:v>632.25199915333235</c:v>
                </c:pt>
                <c:pt idx="19">
                  <c:v>104.45299615173172</c:v>
                </c:pt>
                <c:pt idx="20">
                  <c:v>5.6785917092561045</c:v>
                </c:pt>
                <c:pt idx="21">
                  <c:v>6.0938452163315056</c:v>
                </c:pt>
                <c:pt idx="22">
                  <c:v>3.9354584809130264</c:v>
                </c:pt>
                <c:pt idx="23">
                  <c:v>7.2780203784570601</c:v>
                </c:pt>
                <c:pt idx="24">
                  <c:v>23.800079333597779</c:v>
                </c:pt>
                <c:pt idx="25">
                  <c:v>37.757769387162362</c:v>
                </c:pt>
                <c:pt idx="26">
                  <c:v>16.630549816056039</c:v>
                </c:pt>
                <c:pt idx="27">
                  <c:v>19.665683382497541</c:v>
                </c:pt>
                <c:pt idx="28">
                  <c:v>8.3988241646169524</c:v>
                </c:pt>
                <c:pt idx="29">
                  <c:v>1.7614161786076004</c:v>
                </c:pt>
                <c:pt idx="30">
                  <c:v>485.55474629764512</c:v>
                </c:pt>
                <c:pt idx="31">
                  <c:v>619.40746528935858</c:v>
                </c:pt>
                <c:pt idx="32">
                  <c:v>801.13731266802154</c:v>
                </c:pt>
                <c:pt idx="33">
                  <c:v>15.499870834409712</c:v>
                </c:pt>
                <c:pt idx="34">
                  <c:v>13.793103448275861</c:v>
                </c:pt>
                <c:pt idx="35">
                  <c:v>32.458750338111983</c:v>
                </c:pt>
                <c:pt idx="36">
                  <c:v>406.40494188409326</c:v>
                </c:pt>
                <c:pt idx="37">
                  <c:v>29.289724188430558</c:v>
                </c:pt>
                <c:pt idx="38">
                  <c:v>6.3871526985720166</c:v>
                </c:pt>
                <c:pt idx="39">
                  <c:v>58.574682720468601</c:v>
                </c:pt>
                <c:pt idx="40">
                  <c:v>8.9035868735690666</c:v>
                </c:pt>
                <c:pt idx="41">
                  <c:v>4.6114825916532158</c:v>
                </c:pt>
                <c:pt idx="42">
                  <c:v>109.89010989010988</c:v>
                </c:pt>
                <c:pt idx="43">
                  <c:v>5825.2427184466433</c:v>
                </c:pt>
                <c:pt idx="44">
                  <c:v>483.14876576805733</c:v>
                </c:pt>
                <c:pt idx="45">
                  <c:v>1496.7952092405533</c:v>
                </c:pt>
              </c:numCache>
            </c:numRef>
          </c:xVal>
          <c:yVal>
            <c:numRef>
              <c:f>'G10'!$A$9:$A$54</c:f>
              <c:numCache>
                <c:formatCode>0.00</c:formatCode>
                <c:ptCount val="46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3.25</c:v>
                </c:pt>
                <c:pt idx="11">
                  <c:v>3.5</c:v>
                </c:pt>
                <c:pt idx="12">
                  <c:v>3.75</c:v>
                </c:pt>
                <c:pt idx="13">
                  <c:v>4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</c:v>
                </c:pt>
                <c:pt idx="26">
                  <c:v>7.25</c:v>
                </c:pt>
                <c:pt idx="27">
                  <c:v>7.5</c:v>
                </c:pt>
                <c:pt idx="28">
                  <c:v>7.75</c:v>
                </c:pt>
                <c:pt idx="29">
                  <c:v>8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</c:v>
                </c:pt>
                <c:pt idx="38">
                  <c:v>10.25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11.75</c:v>
                </c:pt>
                <c:pt idx="43">
                  <c:v>12.5</c:v>
                </c:pt>
                <c:pt idx="44">
                  <c:v>13.25</c:v>
                </c:pt>
                <c:pt idx="45">
                  <c:v>13.85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1-4A7C-9693-77A0BF7C1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81024"/>
        <c:axId val="172888064"/>
      </c:scatterChart>
      <c:valAx>
        <c:axId val="172881024"/>
        <c:scaling>
          <c:logBase val="10"/>
          <c:orientation val="minMax"/>
          <c:max val="100000"/>
        </c:scaling>
        <c:delete val="0"/>
        <c:axPos val="t"/>
        <c:majorGridlines/>
        <c:min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72888064"/>
        <c:crosses val="autoZero"/>
        <c:crossBetween val="midCat"/>
        <c:majorUnit val="10"/>
      </c:valAx>
      <c:valAx>
        <c:axId val="172888064"/>
        <c:scaling>
          <c:orientation val="maxMin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2881024"/>
        <c:crossesAt val="1.0000000000000005E-2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6637735351574265"/>
          <c:y val="0.46570356514823985"/>
          <c:w val="0.21535780630160961"/>
          <c:h val="0.1235950911541462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67854525204636E-2"/>
          <c:y val="6.1604148699050842E-2"/>
          <c:w val="0.71255249343832061"/>
          <c:h val="0.91733844080300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'G11'!$H$8</c:f>
              <c:strCache>
                <c:ptCount val="1"/>
                <c:pt idx="0">
                  <c:v>K-DPIL 1 (l/h/bar)</c:v>
                </c:pt>
              </c:strCache>
            </c:strRef>
          </c:tx>
          <c:spPr>
            <a:ln w="19050"/>
          </c:spPr>
          <c:xVal>
            <c:numRef>
              <c:f>'G11'!$H$9:$H$52</c:f>
              <c:numCache>
                <c:formatCode>0.0</c:formatCode>
                <c:ptCount val="44"/>
                <c:pt idx="1">
                  <c:v>40.622884224779959</c:v>
                </c:pt>
                <c:pt idx="2">
                  <c:v>86.895255988727101</c:v>
                </c:pt>
                <c:pt idx="3">
                  <c:v>168.59737421632326</c:v>
                </c:pt>
                <c:pt idx="4">
                  <c:v>123.9925604463732</c:v>
                </c:pt>
                <c:pt idx="5">
                  <c:v>328.87825109854475</c:v>
                </c:pt>
                <c:pt idx="6">
                  <c:v>2.2229632099588752</c:v>
                </c:pt>
                <c:pt idx="7">
                  <c:v>226.32541823051238</c:v>
                </c:pt>
                <c:pt idx="8">
                  <c:v>239.14017669339847</c:v>
                </c:pt>
                <c:pt idx="9">
                  <c:v>318.58822504422034</c:v>
                </c:pt>
                <c:pt idx="10">
                  <c:v>497.1414367387523</c:v>
                </c:pt>
                <c:pt idx="11">
                  <c:v>1141.572560108187</c:v>
                </c:pt>
                <c:pt idx="12">
                  <c:v>322.7856002050018</c:v>
                </c:pt>
                <c:pt idx="13">
                  <c:v>660.98521790803386</c:v>
                </c:pt>
                <c:pt idx="14">
                  <c:v>6.4279502401028479</c:v>
                </c:pt>
                <c:pt idx="15">
                  <c:v>1.4953830049721482</c:v>
                </c:pt>
                <c:pt idx="16">
                  <c:v>5.2416788348496759</c:v>
                </c:pt>
                <c:pt idx="17">
                  <c:v>6.3677566767801626</c:v>
                </c:pt>
                <c:pt idx="18">
                  <c:v>5.2416788348496759</c:v>
                </c:pt>
                <c:pt idx="19">
                  <c:v>4.8665443791412413</c:v>
                </c:pt>
                <c:pt idx="20">
                  <c:v>4.449883190566247</c:v>
                </c:pt>
                <c:pt idx="21">
                  <c:v>6.7433409508110742</c:v>
                </c:pt>
                <c:pt idx="22">
                  <c:v>6.3677566767801626</c:v>
                </c:pt>
                <c:pt idx="23">
                  <c:v>6.7433409508110742</c:v>
                </c:pt>
                <c:pt idx="24">
                  <c:v>12.508054428988363</c:v>
                </c:pt>
                <c:pt idx="25">
                  <c:v>5.9922849331485706</c:v>
                </c:pt>
                <c:pt idx="26">
                  <c:v>27.200310860695545</c:v>
                </c:pt>
                <c:pt idx="27">
                  <c:v>-2059.7625388044507</c:v>
                </c:pt>
                <c:pt idx="28">
                  <c:v>-1664.1011773515795</c:v>
                </c:pt>
                <c:pt idx="29">
                  <c:v>44.328552803129078</c:v>
                </c:pt>
                <c:pt idx="30">
                  <c:v>11.365788975184694</c:v>
                </c:pt>
                <c:pt idx="31">
                  <c:v>8.5428815510901455</c:v>
                </c:pt>
                <c:pt idx="32">
                  <c:v>2.9648297075936698</c:v>
                </c:pt>
                <c:pt idx="33">
                  <c:v>0.55027697274294729</c:v>
                </c:pt>
                <c:pt idx="34">
                  <c:v>9.7520723153670144</c:v>
                </c:pt>
                <c:pt idx="35">
                  <c:v>161.10559446499761</c:v>
                </c:pt>
                <c:pt idx="36">
                  <c:v>-5372.2074764738081</c:v>
                </c:pt>
                <c:pt idx="37">
                  <c:v>2510.4602510460272</c:v>
                </c:pt>
                <c:pt idx="38">
                  <c:v>3831.0173092327655</c:v>
                </c:pt>
                <c:pt idx="39">
                  <c:v>-2304.6784973496146</c:v>
                </c:pt>
                <c:pt idx="40">
                  <c:v>76.486821866926775</c:v>
                </c:pt>
                <c:pt idx="41">
                  <c:v>1.3083623042129264</c:v>
                </c:pt>
                <c:pt idx="42">
                  <c:v>0.36682440115916509</c:v>
                </c:pt>
                <c:pt idx="43">
                  <c:v>1.1109876680368846</c:v>
                </c:pt>
              </c:numCache>
            </c:numRef>
          </c:xVal>
          <c:yVal>
            <c:numRef>
              <c:f>'G11'!$A$9:$A$52</c:f>
              <c:numCache>
                <c:formatCode>0.00</c:formatCode>
                <c:ptCount val="44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D-4F2C-ACB0-6823E1BE0504}"/>
            </c:ext>
          </c:extLst>
        </c:ser>
        <c:ser>
          <c:idx val="1"/>
          <c:order val="1"/>
          <c:tx>
            <c:strRef>
              <c:f>'G11'!$I$8</c:f>
              <c:strCache>
                <c:ptCount val="1"/>
                <c:pt idx="0">
                  <c:v>K-DPIL 2 (l/h/bar)</c:v>
                </c:pt>
              </c:strCache>
            </c:strRef>
          </c:tx>
          <c:spPr>
            <a:ln w="19050"/>
          </c:spPr>
          <c:marker>
            <c:symbol val="triangle"/>
            <c:size val="5"/>
            <c:spPr>
              <a:ln w="3175"/>
            </c:spPr>
          </c:marker>
          <c:xVal>
            <c:numRef>
              <c:f>'G11'!$I$9:$I$52</c:f>
              <c:numCache>
                <c:formatCode>0.0</c:formatCode>
                <c:ptCount val="44"/>
                <c:pt idx="1">
                  <c:v>40.615027560197277</c:v>
                </c:pt>
                <c:pt idx="2">
                  <c:v>72.833211944646749</c:v>
                </c:pt>
                <c:pt idx="3">
                  <c:v>110.74918566775243</c:v>
                </c:pt>
                <c:pt idx="4">
                  <c:v>127.34082397003745</c:v>
                </c:pt>
                <c:pt idx="5">
                  <c:v>148.92032762472078</c:v>
                </c:pt>
                <c:pt idx="6">
                  <c:v>2.2229632099588752</c:v>
                </c:pt>
                <c:pt idx="7">
                  <c:v>138.35511145272866</c:v>
                </c:pt>
                <c:pt idx="8">
                  <c:v>134.2281879194631</c:v>
                </c:pt>
                <c:pt idx="9">
                  <c:v>313.38006772831164</c:v>
                </c:pt>
                <c:pt idx="10">
                  <c:v>544.64677063368333</c:v>
                </c:pt>
                <c:pt idx="11">
                  <c:v>493.75622806151324</c:v>
                </c:pt>
                <c:pt idx="12">
                  <c:v>304.08313187825843</c:v>
                </c:pt>
                <c:pt idx="13">
                  <c:v>672.94947904932746</c:v>
                </c:pt>
                <c:pt idx="14">
                  <c:v>4.2571306939123037</c:v>
                </c:pt>
                <c:pt idx="15">
                  <c:v>1.4953830049721482</c:v>
                </c:pt>
                <c:pt idx="16">
                  <c:v>3.3860740011081703</c:v>
                </c:pt>
                <c:pt idx="17">
                  <c:v>5.793742757821553</c:v>
                </c:pt>
                <c:pt idx="18">
                  <c:v>3.3012833739116085</c:v>
                </c:pt>
                <c:pt idx="19">
                  <c:v>3.2345449399587594</c:v>
                </c:pt>
                <c:pt idx="20">
                  <c:v>3.0789362275333874</c:v>
                </c:pt>
                <c:pt idx="21">
                  <c:v>4.2394837250930335</c:v>
                </c:pt>
                <c:pt idx="22">
                  <c:v>3.1129096811491084</c:v>
                </c:pt>
                <c:pt idx="23">
                  <c:v>4.3947458371990828</c:v>
                </c:pt>
                <c:pt idx="24">
                  <c:v>9.7055968942089947</c:v>
                </c:pt>
                <c:pt idx="25">
                  <c:v>4.085801838610827</c:v>
                </c:pt>
                <c:pt idx="26">
                  <c:v>18.048035540746913</c:v>
                </c:pt>
                <c:pt idx="27">
                  <c:v>-1912.9806363848861</c:v>
                </c:pt>
                <c:pt idx="28">
                  <c:v>3976.1431411530816</c:v>
                </c:pt>
                <c:pt idx="29">
                  <c:v>25.050448820541369</c:v>
                </c:pt>
                <c:pt idx="30">
                  <c:v>10.166408047514581</c:v>
                </c:pt>
                <c:pt idx="31">
                  <c:v>4.5047299664647884</c:v>
                </c:pt>
                <c:pt idx="32">
                  <c:v>2.9648297075936698</c:v>
                </c:pt>
                <c:pt idx="33">
                  <c:v>0.55027697274294729</c:v>
                </c:pt>
                <c:pt idx="34">
                  <c:v>8.0187868721003515</c:v>
                </c:pt>
                <c:pt idx="35">
                  <c:v>137.29977116704805</c:v>
                </c:pt>
                <c:pt idx="36">
                  <c:v>-60537.717371948565</c:v>
                </c:pt>
                <c:pt idx="37">
                  <c:v>4426.7374944665908</c:v>
                </c:pt>
                <c:pt idx="38">
                  <c:v>-1869.1588785046733</c:v>
                </c:pt>
                <c:pt idx="39">
                  <c:v>5830.903790087471</c:v>
                </c:pt>
                <c:pt idx="40">
                  <c:v>95.969289827255281</c:v>
                </c:pt>
                <c:pt idx="41">
                  <c:v>1.3083623042129264</c:v>
                </c:pt>
                <c:pt idx="42">
                  <c:v>0.36682440115916509</c:v>
                </c:pt>
                <c:pt idx="43">
                  <c:v>1.1109876680368846</c:v>
                </c:pt>
              </c:numCache>
            </c:numRef>
          </c:xVal>
          <c:yVal>
            <c:numRef>
              <c:f>'G11'!$A$9:$A$54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D-4F2C-ACB0-6823E1BE0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26560"/>
        <c:axId val="177160960"/>
      </c:scatterChart>
      <c:valAx>
        <c:axId val="177026560"/>
        <c:scaling>
          <c:logBase val="10"/>
          <c:orientation val="minMax"/>
          <c:max val="100000"/>
        </c:scaling>
        <c:delete val="0"/>
        <c:axPos val="t"/>
        <c:majorGridlines/>
        <c:min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77160960"/>
        <c:crosses val="autoZero"/>
        <c:crossBetween val="midCat"/>
        <c:majorUnit val="10"/>
      </c:valAx>
      <c:valAx>
        <c:axId val="177160960"/>
        <c:scaling>
          <c:orientation val="maxMin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7026560"/>
        <c:crossesAt val="1.0000000000000005E-2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6637735351574265"/>
          <c:y val="0.46570356514823985"/>
          <c:w val="0.21535780630160961"/>
          <c:h val="0.1235950911541462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67854525204636E-2"/>
          <c:y val="6.1604148699050842E-2"/>
          <c:w val="0.70246090809720896"/>
          <c:h val="0.91733844080300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'G12'!$H$8</c:f>
              <c:strCache>
                <c:ptCount val="1"/>
                <c:pt idx="0">
                  <c:v>K-DPIL 1 (l/h/bar)</c:v>
                </c:pt>
              </c:strCache>
            </c:strRef>
          </c:tx>
          <c:spPr>
            <a:ln w="19050"/>
          </c:spPr>
          <c:xVal>
            <c:numRef>
              <c:f>'G12'!$H$9:$H$25</c:f>
              <c:numCache>
                <c:formatCode>0.00</c:formatCode>
                <c:ptCount val="17"/>
                <c:pt idx="0">
                  <c:v>305.10138489108044</c:v>
                </c:pt>
                <c:pt idx="1">
                  <c:v>321.86577243613061</c:v>
                </c:pt>
                <c:pt idx="2">
                  <c:v>254.35584382551195</c:v>
                </c:pt>
                <c:pt idx="3">
                  <c:v>287.87934807181517</c:v>
                </c:pt>
                <c:pt idx="4">
                  <c:v>287.58311950995846</c:v>
                </c:pt>
                <c:pt idx="5">
                  <c:v>352.42004131447254</c:v>
                </c:pt>
                <c:pt idx="6">
                  <c:v>239.14017669339836</c:v>
                </c:pt>
                <c:pt idx="7">
                  <c:v>547.44766683467651</c:v>
                </c:pt>
                <c:pt idx="8">
                  <c:v>49.935979513444309</c:v>
                </c:pt>
                <c:pt idx="9">
                  <c:v>604.50544159122535</c:v>
                </c:pt>
                <c:pt idx="10">
                  <c:v>488.490688039134</c:v>
                </c:pt>
                <c:pt idx="11">
                  <c:v>477.66571588443236</c:v>
                </c:pt>
                <c:pt idx="12">
                  <c:v>715.13706793802112</c:v>
                </c:pt>
                <c:pt idx="13">
                  <c:v>399.71293343871207</c:v>
                </c:pt>
                <c:pt idx="14">
                  <c:v>305.10138489108044</c:v>
                </c:pt>
                <c:pt idx="15">
                  <c:v>384.73837246231471</c:v>
                </c:pt>
                <c:pt idx="16">
                  <c:v>100.20204375732158</c:v>
                </c:pt>
              </c:numCache>
            </c:numRef>
          </c:xVal>
          <c:yVal>
            <c:numRef>
              <c:f>'G12'!$A$9:$A$54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5-4F58-AB22-1C03AB6519FB}"/>
            </c:ext>
          </c:extLst>
        </c:ser>
        <c:ser>
          <c:idx val="1"/>
          <c:order val="1"/>
          <c:tx>
            <c:strRef>
              <c:f>'G12'!$I$8</c:f>
              <c:strCache>
                <c:ptCount val="1"/>
                <c:pt idx="0">
                  <c:v>K-DPIL 2 (l/h/bar)</c:v>
                </c:pt>
              </c:strCache>
            </c:strRef>
          </c:tx>
          <c:spPr>
            <a:ln w="19050"/>
          </c:spPr>
          <c:marker>
            <c:symbol val="triangle"/>
            <c:size val="7"/>
          </c:marker>
          <c:xVal>
            <c:numRef>
              <c:f>'G12'!$I$9:$I$25</c:f>
              <c:numCache>
                <c:formatCode>0.00</c:formatCode>
                <c:ptCount val="17"/>
                <c:pt idx="0">
                  <c:v>142.10919970082273</c:v>
                </c:pt>
                <c:pt idx="1">
                  <c:v>138.79003558718861</c:v>
                </c:pt>
                <c:pt idx="2">
                  <c:v>132.18770654329148</c:v>
                </c:pt>
                <c:pt idx="3">
                  <c:v>141.05419450631032</c:v>
                </c:pt>
                <c:pt idx="4">
                  <c:v>131.31976362442549</c:v>
                </c:pt>
                <c:pt idx="5">
                  <c:v>141.05419450631032</c:v>
                </c:pt>
                <c:pt idx="6">
                  <c:v>132.27513227513228</c:v>
                </c:pt>
                <c:pt idx="7">
                  <c:v>418.59792527646499</c:v>
                </c:pt>
                <c:pt idx="8">
                  <c:v>36.937206748527508</c:v>
                </c:pt>
                <c:pt idx="9">
                  <c:v>441.5744441944525</c:v>
                </c:pt>
                <c:pt idx="10">
                  <c:v>388.99222722804154</c:v>
                </c:pt>
                <c:pt idx="11">
                  <c:v>472.54512805972979</c:v>
                </c:pt>
                <c:pt idx="12">
                  <c:v>556.16790203355254</c:v>
                </c:pt>
                <c:pt idx="13">
                  <c:v>167.64459346186084</c:v>
                </c:pt>
                <c:pt idx="14">
                  <c:v>151.13350125944586</c:v>
                </c:pt>
                <c:pt idx="15">
                  <c:v>167.10642040457344</c:v>
                </c:pt>
                <c:pt idx="16">
                  <c:v>92.994420334779917</c:v>
                </c:pt>
              </c:numCache>
            </c:numRef>
          </c:xVal>
          <c:yVal>
            <c:numRef>
              <c:f>'G12'!$A$9:$A$54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5-4F58-AB22-1C03AB651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4752"/>
        <c:axId val="182156288"/>
      </c:scatterChart>
      <c:valAx>
        <c:axId val="182154752"/>
        <c:scaling>
          <c:logBase val="10"/>
          <c:orientation val="minMax"/>
          <c:max val="100000"/>
          <c:min val="0.1"/>
        </c:scaling>
        <c:delete val="0"/>
        <c:axPos val="t"/>
        <c:majorGridlines/>
        <c:min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82156288"/>
        <c:crosses val="autoZero"/>
        <c:crossBetween val="midCat"/>
        <c:majorUnit val="10"/>
      </c:valAx>
      <c:valAx>
        <c:axId val="182156288"/>
        <c:scaling>
          <c:orientation val="maxMin"/>
          <c:max val="1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2154752"/>
        <c:crossesAt val="1.0000000000000005E-2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5420079339397939"/>
          <c:y val="0.46570356514823985"/>
          <c:w val="0.22753436642337521"/>
          <c:h val="0.1577344937146023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67854525204636E-2"/>
          <c:y val="6.1604148699050842E-2"/>
          <c:w val="0.70932764983324448"/>
          <c:h val="0.91733844080300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'G13'!$H$8</c:f>
              <c:strCache>
                <c:ptCount val="1"/>
                <c:pt idx="0">
                  <c:v>K-DPIL 1 (l/h/bar)</c:v>
                </c:pt>
              </c:strCache>
            </c:strRef>
          </c:tx>
          <c:spPr>
            <a:ln w="19050"/>
          </c:spPr>
          <c:xVal>
            <c:numRef>
              <c:f>'G13'!$H$9:$H$56</c:f>
              <c:numCache>
                <c:formatCode>0.00</c:formatCode>
                <c:ptCount val="48"/>
                <c:pt idx="0">
                  <c:v>231.20713243846114</c:v>
                </c:pt>
                <c:pt idx="1">
                  <c:v>100.70493454179255</c:v>
                </c:pt>
                <c:pt idx="2">
                  <c:v>194.93799199690937</c:v>
                </c:pt>
                <c:pt idx="3">
                  <c:v>102.01251256332669</c:v>
                </c:pt>
                <c:pt idx="4">
                  <c:v>102.01251256332669</c:v>
                </c:pt>
                <c:pt idx="5">
                  <c:v>31.055900621118006</c:v>
                </c:pt>
                <c:pt idx="6">
                  <c:v>227.01132029783886</c:v>
                </c:pt>
                <c:pt idx="7">
                  <c:v>203.97491479411516</c:v>
                </c:pt>
                <c:pt idx="8">
                  <c:v>106.04453870625662</c:v>
                </c:pt>
                <c:pt idx="9">
                  <c:v>360.73234215185158</c:v>
                </c:pt>
                <c:pt idx="10">
                  <c:v>416.61503111725932</c:v>
                </c:pt>
                <c:pt idx="11">
                  <c:v>452.20806739192244</c:v>
                </c:pt>
                <c:pt idx="12">
                  <c:v>238.280567425458</c:v>
                </c:pt>
                <c:pt idx="13">
                  <c:v>597.01492537313459</c:v>
                </c:pt>
                <c:pt idx="14">
                  <c:v>481.61648004028052</c:v>
                </c:pt>
                <c:pt idx="15">
                  <c:v>683.90595508307547</c:v>
                </c:pt>
                <c:pt idx="16">
                  <c:v>4.480621312822044</c:v>
                </c:pt>
                <c:pt idx="17">
                  <c:v>6.6012825348924924</c:v>
                </c:pt>
                <c:pt idx="18">
                  <c:v>28.349433011339773</c:v>
                </c:pt>
                <c:pt idx="19">
                  <c:v>59.85342750652616</c:v>
                </c:pt>
                <c:pt idx="20">
                  <c:v>15.165388577314868</c:v>
                </c:pt>
                <c:pt idx="21">
                  <c:v>30.57611844222723</c:v>
                </c:pt>
                <c:pt idx="22">
                  <c:v>17.508189314356716</c:v>
                </c:pt>
                <c:pt idx="23">
                  <c:v>159.19389747497715</c:v>
                </c:pt>
                <c:pt idx="24">
                  <c:v>2.6117453921349152</c:v>
                </c:pt>
                <c:pt idx="25">
                  <c:v>2.0516263801850192</c:v>
                </c:pt>
                <c:pt idx="26">
                  <c:v>10.535187526337968</c:v>
                </c:pt>
                <c:pt idx="27">
                  <c:v>2.2383048571215398</c:v>
                </c:pt>
                <c:pt idx="28">
                  <c:v>41.85022026431718</c:v>
                </c:pt>
                <c:pt idx="29">
                  <c:v>108.45110137023038</c:v>
                </c:pt>
                <c:pt idx="30">
                  <c:v>6291.2237428786711</c:v>
                </c:pt>
                <c:pt idx="31">
                  <c:v>823.82041831925255</c:v>
                </c:pt>
                <c:pt idx="32">
                  <c:v>481.61648004028052</c:v>
                </c:pt>
                <c:pt idx="33">
                  <c:v>1556.3785367745488</c:v>
                </c:pt>
                <c:pt idx="34">
                  <c:v>3934.0699827338117</c:v>
                </c:pt>
                <c:pt idx="35">
                  <c:v>2421.7775462780537</c:v>
                </c:pt>
                <c:pt idx="36">
                  <c:v>4525.9108395564581</c:v>
                </c:pt>
                <c:pt idx="37">
                  <c:v>2651.1134676564197</c:v>
                </c:pt>
                <c:pt idx="38">
                  <c:v>1369.1500077693852</c:v>
                </c:pt>
                <c:pt idx="39">
                  <c:v>1556.3785367745488</c:v>
                </c:pt>
                <c:pt idx="40">
                  <c:v>2421.7775462780537</c:v>
                </c:pt>
                <c:pt idx="41">
                  <c:v>2421.7775462780537</c:v>
                </c:pt>
                <c:pt idx="42">
                  <c:v>4525.9108395564581</c:v>
                </c:pt>
                <c:pt idx="43">
                  <c:v>2421.7775462780537</c:v>
                </c:pt>
                <c:pt idx="44">
                  <c:v>5.2782385763836519</c:v>
                </c:pt>
                <c:pt idx="45">
                  <c:v>74.318715488246497</c:v>
                </c:pt>
                <c:pt idx="46">
                  <c:v>201.11506611423945</c:v>
                </c:pt>
                <c:pt idx="47">
                  <c:v>97.780126849894273</c:v>
                </c:pt>
              </c:numCache>
            </c:numRef>
          </c:xVal>
          <c:yVal>
            <c:numRef>
              <c:f>'G13'!$A$9:$A$56</c:f>
              <c:numCache>
                <c:formatCode>0.00</c:formatCode>
                <c:ptCount val="48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  <c:pt idx="46">
                  <c:v>14.323250000000009</c:v>
                </c:pt>
                <c:pt idx="47">
                  <c:v>14.628000000000009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4-47C3-A80E-EA9E345B46F1}"/>
            </c:ext>
          </c:extLst>
        </c:ser>
        <c:ser>
          <c:idx val="1"/>
          <c:order val="1"/>
          <c:tx>
            <c:strRef>
              <c:f>'G13'!$I$8</c:f>
              <c:strCache>
                <c:ptCount val="1"/>
                <c:pt idx="0">
                  <c:v>K-DPIL 2 (l/h/bar)</c:v>
                </c:pt>
              </c:strCache>
            </c:strRef>
          </c:tx>
          <c:spPr>
            <a:ln w="19050"/>
          </c:spPr>
          <c:marker>
            <c:symbol val="triangle"/>
            <c:size val="7"/>
          </c:marker>
          <c:xVal>
            <c:numRef>
              <c:f>'G13'!$I$9:$I$56</c:f>
              <c:numCache>
                <c:formatCode>0.00</c:formatCode>
                <c:ptCount val="48"/>
                <c:pt idx="0">
                  <c:v>131.00436681222706</c:v>
                </c:pt>
                <c:pt idx="1">
                  <c:v>125.78616352201257</c:v>
                </c:pt>
                <c:pt idx="2">
                  <c:v>128.11127379209373</c:v>
                </c:pt>
                <c:pt idx="3">
                  <c:v>60.975609756097569</c:v>
                </c:pt>
                <c:pt idx="4">
                  <c:v>68.649885583524025</c:v>
                </c:pt>
                <c:pt idx="5">
                  <c:v>15.198851642320358</c:v>
                </c:pt>
                <c:pt idx="6">
                  <c:v>125.82781456953639</c:v>
                </c:pt>
                <c:pt idx="7">
                  <c:v>127.55102040816327</c:v>
                </c:pt>
                <c:pt idx="8">
                  <c:v>114.75409836065573</c:v>
                </c:pt>
                <c:pt idx="9">
                  <c:v>353.13851858391456</c:v>
                </c:pt>
                <c:pt idx="10">
                  <c:v>418.54436503480377</c:v>
                </c:pt>
                <c:pt idx="11">
                  <c:v>396.39742419020115</c:v>
                </c:pt>
                <c:pt idx="12">
                  <c:v>132.83378746594008</c:v>
                </c:pt>
                <c:pt idx="13">
                  <c:v>596.53737171057105</c:v>
                </c:pt>
                <c:pt idx="14">
                  <c:v>422.36387236949571</c:v>
                </c:pt>
                <c:pt idx="15">
                  <c:v>597.74571897114959</c:v>
                </c:pt>
                <c:pt idx="16">
                  <c:v>4.480621312822044</c:v>
                </c:pt>
                <c:pt idx="17">
                  <c:v>6.6012825348924924</c:v>
                </c:pt>
                <c:pt idx="18">
                  <c:v>20.056935817805382</c:v>
                </c:pt>
                <c:pt idx="19">
                  <c:v>90.036014405762302</c:v>
                </c:pt>
                <c:pt idx="20">
                  <c:v>15.165388577314868</c:v>
                </c:pt>
                <c:pt idx="21">
                  <c:v>30.57611844222723</c:v>
                </c:pt>
                <c:pt idx="22">
                  <c:v>17.508189314356716</c:v>
                </c:pt>
                <c:pt idx="23">
                  <c:v>95.609065155807343</c:v>
                </c:pt>
                <c:pt idx="24">
                  <c:v>2.6117453921349152</c:v>
                </c:pt>
                <c:pt idx="25">
                  <c:v>2.0516263801850192</c:v>
                </c:pt>
                <c:pt idx="26">
                  <c:v>10.535187526337968</c:v>
                </c:pt>
                <c:pt idx="27">
                  <c:v>2.2383048571215398</c:v>
                </c:pt>
                <c:pt idx="28">
                  <c:v>40.448039825762294</c:v>
                </c:pt>
                <c:pt idx="29">
                  <c:v>99.852071005917139</c:v>
                </c:pt>
                <c:pt idx="30">
                  <c:v>2189.8745940017643</c:v>
                </c:pt>
                <c:pt idx="31">
                  <c:v>676.76239631896453</c:v>
                </c:pt>
                <c:pt idx="32">
                  <c:v>434.00393096751952</c:v>
                </c:pt>
                <c:pt idx="33">
                  <c:v>2370.7335183698292</c:v>
                </c:pt>
                <c:pt idx="34">
                  <c:v>4279.4127328988016</c:v>
                </c:pt>
                <c:pt idx="35">
                  <c:v>3395.3237132494769</c:v>
                </c:pt>
                <c:pt idx="36">
                  <c:v>4311.6819612953032</c:v>
                </c:pt>
                <c:pt idx="37">
                  <c:v>1522.6404928670149</c:v>
                </c:pt>
                <c:pt idx="38">
                  <c:v>1903.2983455402934</c:v>
                </c:pt>
                <c:pt idx="39">
                  <c:v>2607.5619295958327</c:v>
                </c:pt>
                <c:pt idx="40">
                  <c:v>2344.0139170081202</c:v>
                </c:pt>
                <c:pt idx="41">
                  <c:v>3298.3544875945181</c:v>
                </c:pt>
                <c:pt idx="42">
                  <c:v>3298.3544875945181</c:v>
                </c:pt>
                <c:pt idx="43">
                  <c:v>993.16189642424968</c:v>
                </c:pt>
                <c:pt idx="44">
                  <c:v>5.2782385763836519</c:v>
                </c:pt>
                <c:pt idx="45">
                  <c:v>57.420494699646646</c:v>
                </c:pt>
                <c:pt idx="46">
                  <c:v>123.60446570972884</c:v>
                </c:pt>
                <c:pt idx="47">
                  <c:v>96.726190476190482</c:v>
                </c:pt>
              </c:numCache>
            </c:numRef>
          </c:xVal>
          <c:yVal>
            <c:numRef>
              <c:f>'G13'!$A$9:$A$56</c:f>
              <c:numCache>
                <c:formatCode>0.00</c:formatCode>
                <c:ptCount val="48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  <c:pt idx="46">
                  <c:v>14.323250000000009</c:v>
                </c:pt>
                <c:pt idx="47">
                  <c:v>14.628000000000009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F4-47C3-A80E-EA9E345B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71712"/>
        <c:axId val="192418560"/>
      </c:scatterChart>
      <c:valAx>
        <c:axId val="192371712"/>
        <c:scaling>
          <c:logBase val="10"/>
          <c:orientation val="minMax"/>
          <c:min val="0.1"/>
        </c:scaling>
        <c:delete val="0"/>
        <c:axPos val="t"/>
        <c:majorGridlines/>
        <c:min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2418560"/>
        <c:crosses val="autoZero"/>
        <c:crossBetween val="midCat"/>
        <c:majorUnit val="10"/>
      </c:valAx>
      <c:valAx>
        <c:axId val="192418560"/>
        <c:scaling>
          <c:orientation val="maxMin"/>
          <c:max val="1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2371712"/>
        <c:crossesAt val="1.0000000000000005E-2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5420079339397939"/>
          <c:y val="0.46570356514823985"/>
          <c:w val="0.22753436642337521"/>
          <c:h val="0.1577344937146023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40840156825785"/>
          <c:y val="0.12809106408868701"/>
          <c:w val="0.76896132372480874"/>
          <c:h val="0.850851426590544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'G15'!$H$8</c:f>
              <c:strCache>
                <c:ptCount val="1"/>
                <c:pt idx="0">
                  <c:v>K-DPIL 1</c:v>
                </c:pt>
              </c:strCache>
            </c:strRef>
          </c:tx>
          <c:spPr>
            <a:ln w="19050"/>
          </c:spPr>
          <c:xVal>
            <c:numRef>
              <c:f>'G15'!$H$9:$H$51</c:f>
              <c:numCache>
                <c:formatCode>0.0</c:formatCode>
                <c:ptCount val="43"/>
                <c:pt idx="1">
                  <c:v>331.18065904951163</c:v>
                </c:pt>
                <c:pt idx="2">
                  <c:v>331.18065904951163</c:v>
                </c:pt>
                <c:pt idx="3">
                  <c:v>383.25434035540468</c:v>
                </c:pt>
                <c:pt idx="4">
                  <c:v>276.28125431689477</c:v>
                </c:pt>
                <c:pt idx="5">
                  <c:v>203.99365454840284</c:v>
                </c:pt>
                <c:pt idx="6">
                  <c:v>103.89296380180245</c:v>
                </c:pt>
                <c:pt idx="7">
                  <c:v>128.08838564385374</c:v>
                </c:pt>
                <c:pt idx="8">
                  <c:v>65.36660982694508</c:v>
                </c:pt>
                <c:pt idx="9">
                  <c:v>708.92377494033281</c:v>
                </c:pt>
                <c:pt idx="10">
                  <c:v>502.17832155265688</c:v>
                </c:pt>
                <c:pt idx="11">
                  <c:v>200.63266165976719</c:v>
                </c:pt>
                <c:pt idx="12">
                  <c:v>4.9574800747435459</c:v>
                </c:pt>
                <c:pt idx="13">
                  <c:v>8.0180214577526616</c:v>
                </c:pt>
                <c:pt idx="14">
                  <c:v>9.643201542912248</c:v>
                </c:pt>
                <c:pt idx="15">
                  <c:v>13.52134440795828</c:v>
                </c:pt>
                <c:pt idx="16">
                  <c:v>9.2560453546222394</c:v>
                </c:pt>
                <c:pt idx="17">
                  <c:v>13.909818013214329</c:v>
                </c:pt>
                <c:pt idx="18">
                  <c:v>25.475210660395845</c:v>
                </c:pt>
                <c:pt idx="19">
                  <c:v>3.4300087655779565</c:v>
                </c:pt>
                <c:pt idx="20">
                  <c:v>29.732408325074331</c:v>
                </c:pt>
                <c:pt idx="21">
                  <c:v>8.7599766400622947</c:v>
                </c:pt>
                <c:pt idx="22">
                  <c:v>7.8600903910394981</c:v>
                </c:pt>
                <c:pt idx="23">
                  <c:v>9.9304865938430993</c:v>
                </c:pt>
                <c:pt idx="24">
                  <c:v>11.693626973299553</c:v>
                </c:pt>
                <c:pt idx="25">
                  <c:v>1193.9078323389169</c:v>
                </c:pt>
                <c:pt idx="26">
                  <c:v>4000.4645700791043</c:v>
                </c:pt>
                <c:pt idx="27">
                  <c:v>2431.5441874328435</c:v>
                </c:pt>
                <c:pt idx="28">
                  <c:v>61.808862861144028</c:v>
                </c:pt>
                <c:pt idx="29">
                  <c:v>4000.4645700791043</c:v>
                </c:pt>
                <c:pt idx="30">
                  <c:v>760.48932055711282</c:v>
                </c:pt>
                <c:pt idx="31">
                  <c:v>4195.8041958042086</c:v>
                </c:pt>
                <c:pt idx="32">
                  <c:v>4202.8217098371897</c:v>
                </c:pt>
                <c:pt idx="33">
                  <c:v>5841.5141204600404</c:v>
                </c:pt>
                <c:pt idx="34">
                  <c:v>5281.3986285492792</c:v>
                </c:pt>
                <c:pt idx="35">
                  <c:v>5308.5634897720083</c:v>
                </c:pt>
                <c:pt idx="36">
                  <c:v>4720.5387910654736</c:v>
                </c:pt>
                <c:pt idx="37">
                  <c:v>4560.6072122745618</c:v>
                </c:pt>
                <c:pt idx="38">
                  <c:v>4000.4645700791043</c:v>
                </c:pt>
                <c:pt idx="39">
                  <c:v>5752.6535958510376</c:v>
                </c:pt>
                <c:pt idx="40">
                  <c:v>1299.0573027386999</c:v>
                </c:pt>
                <c:pt idx="41">
                  <c:v>39.70880211780279</c:v>
                </c:pt>
                <c:pt idx="42">
                  <c:v>128.08838564385374</c:v>
                </c:pt>
              </c:numCache>
            </c:numRef>
          </c:xVal>
          <c:yVal>
            <c:numRef>
              <c:f>'G15'!$A$9:$A$54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C-400C-AF6C-F50F9B650E3D}"/>
            </c:ext>
          </c:extLst>
        </c:ser>
        <c:ser>
          <c:idx val="1"/>
          <c:order val="1"/>
          <c:tx>
            <c:strRef>
              <c:f>'G15'!$I$8</c:f>
              <c:strCache>
                <c:ptCount val="1"/>
                <c:pt idx="0">
                  <c:v>K-DPIL 2</c:v>
                </c:pt>
              </c:strCache>
            </c:strRef>
          </c:tx>
          <c:spPr>
            <a:ln w="19050"/>
          </c:spPr>
          <c:marker>
            <c:symbol val="triangle"/>
            <c:size val="7"/>
          </c:marker>
          <c:xVal>
            <c:numRef>
              <c:f>'G15'!$I$9:$I$51</c:f>
              <c:numCache>
                <c:formatCode>0.0</c:formatCode>
                <c:ptCount val="43"/>
                <c:pt idx="1">
                  <c:v>148.55355746677091</c:v>
                </c:pt>
                <c:pt idx="2">
                  <c:v>288.63162495481538</c:v>
                </c:pt>
                <c:pt idx="3">
                  <c:v>159.79814970563501</c:v>
                </c:pt>
                <c:pt idx="4">
                  <c:v>148.55355746677091</c:v>
                </c:pt>
                <c:pt idx="5">
                  <c:v>138.14274750575595</c:v>
                </c:pt>
                <c:pt idx="6">
                  <c:v>77.138849929873771</c:v>
                </c:pt>
                <c:pt idx="7">
                  <c:v>111.03400416377515</c:v>
                </c:pt>
                <c:pt idx="8">
                  <c:v>47.694753577106525</c:v>
                </c:pt>
                <c:pt idx="9">
                  <c:v>515.24765010268163</c:v>
                </c:pt>
                <c:pt idx="10">
                  <c:v>390.64607279782592</c:v>
                </c:pt>
                <c:pt idx="11">
                  <c:v>132.04853675945753</c:v>
                </c:pt>
                <c:pt idx="12">
                  <c:v>3.1735956839098698</c:v>
                </c:pt>
                <c:pt idx="13">
                  <c:v>6.11756854457483</c:v>
                </c:pt>
                <c:pt idx="14">
                  <c:v>6.9925624562964854</c:v>
                </c:pt>
                <c:pt idx="15">
                  <c:v>10.19367991845056</c:v>
                </c:pt>
                <c:pt idx="16">
                  <c:v>6.4778281608856974</c:v>
                </c:pt>
                <c:pt idx="17">
                  <c:v>9.8143453013821862</c:v>
                </c:pt>
                <c:pt idx="18">
                  <c:v>12.763241863433311</c:v>
                </c:pt>
                <c:pt idx="19">
                  <c:v>3.4300087655779565</c:v>
                </c:pt>
                <c:pt idx="20">
                  <c:v>18.430091312725139</c:v>
                </c:pt>
                <c:pt idx="21">
                  <c:v>6.3086291074661265</c:v>
                </c:pt>
                <c:pt idx="22">
                  <c:v>6.5019505851755532</c:v>
                </c:pt>
                <c:pt idx="23">
                  <c:v>7.9093066174532041</c:v>
                </c:pt>
                <c:pt idx="24">
                  <c:v>9.1990275313752541</c:v>
                </c:pt>
                <c:pt idx="25">
                  <c:v>977.25389576027817</c:v>
                </c:pt>
                <c:pt idx="26">
                  <c:v>3338.8981636060166</c:v>
                </c:pt>
                <c:pt idx="27">
                  <c:v>2945.5081001472872</c:v>
                </c:pt>
                <c:pt idx="28">
                  <c:v>50.939191340337473</c:v>
                </c:pt>
                <c:pt idx="29">
                  <c:v>4555.8086560364627</c:v>
                </c:pt>
                <c:pt idx="30">
                  <c:v>651.72826486236738</c:v>
                </c:pt>
                <c:pt idx="31">
                  <c:v>4555.8086560364627</c:v>
                </c:pt>
                <c:pt idx="32">
                  <c:v>4555.8086560364627</c:v>
                </c:pt>
                <c:pt idx="33">
                  <c:v>4555.8086560364627</c:v>
                </c:pt>
                <c:pt idx="34">
                  <c:v>4555.8086560364627</c:v>
                </c:pt>
                <c:pt idx="35">
                  <c:v>4555.8086560364627</c:v>
                </c:pt>
                <c:pt idx="36">
                  <c:v>5336.0955474991197</c:v>
                </c:pt>
                <c:pt idx="37">
                  <c:v>3761.7416126070066</c:v>
                </c:pt>
                <c:pt idx="38">
                  <c:v>4412.6999234266914</c:v>
                </c:pt>
                <c:pt idx="40">
                  <c:v>1163.8282189548836</c:v>
                </c:pt>
                <c:pt idx="41">
                  <c:v>28.597863571368492</c:v>
                </c:pt>
                <c:pt idx="42">
                  <c:v>99.589923842999411</c:v>
                </c:pt>
              </c:numCache>
            </c:numRef>
          </c:xVal>
          <c:yVal>
            <c:numRef>
              <c:f>'G15'!$A$9:$A$54</c:f>
              <c:numCache>
                <c:formatCode>0.00</c:formatCode>
                <c:ptCount val="46"/>
                <c:pt idx="0">
                  <c:v>0.30475000000000002</c:v>
                </c:pt>
                <c:pt idx="1">
                  <c:v>0.60950000000000004</c:v>
                </c:pt>
                <c:pt idx="2">
                  <c:v>0.91425000000000001</c:v>
                </c:pt>
                <c:pt idx="3">
                  <c:v>1.2190000000000001</c:v>
                </c:pt>
                <c:pt idx="4">
                  <c:v>1.5237500000000002</c:v>
                </c:pt>
                <c:pt idx="5">
                  <c:v>1.8285000000000002</c:v>
                </c:pt>
                <c:pt idx="6">
                  <c:v>2.1332500000000003</c:v>
                </c:pt>
                <c:pt idx="7">
                  <c:v>2.4380000000000002</c:v>
                </c:pt>
                <c:pt idx="8">
                  <c:v>2.74275</c:v>
                </c:pt>
                <c:pt idx="9">
                  <c:v>3.0474999999999999</c:v>
                </c:pt>
                <c:pt idx="10">
                  <c:v>3.3522499999999997</c:v>
                </c:pt>
                <c:pt idx="11">
                  <c:v>3.6569999999999996</c:v>
                </c:pt>
                <c:pt idx="12">
                  <c:v>3.9617499999999994</c:v>
                </c:pt>
                <c:pt idx="13">
                  <c:v>4.2664999999999997</c:v>
                </c:pt>
                <c:pt idx="14">
                  <c:v>4.57125</c:v>
                </c:pt>
                <c:pt idx="15">
                  <c:v>4.8760000000000003</c:v>
                </c:pt>
                <c:pt idx="16">
                  <c:v>5.1807500000000006</c:v>
                </c:pt>
                <c:pt idx="17">
                  <c:v>5.4855000000000009</c:v>
                </c:pt>
                <c:pt idx="18">
                  <c:v>5.7902500000000012</c:v>
                </c:pt>
                <c:pt idx="19">
                  <c:v>6.0950000000000015</c:v>
                </c:pt>
                <c:pt idx="20">
                  <c:v>6.3997500000000018</c:v>
                </c:pt>
                <c:pt idx="21">
                  <c:v>6.7045000000000021</c:v>
                </c:pt>
                <c:pt idx="22">
                  <c:v>7.0092500000000024</c:v>
                </c:pt>
                <c:pt idx="23">
                  <c:v>7.3140000000000027</c:v>
                </c:pt>
                <c:pt idx="24">
                  <c:v>7.618750000000003</c:v>
                </c:pt>
                <c:pt idx="25">
                  <c:v>7.9235000000000033</c:v>
                </c:pt>
                <c:pt idx="26">
                  <c:v>8.2282500000000027</c:v>
                </c:pt>
                <c:pt idx="27">
                  <c:v>8.533000000000003</c:v>
                </c:pt>
                <c:pt idx="28">
                  <c:v>8.8377500000000033</c:v>
                </c:pt>
                <c:pt idx="29">
                  <c:v>9.1425000000000036</c:v>
                </c:pt>
                <c:pt idx="30">
                  <c:v>9.4472500000000039</c:v>
                </c:pt>
                <c:pt idx="31">
                  <c:v>9.7520000000000042</c:v>
                </c:pt>
                <c:pt idx="32">
                  <c:v>10.056750000000005</c:v>
                </c:pt>
                <c:pt idx="33">
                  <c:v>10.361500000000005</c:v>
                </c:pt>
                <c:pt idx="34">
                  <c:v>10.666250000000005</c:v>
                </c:pt>
                <c:pt idx="35">
                  <c:v>10.971000000000005</c:v>
                </c:pt>
                <c:pt idx="36">
                  <c:v>11.275750000000006</c:v>
                </c:pt>
                <c:pt idx="37">
                  <c:v>11.580500000000006</c:v>
                </c:pt>
                <c:pt idx="38">
                  <c:v>11.885250000000006</c:v>
                </c:pt>
                <c:pt idx="39">
                  <c:v>12.190000000000007</c:v>
                </c:pt>
                <c:pt idx="40">
                  <c:v>12.494750000000007</c:v>
                </c:pt>
                <c:pt idx="41">
                  <c:v>12.799500000000007</c:v>
                </c:pt>
                <c:pt idx="42">
                  <c:v>13.104250000000008</c:v>
                </c:pt>
                <c:pt idx="43">
                  <c:v>13.409000000000008</c:v>
                </c:pt>
                <c:pt idx="44">
                  <c:v>13.713750000000008</c:v>
                </c:pt>
                <c:pt idx="45">
                  <c:v>14.018500000000008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C-400C-AF6C-F50F9B650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66656"/>
        <c:axId val="193373312"/>
      </c:scatterChart>
      <c:valAx>
        <c:axId val="193366656"/>
        <c:scaling>
          <c:logBase val="10"/>
          <c:orientation val="minMax"/>
          <c:max val="10000"/>
          <c:min val="1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i="1"/>
                  <a:t>K</a:t>
                </a:r>
                <a:r>
                  <a:rPr lang="de-DE" i="0"/>
                  <a:t>-Wert,</a:t>
                </a:r>
                <a:r>
                  <a:rPr lang="de-DE" i="0" baseline="0"/>
                  <a:t> relativ [l/h*bar]</a:t>
                </a:r>
                <a:endParaRPr lang="de-DE" i="0"/>
              </a:p>
            </c:rich>
          </c:tx>
          <c:layout>
            <c:manualLayout>
              <c:xMode val="edge"/>
              <c:yMode val="edge"/>
              <c:x val="0.30469940633979364"/>
              <c:y val="5.677766694257559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3373312"/>
        <c:crosses val="autoZero"/>
        <c:crossBetween val="midCat"/>
        <c:majorUnit val="10"/>
      </c:valAx>
      <c:valAx>
        <c:axId val="193373312"/>
        <c:scaling>
          <c:orientation val="maxMin"/>
          <c:max val="1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Tiefe [m u. GOK]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3366656"/>
        <c:crossesAt val="1.0000000000000005E-2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3425072489380239"/>
          <c:y val="1.4670288855402506E-2"/>
          <c:w val="0.22753431382174491"/>
          <c:h val="7.5075096744982361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23</xdr:row>
      <xdr:rowOff>152400</xdr:rowOff>
    </xdr:from>
    <xdr:to>
      <xdr:col>12</xdr:col>
      <xdr:colOff>114300</xdr:colOff>
      <xdr:row>47</xdr:row>
      <xdr:rowOff>95250</xdr:rowOff>
    </xdr:to>
    <xdr:graphicFrame macro="">
      <xdr:nvGraphicFramePr>
        <xdr:cNvPr id="213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7</xdr:row>
      <xdr:rowOff>66675</xdr:rowOff>
    </xdr:from>
    <xdr:to>
      <xdr:col>16</xdr:col>
      <xdr:colOff>647700</xdr:colOff>
      <xdr:row>42</xdr:row>
      <xdr:rowOff>76200</xdr:rowOff>
    </xdr:to>
    <xdr:graphicFrame macro="">
      <xdr:nvGraphicFramePr>
        <xdr:cNvPr id="89150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0.80343</cdr:x>
      <cdr:y>0.13229</cdr:y>
    </cdr:from>
    <cdr:to>
      <cdr:x>0.9532</cdr:x>
      <cdr:y>0.26885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905376" y="8858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de-DE" sz="1600" b="1"/>
            <a:t>G11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7</xdr:row>
      <xdr:rowOff>0</xdr:rowOff>
    </xdr:from>
    <xdr:to>
      <xdr:col>16</xdr:col>
      <xdr:colOff>447675</xdr:colOff>
      <xdr:row>42</xdr:row>
      <xdr:rowOff>0</xdr:rowOff>
    </xdr:to>
    <xdr:graphicFrame macro="">
      <xdr:nvGraphicFramePr>
        <xdr:cNvPr id="533530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0.80343</cdr:x>
      <cdr:y>0.13229</cdr:y>
    </cdr:from>
    <cdr:to>
      <cdr:x>0.9532</cdr:x>
      <cdr:y>0.26885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905376" y="8858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de-DE" sz="1600" b="1"/>
            <a:t>G12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6</xdr:row>
      <xdr:rowOff>180975</xdr:rowOff>
    </xdr:from>
    <xdr:to>
      <xdr:col>16</xdr:col>
      <xdr:colOff>171450</xdr:colOff>
      <xdr:row>41</xdr:row>
      <xdr:rowOff>171450</xdr:rowOff>
    </xdr:to>
    <xdr:graphicFrame macro="">
      <xdr:nvGraphicFramePr>
        <xdr:cNvPr id="54172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0.80343</cdr:x>
      <cdr:y>0.13229</cdr:y>
    </cdr:from>
    <cdr:to>
      <cdr:x>0.9532</cdr:x>
      <cdr:y>0.26885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905376" y="8858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de-DE" sz="1600" b="1"/>
            <a:t>G13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7</xdr:row>
      <xdr:rowOff>76200</xdr:rowOff>
    </xdr:from>
    <xdr:to>
      <xdr:col>16</xdr:col>
      <xdr:colOff>400050</xdr:colOff>
      <xdr:row>42</xdr:row>
      <xdr:rowOff>85725</xdr:rowOff>
    </xdr:to>
    <xdr:graphicFrame macro="">
      <xdr:nvGraphicFramePr>
        <xdr:cNvPr id="217135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7</xdr:row>
      <xdr:rowOff>57150</xdr:rowOff>
    </xdr:from>
    <xdr:to>
      <xdr:col>16</xdr:col>
      <xdr:colOff>323850</xdr:colOff>
      <xdr:row>42</xdr:row>
      <xdr:rowOff>104775</xdr:rowOff>
    </xdr:to>
    <xdr:graphicFrame macro="">
      <xdr:nvGraphicFramePr>
        <xdr:cNvPr id="225327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0.80343</cdr:x>
      <cdr:y>0.13229</cdr:y>
    </cdr:from>
    <cdr:to>
      <cdr:x>0.9532</cdr:x>
      <cdr:y>0.26885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905376" y="8858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de-DE" sz="1600" b="1"/>
            <a:t>G17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35</xdr:row>
      <xdr:rowOff>28575</xdr:rowOff>
    </xdr:to>
    <xdr:graphicFrame macro="">
      <xdr:nvGraphicFramePr>
        <xdr:cNvPr id="156980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10</xdr:col>
      <xdr:colOff>0</xdr:colOff>
      <xdr:row>35</xdr:row>
      <xdr:rowOff>28575</xdr:rowOff>
    </xdr:to>
    <xdr:graphicFrame macro="">
      <xdr:nvGraphicFramePr>
        <xdr:cNvPr id="156981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0</xdr:row>
      <xdr:rowOff>0</xdr:rowOff>
    </xdr:from>
    <xdr:to>
      <xdr:col>15</xdr:col>
      <xdr:colOff>38100</xdr:colOff>
      <xdr:row>35</xdr:row>
      <xdr:rowOff>28575</xdr:rowOff>
    </xdr:to>
    <xdr:graphicFrame macro="">
      <xdr:nvGraphicFramePr>
        <xdr:cNvPr id="156983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24</xdr:col>
      <xdr:colOff>752475</xdr:colOff>
      <xdr:row>35</xdr:row>
      <xdr:rowOff>28575</xdr:rowOff>
    </xdr:to>
    <xdr:graphicFrame macro="">
      <xdr:nvGraphicFramePr>
        <xdr:cNvPr id="156984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39</xdr:col>
      <xdr:colOff>733425</xdr:colOff>
      <xdr:row>35</xdr:row>
      <xdr:rowOff>28575</xdr:rowOff>
    </xdr:to>
    <xdr:graphicFrame macro="">
      <xdr:nvGraphicFramePr>
        <xdr:cNvPr id="156985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752475</xdr:colOff>
      <xdr:row>0</xdr:row>
      <xdr:rowOff>0</xdr:rowOff>
    </xdr:from>
    <xdr:to>
      <xdr:col>44</xdr:col>
      <xdr:colOff>752475</xdr:colOff>
      <xdr:row>35</xdr:row>
      <xdr:rowOff>28575</xdr:rowOff>
    </xdr:to>
    <xdr:graphicFrame macro="">
      <xdr:nvGraphicFramePr>
        <xdr:cNvPr id="156986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20</xdr:col>
      <xdr:colOff>0</xdr:colOff>
      <xdr:row>37</xdr:row>
      <xdr:rowOff>19050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30</xdr:col>
      <xdr:colOff>9525</xdr:colOff>
      <xdr:row>37</xdr:row>
      <xdr:rowOff>9525</xdr:rowOff>
    </xdr:to>
    <xdr:graphicFrame macro="">
      <xdr:nvGraphicFramePr>
        <xdr:cNvPr id="11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34</xdr:col>
      <xdr:colOff>752475</xdr:colOff>
      <xdr:row>37</xdr:row>
      <xdr:rowOff>9525</xdr:rowOff>
    </xdr:to>
    <xdr:graphicFrame macro="">
      <xdr:nvGraphicFramePr>
        <xdr:cNvPr id="1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7</xdr:row>
      <xdr:rowOff>0</xdr:rowOff>
    </xdr:from>
    <xdr:to>
      <xdr:col>16</xdr:col>
      <xdr:colOff>19050</xdr:colOff>
      <xdr:row>41</xdr:row>
      <xdr:rowOff>180975</xdr:rowOff>
    </xdr:to>
    <xdr:graphicFrame macro="">
      <xdr:nvGraphicFramePr>
        <xdr:cNvPr id="48200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0.80343</cdr:x>
      <cdr:y>0.13229</cdr:y>
    </cdr:from>
    <cdr:to>
      <cdr:x>0.9532</cdr:x>
      <cdr:y>0.26885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905376" y="8858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de-DE" sz="1600" b="1"/>
            <a:t>G1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0.80343</cdr:x>
      <cdr:y>0.13229</cdr:y>
    </cdr:from>
    <cdr:to>
      <cdr:x>0.9532</cdr:x>
      <cdr:y>0.26885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905376" y="8858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de-DE" sz="1600" b="1"/>
            <a:t>G2</a:t>
          </a:r>
        </a:p>
        <a:p xmlns:a="http://schemas.openxmlformats.org/drawingml/2006/main">
          <a:endParaRPr lang="de-DE" sz="1600" b="1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0.80343</cdr:x>
      <cdr:y>0.13229</cdr:y>
    </cdr:from>
    <cdr:to>
      <cdr:x>0.9532</cdr:x>
      <cdr:y>0.26885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905376" y="8858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de-DE" sz="1600" b="1"/>
            <a:t>G5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0.80343</cdr:x>
      <cdr:y>0.13229</cdr:y>
    </cdr:from>
    <cdr:to>
      <cdr:x>0.9532</cdr:x>
      <cdr:y>0.26885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905376" y="8858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de-DE" sz="1600" b="1"/>
            <a:t>G11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0.80343</cdr:x>
      <cdr:y>0.13229</cdr:y>
    </cdr:from>
    <cdr:to>
      <cdr:x>0.9532</cdr:x>
      <cdr:y>0.26885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905376" y="8858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de-DE" sz="1600" b="1"/>
            <a:t>G15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0.80343</cdr:x>
      <cdr:y>0.13229</cdr:y>
    </cdr:from>
    <cdr:to>
      <cdr:x>0.9532</cdr:x>
      <cdr:y>0.26885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905376" y="8858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de-DE" sz="1600" b="1"/>
            <a:t>G17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0.80343</cdr:x>
      <cdr:y>0.13229</cdr:y>
    </cdr:from>
    <cdr:to>
      <cdr:x>0.9532</cdr:x>
      <cdr:y>0.26885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905376" y="8858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de-DE" sz="1600" b="1"/>
            <a:t>G10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0.80343</cdr:x>
      <cdr:y>0.13229</cdr:y>
    </cdr:from>
    <cdr:to>
      <cdr:x>0.9532</cdr:x>
      <cdr:y>0.26885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905376" y="8858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de-DE" sz="1600" b="1"/>
            <a:t>G12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0.80343</cdr:x>
      <cdr:y>0.13229</cdr:y>
    </cdr:from>
    <cdr:to>
      <cdr:x>0.9532</cdr:x>
      <cdr:y>0.26885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905376" y="8858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de-DE" sz="1600" b="1"/>
            <a:t>G13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48</xdr:row>
      <xdr:rowOff>28575</xdr:rowOff>
    </xdr:from>
    <xdr:to>
      <xdr:col>5</xdr:col>
      <xdr:colOff>638175</xdr:colOff>
      <xdr:row>74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48</xdr:row>
      <xdr:rowOff>28575</xdr:rowOff>
    </xdr:from>
    <xdr:to>
      <xdr:col>12</xdr:col>
      <xdr:colOff>171450</xdr:colOff>
      <xdr:row>74</xdr:row>
      <xdr:rowOff>85725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200025</xdr:colOff>
      <xdr:row>48</xdr:row>
      <xdr:rowOff>47625</xdr:rowOff>
    </xdr:from>
    <xdr:to>
      <xdr:col>17</xdr:col>
      <xdr:colOff>200025</xdr:colOff>
      <xdr:row>74</xdr:row>
      <xdr:rowOff>104775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171450</xdr:colOff>
      <xdr:row>48</xdr:row>
      <xdr:rowOff>76200</xdr:rowOff>
    </xdr:from>
    <xdr:to>
      <xdr:col>27</xdr:col>
      <xdr:colOff>266700</xdr:colOff>
      <xdr:row>74</xdr:row>
      <xdr:rowOff>133350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66675</xdr:colOff>
      <xdr:row>48</xdr:row>
      <xdr:rowOff>19050</xdr:rowOff>
    </xdr:from>
    <xdr:to>
      <xdr:col>32</xdr:col>
      <xdr:colOff>533400</xdr:colOff>
      <xdr:row>74</xdr:row>
      <xdr:rowOff>76200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514350</xdr:colOff>
      <xdr:row>48</xdr:row>
      <xdr:rowOff>28575</xdr:rowOff>
    </xdr:from>
    <xdr:to>
      <xdr:col>38</xdr:col>
      <xdr:colOff>228600</xdr:colOff>
      <xdr:row>74</xdr:row>
      <xdr:rowOff>85725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314325</xdr:colOff>
      <xdr:row>47</xdr:row>
      <xdr:rowOff>180975</xdr:rowOff>
    </xdr:from>
    <xdr:to>
      <xdr:col>44</xdr:col>
      <xdr:colOff>57150</xdr:colOff>
      <xdr:row>74</xdr:row>
      <xdr:rowOff>47625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85725</xdr:colOff>
      <xdr:row>47</xdr:row>
      <xdr:rowOff>161925</xdr:rowOff>
    </xdr:from>
    <xdr:to>
      <xdr:col>49</xdr:col>
      <xdr:colOff>9525</xdr:colOff>
      <xdr:row>74</xdr:row>
      <xdr:rowOff>28575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48</xdr:row>
      <xdr:rowOff>66675</xdr:rowOff>
    </xdr:from>
    <xdr:to>
      <xdr:col>22</xdr:col>
      <xdr:colOff>180975</xdr:colOff>
      <xdr:row>74</xdr:row>
      <xdr:rowOff>123825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0.80343</cdr:x>
      <cdr:y>0.13229</cdr:y>
    </cdr:from>
    <cdr:to>
      <cdr:x>0.9532</cdr:x>
      <cdr:y>0.26885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905376" y="8858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de-DE" sz="1600" b="1"/>
            <a:t>G1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19050</xdr:rowOff>
    </xdr:from>
    <xdr:to>
      <xdr:col>14</xdr:col>
      <xdr:colOff>276225</xdr:colOff>
      <xdr:row>38</xdr:row>
      <xdr:rowOff>76200</xdr:rowOff>
    </xdr:to>
    <xdr:graphicFrame macro="">
      <xdr:nvGraphicFramePr>
        <xdr:cNvPr id="481310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752475</xdr:colOff>
      <xdr:row>6</xdr:row>
      <xdr:rowOff>180975</xdr:rowOff>
    </xdr:from>
    <xdr:to>
      <xdr:col>16</xdr:col>
      <xdr:colOff>0</xdr:colOff>
      <xdr:row>42</xdr:row>
      <xdr:rowOff>0</xdr:rowOff>
    </xdr:to>
    <xdr:graphicFrame macro="">
      <xdr:nvGraphicFramePr>
        <xdr:cNvPr id="6301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38100</xdr:colOff>
      <xdr:row>27</xdr:row>
      <xdr:rowOff>104775</xdr:rowOff>
    </xdr:from>
    <xdr:ext cx="731525" cy="283457"/>
    <xdr:sp macro="" textlink="">
      <xdr:nvSpPr>
        <xdr:cNvPr id="4" name="Textfeld 3"/>
        <xdr:cNvSpPr txBox="1"/>
      </xdr:nvSpPr>
      <xdr:spPr>
        <a:xfrm>
          <a:off x="12230100" y="5648325"/>
          <a:ext cx="7505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de-DE" sz="1100"/>
            <a:t>_____GW</a:t>
          </a:r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0.80343</cdr:x>
      <cdr:y>0.13229</cdr:y>
    </cdr:from>
    <cdr:to>
      <cdr:x>0.9532</cdr:x>
      <cdr:y>0.26885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905376" y="8858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de-DE" sz="1600" b="1"/>
            <a:t>G2</a:t>
          </a:r>
        </a:p>
        <a:p xmlns:a="http://schemas.openxmlformats.org/drawingml/2006/main">
          <a:endParaRPr lang="de-DE" sz="16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7</xdr:row>
      <xdr:rowOff>0</xdr:rowOff>
    </xdr:from>
    <xdr:to>
      <xdr:col>16</xdr:col>
      <xdr:colOff>0</xdr:colOff>
      <xdr:row>42</xdr:row>
      <xdr:rowOff>9525</xdr:rowOff>
    </xdr:to>
    <xdr:graphicFrame macro="">
      <xdr:nvGraphicFramePr>
        <xdr:cNvPr id="37959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0.80343</cdr:x>
      <cdr:y>0.13229</cdr:y>
    </cdr:from>
    <cdr:to>
      <cdr:x>0.9532</cdr:x>
      <cdr:y>0.26885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905376" y="8858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de-DE" sz="1600" b="1"/>
            <a:t>G5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16</xdr:col>
      <xdr:colOff>0</xdr:colOff>
      <xdr:row>42</xdr:row>
      <xdr:rowOff>9525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0.80343</cdr:x>
      <cdr:y>0.13229</cdr:y>
    </cdr:from>
    <cdr:to>
      <cdr:x>0.9532</cdr:x>
      <cdr:y>0.26885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905376" y="8858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de-DE" sz="1600" b="1"/>
            <a:t>G10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36" sqref="F36"/>
    </sheetView>
  </sheetViews>
  <sheetFormatPr baseColWidth="10" defaultRowHeight="12.75" x14ac:dyDescent="0.2"/>
  <cols>
    <col min="1" max="1" width="11.42578125" style="10"/>
    <col min="2" max="2" width="12.7109375" style="10" customWidth="1"/>
    <col min="3" max="16384" width="11.42578125" style="10"/>
  </cols>
  <sheetData>
    <row r="1" spans="1:9" x14ac:dyDescent="0.2">
      <c r="A1" s="9" t="s">
        <v>11</v>
      </c>
    </row>
    <row r="2" spans="1:9" x14ac:dyDescent="0.2">
      <c r="A2" s="9"/>
    </row>
    <row r="3" spans="1:9" x14ac:dyDescent="0.2">
      <c r="A3" s="9" t="s">
        <v>12</v>
      </c>
      <c r="C3" s="11">
        <v>200</v>
      </c>
    </row>
    <row r="5" spans="1:9" x14ac:dyDescent="0.2">
      <c r="A5" s="12" t="s">
        <v>13</v>
      </c>
      <c r="B5" s="12"/>
      <c r="C5" s="13"/>
      <c r="D5" s="12" t="s">
        <v>14</v>
      </c>
      <c r="E5" s="14"/>
      <c r="F5" s="14"/>
      <c r="G5" s="14"/>
      <c r="H5" s="15"/>
    </row>
    <row r="6" spans="1:9" x14ac:dyDescent="0.2">
      <c r="A6" s="10" t="s">
        <v>15</v>
      </c>
      <c r="C6" s="16"/>
      <c r="D6" s="10" t="s">
        <v>16</v>
      </c>
      <c r="H6" s="16"/>
    </row>
    <row r="7" spans="1:9" x14ac:dyDescent="0.2">
      <c r="C7" s="16"/>
      <c r="H7" s="16"/>
    </row>
    <row r="8" spans="1:9" x14ac:dyDescent="0.2">
      <c r="A8" s="17" t="s">
        <v>17</v>
      </c>
      <c r="B8" s="18">
        <v>4.0000000000000002E-4</v>
      </c>
      <c r="C8" s="19"/>
      <c r="D8" s="17" t="s">
        <v>18</v>
      </c>
      <c r="E8" s="20">
        <v>1.889E-5</v>
      </c>
      <c r="F8" s="17"/>
      <c r="G8" s="17" t="s">
        <v>19</v>
      </c>
      <c r="H8" s="21">
        <v>-1.22E-4</v>
      </c>
    </row>
    <row r="12" spans="1:9" x14ac:dyDescent="0.2">
      <c r="G12" s="10" t="s">
        <v>20</v>
      </c>
    </row>
    <row r="13" spans="1:9" x14ac:dyDescent="0.2">
      <c r="G13" s="22" t="s">
        <v>21</v>
      </c>
      <c r="H13" s="22" t="s">
        <v>22</v>
      </c>
      <c r="I13" s="23" t="s">
        <v>23</v>
      </c>
    </row>
    <row r="14" spans="1:9" x14ac:dyDescent="0.2">
      <c r="G14" s="22">
        <v>0.18</v>
      </c>
      <c r="H14" s="22">
        <v>110</v>
      </c>
      <c r="I14" s="24">
        <f t="shared" ref="I14:I22" si="0">G14/H14</f>
        <v>1.6363636363636363E-3</v>
      </c>
    </row>
    <row r="15" spans="1:9" x14ac:dyDescent="0.2">
      <c r="G15" s="22">
        <v>0.27</v>
      </c>
      <c r="H15" s="22">
        <v>140</v>
      </c>
      <c r="I15" s="24">
        <f t="shared" si="0"/>
        <v>1.9285714285714288E-3</v>
      </c>
    </row>
    <row r="16" spans="1:9" x14ac:dyDescent="0.2">
      <c r="G16" s="22">
        <v>0.41</v>
      </c>
      <c r="H16" s="22">
        <v>170</v>
      </c>
      <c r="I16" s="24">
        <f t="shared" si="0"/>
        <v>2.4117647058823528E-3</v>
      </c>
    </row>
    <row r="17" spans="7:9" x14ac:dyDescent="0.2">
      <c r="G17" s="22">
        <v>0.55000000000000004</v>
      </c>
      <c r="H17" s="22">
        <v>190</v>
      </c>
      <c r="I17" s="24">
        <f t="shared" si="0"/>
        <v>2.8947368421052633E-3</v>
      </c>
    </row>
    <row r="18" spans="7:9" x14ac:dyDescent="0.2">
      <c r="G18" s="22">
        <v>0.7</v>
      </c>
      <c r="H18" s="22">
        <v>200</v>
      </c>
      <c r="I18" s="24">
        <f t="shared" si="0"/>
        <v>3.4999999999999996E-3</v>
      </c>
    </row>
    <row r="19" spans="7:9" x14ac:dyDescent="0.2">
      <c r="G19" s="22">
        <v>1.25</v>
      </c>
      <c r="H19" s="22">
        <v>260</v>
      </c>
      <c r="I19" s="24">
        <f t="shared" si="0"/>
        <v>4.807692307692308E-3</v>
      </c>
    </row>
    <row r="20" spans="7:9" x14ac:dyDescent="0.2">
      <c r="G20" s="22">
        <v>2</v>
      </c>
      <c r="H20" s="22">
        <v>330</v>
      </c>
      <c r="I20" s="24">
        <f t="shared" si="0"/>
        <v>6.0606060606060606E-3</v>
      </c>
    </row>
    <row r="21" spans="7:9" x14ac:dyDescent="0.2">
      <c r="G21" s="22">
        <v>2.5499999999999998</v>
      </c>
      <c r="H21" s="22">
        <v>370</v>
      </c>
      <c r="I21" s="24">
        <f t="shared" si="0"/>
        <v>6.8918918918918918E-3</v>
      </c>
    </row>
    <row r="22" spans="7:9" x14ac:dyDescent="0.2">
      <c r="G22" s="22">
        <v>3.05</v>
      </c>
      <c r="H22" s="22">
        <v>405</v>
      </c>
      <c r="I22" s="24">
        <f t="shared" si="0"/>
        <v>7.530864197530864E-3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C1" workbookViewId="0">
      <selection activeCell="K10" sqref="K10"/>
    </sheetView>
  </sheetViews>
  <sheetFormatPr baseColWidth="10" defaultRowHeight="15" x14ac:dyDescent="0.25"/>
  <sheetData>
    <row r="1" spans="1:22" x14ac:dyDescent="0.25">
      <c r="A1" s="25" t="s">
        <v>24</v>
      </c>
      <c r="B1" s="26" t="s">
        <v>39</v>
      </c>
      <c r="C1" s="27"/>
      <c r="D1" s="28"/>
      <c r="E1" s="28"/>
      <c r="F1" s="28"/>
      <c r="G1" s="28"/>
      <c r="H1" s="28"/>
      <c r="I1" s="28"/>
      <c r="J1" s="28"/>
      <c r="K1" s="28"/>
    </row>
    <row r="2" spans="1:22" x14ac:dyDescent="0.25">
      <c r="A2" s="25" t="s">
        <v>25</v>
      </c>
      <c r="B2" s="29" t="s">
        <v>49</v>
      </c>
      <c r="C2" s="30"/>
      <c r="D2" s="28"/>
      <c r="E2" s="28"/>
      <c r="F2" s="28" t="s">
        <v>26</v>
      </c>
      <c r="G2" s="28"/>
      <c r="H2" s="28"/>
      <c r="I2" s="28"/>
      <c r="J2" s="28"/>
      <c r="K2" s="31"/>
    </row>
    <row r="3" spans="1:22" x14ac:dyDescent="0.25">
      <c r="A3" s="28"/>
      <c r="B3" s="28"/>
      <c r="C3" s="28" t="s">
        <v>27</v>
      </c>
      <c r="D3" s="32">
        <v>39716</v>
      </c>
      <c r="E3" s="28"/>
      <c r="F3" s="28" t="s">
        <v>28</v>
      </c>
      <c r="G3" s="28"/>
      <c r="H3" s="28"/>
      <c r="I3" s="28"/>
      <c r="J3" s="28"/>
      <c r="K3" s="31"/>
      <c r="L3" s="49"/>
    </row>
    <row r="4" spans="1:22" x14ac:dyDescent="0.25">
      <c r="A4" s="28"/>
      <c r="B4" s="28"/>
      <c r="C4" s="28" t="s">
        <v>29</v>
      </c>
      <c r="D4" s="33">
        <v>0.54166666666666663</v>
      </c>
      <c r="E4" s="28"/>
      <c r="F4" s="28" t="s">
        <v>30</v>
      </c>
      <c r="G4" s="28"/>
      <c r="H4" s="28"/>
      <c r="I4" s="28"/>
      <c r="J4" s="28"/>
      <c r="K4" s="31"/>
    </row>
    <row r="5" spans="1:22" x14ac:dyDescent="0.25">
      <c r="A5" s="28"/>
      <c r="B5" s="28"/>
      <c r="C5" s="28" t="s">
        <v>31</v>
      </c>
      <c r="D5" s="34" t="s">
        <v>41</v>
      </c>
      <c r="E5" s="28"/>
      <c r="F5" s="28" t="s">
        <v>32</v>
      </c>
      <c r="G5" s="28"/>
      <c r="H5" s="28"/>
      <c r="I5" s="28"/>
      <c r="J5" s="28"/>
      <c r="K5" s="34" t="s">
        <v>33</v>
      </c>
    </row>
    <row r="6" spans="1:22" x14ac:dyDescent="0.25">
      <c r="A6" s="28"/>
      <c r="B6" s="28"/>
      <c r="C6" s="28"/>
      <c r="D6" s="28"/>
      <c r="E6" s="28"/>
      <c r="F6" s="28" t="s">
        <v>34</v>
      </c>
      <c r="G6" s="28"/>
      <c r="H6" s="28"/>
      <c r="I6" s="28"/>
      <c r="J6" s="28"/>
      <c r="K6" s="35">
        <v>6.7</v>
      </c>
    </row>
    <row r="7" spans="1:22" ht="18" thickBot="1" x14ac:dyDescent="0.3">
      <c r="A7" s="28"/>
      <c r="B7" s="28"/>
      <c r="C7" s="28"/>
      <c r="D7" s="28"/>
      <c r="E7" s="28"/>
      <c r="F7" s="28" t="s">
        <v>35</v>
      </c>
      <c r="G7" s="28"/>
      <c r="H7" s="28"/>
      <c r="I7" s="28"/>
      <c r="J7" s="28"/>
      <c r="K7" s="34">
        <v>1.7</v>
      </c>
      <c r="V7" t="s">
        <v>60</v>
      </c>
    </row>
    <row r="8" spans="1:22" ht="45.75" thickBot="1" x14ac:dyDescent="0.3">
      <c r="A8" s="1" t="s">
        <v>0</v>
      </c>
      <c r="B8" s="2" t="s">
        <v>1</v>
      </c>
      <c r="C8" s="3" t="s">
        <v>2</v>
      </c>
      <c r="D8" s="4" t="s">
        <v>3</v>
      </c>
      <c r="E8" s="3" t="s">
        <v>4</v>
      </c>
      <c r="F8" s="4" t="s">
        <v>50</v>
      </c>
      <c r="G8" s="3" t="s">
        <v>51</v>
      </c>
      <c r="H8" s="5" t="s">
        <v>7</v>
      </c>
      <c r="I8" s="5" t="s">
        <v>8</v>
      </c>
      <c r="J8" s="6" t="s">
        <v>9</v>
      </c>
      <c r="K8" s="7" t="s">
        <v>10</v>
      </c>
      <c r="R8" s="37" t="s">
        <v>36</v>
      </c>
      <c r="S8" s="38" t="s">
        <v>37</v>
      </c>
      <c r="T8" s="39" t="s">
        <v>38</v>
      </c>
    </row>
    <row r="9" spans="1:22" x14ac:dyDescent="0.25">
      <c r="A9" s="36">
        <v>0.30475000000000002</v>
      </c>
      <c r="H9" s="60"/>
      <c r="I9" s="61"/>
      <c r="J9" s="62"/>
      <c r="K9" s="49"/>
      <c r="R9" s="40">
        <f>IF(B9&gt;'correction parameter'!$C$3,'correction parameter'!$E$8*B9+'correction parameter'!$H$8,'correction parameter'!$B$8)</f>
        <v>4.0000000000000002E-4</v>
      </c>
      <c r="S9" s="41">
        <f>IF(D9&gt;'correction parameter'!$C$3,'correction parameter'!$E$8*D9+'correction parameter'!$H$8,'correction parameter'!$B$8)</f>
        <v>4.0000000000000002E-4</v>
      </c>
      <c r="T9" s="42">
        <f>IF(F9&gt;'correction parameter'!$C$3,'correction parameter'!$E$8*F9+'correction parameter'!$H$8,'correction parameter'!$B$8)</f>
        <v>4.0000000000000002E-4</v>
      </c>
      <c r="U9" s="45">
        <f>0.0000000000041*K9^3.3</f>
        <v>0</v>
      </c>
      <c r="V9" s="43">
        <f>0.000047*K9^0.51</f>
        <v>0</v>
      </c>
    </row>
    <row r="10" spans="1:22" x14ac:dyDescent="0.25">
      <c r="A10" s="36">
        <f t="shared" ref="A10:A54" si="0">A9+$A$9</f>
        <v>0.60950000000000004</v>
      </c>
      <c r="B10">
        <v>250</v>
      </c>
      <c r="C10">
        <v>1.05</v>
      </c>
      <c r="D10">
        <v>200</v>
      </c>
      <c r="E10">
        <v>0.57999999999999996</v>
      </c>
      <c r="H10" s="60">
        <f>1/((C10+($K$6+$K$7)/10)/B10-R10)</f>
        <v>337.89491468153403</v>
      </c>
      <c r="I10" s="61">
        <f t="shared" ref="I10:I52" si="1">1/((E10+($K$6+$K$7)/10)/D10-S10)</f>
        <v>149.25373134328359</v>
      </c>
      <c r="J10" s="49"/>
      <c r="K10" s="83">
        <f t="shared" ref="K10:K52" si="2">(I10+H10)/2</f>
        <v>243.5743230124088</v>
      </c>
      <c r="R10" s="40">
        <f>IF(B10&gt;'correction parameter'!$C$3,'correction parameter'!$E$8*B10+'correction parameter'!$H$8,'correction parameter'!$B$8)</f>
        <v>4.6005000000000004E-3</v>
      </c>
      <c r="S10" s="41">
        <f>IF(D10&gt;'correction parameter'!$C$3,'correction parameter'!$E$8*D10+'correction parameter'!$H$8,'correction parameter'!$B$8)</f>
        <v>4.0000000000000002E-4</v>
      </c>
      <c r="T10" s="42">
        <f>IF(F10&gt;'correction parameter'!$C$3,'correction parameter'!$E$8*F10+'correction parameter'!$H$8,'correction parameter'!$B$8)</f>
        <v>4.0000000000000002E-4</v>
      </c>
      <c r="U10" s="45">
        <f t="shared" ref="U10:U58" si="3">0.0000000000041*K10^3.3</f>
        <v>3.0808306085124062E-4</v>
      </c>
      <c r="V10" s="43">
        <f t="shared" ref="V10:V52" si="4">0.000047*K10^0.51</f>
        <v>7.7496113903297655E-4</v>
      </c>
    </row>
    <row r="11" spans="1:22" x14ac:dyDescent="0.25">
      <c r="A11" s="36">
        <f t="shared" si="0"/>
        <v>0.91425000000000001</v>
      </c>
      <c r="B11">
        <v>255</v>
      </c>
      <c r="C11">
        <v>1</v>
      </c>
      <c r="D11">
        <v>180</v>
      </c>
      <c r="E11">
        <v>0.38</v>
      </c>
      <c r="H11" s="60">
        <f t="shared" ref="H11:H52" si="5">1/((C11+($K$6+$K$7)/10)/B11-R11)</f>
        <v>396.70948925208984</v>
      </c>
      <c r="I11" s="61">
        <f t="shared" si="1"/>
        <v>156.79442508710798</v>
      </c>
      <c r="J11" s="49"/>
      <c r="K11" s="82">
        <f t="shared" si="2"/>
        <v>276.75195716959888</v>
      </c>
      <c r="R11" s="40">
        <f>IF(B11&gt;'correction parameter'!$C$3,'correction parameter'!$E$8*B11+'correction parameter'!$H$8,'correction parameter'!$B$8)</f>
        <v>4.6949500000000007E-3</v>
      </c>
      <c r="S11" s="41">
        <f>IF(D11&gt;'correction parameter'!$C$3,'correction parameter'!$E$8*D11+'correction parameter'!$H$8,'correction parameter'!$B$8)</f>
        <v>4.0000000000000002E-4</v>
      </c>
      <c r="T11" s="42">
        <f>IF(F11&gt;'correction parameter'!$C$3,'correction parameter'!$E$8*F11+'correction parameter'!$H$8,'correction parameter'!$B$8)</f>
        <v>4.0000000000000002E-4</v>
      </c>
      <c r="U11" s="45">
        <f t="shared" si="3"/>
        <v>4.6955143221391084E-4</v>
      </c>
      <c r="V11" s="43">
        <f t="shared" si="4"/>
        <v>8.2711160695597382E-4</v>
      </c>
    </row>
    <row r="12" spans="1:22" x14ac:dyDescent="0.25">
      <c r="A12" s="36">
        <f t="shared" si="0"/>
        <v>1.2190000000000001</v>
      </c>
      <c r="B12">
        <v>250</v>
      </c>
      <c r="C12">
        <v>1.55</v>
      </c>
      <c r="D12">
        <v>170</v>
      </c>
      <c r="E12">
        <v>0.52</v>
      </c>
      <c r="H12" s="60">
        <f t="shared" si="5"/>
        <v>201.63322915616493</v>
      </c>
      <c r="I12" s="61">
        <f t="shared" si="1"/>
        <v>131.57894736842104</v>
      </c>
      <c r="J12" s="49"/>
      <c r="K12" s="83">
        <f t="shared" si="2"/>
        <v>166.60608826229299</v>
      </c>
      <c r="R12" s="40">
        <f>IF(B12&gt;'correction parameter'!$C$3,'correction parameter'!$E$8*B12+'correction parameter'!$H$8,'correction parameter'!$B$8)</f>
        <v>4.6005000000000004E-3</v>
      </c>
      <c r="S12" s="41">
        <f>IF(D12&gt;'correction parameter'!$C$3,'correction parameter'!$E$8*D12+'correction parameter'!$H$8,'correction parameter'!$B$8)</f>
        <v>4.0000000000000002E-4</v>
      </c>
      <c r="T12" s="42">
        <f>IF(F12&gt;'correction parameter'!$C$3,'correction parameter'!$E$8*F12+'correction parameter'!$H$8,'correction parameter'!$B$8)</f>
        <v>4.0000000000000002E-4</v>
      </c>
      <c r="U12" s="45">
        <f t="shared" si="3"/>
        <v>8.7975900365798272E-5</v>
      </c>
      <c r="V12" s="43">
        <f t="shared" si="4"/>
        <v>6.3849896920531869E-4</v>
      </c>
    </row>
    <row r="13" spans="1:22" x14ac:dyDescent="0.25">
      <c r="A13" s="46">
        <f t="shared" si="0"/>
        <v>1.5237500000000002</v>
      </c>
      <c r="B13">
        <v>130</v>
      </c>
      <c r="C13">
        <v>1.25</v>
      </c>
      <c r="D13">
        <v>65</v>
      </c>
      <c r="E13">
        <v>1.05</v>
      </c>
      <c r="H13" s="60">
        <f t="shared" si="5"/>
        <v>63.788027477919542</v>
      </c>
      <c r="I13" s="61">
        <f t="shared" si="1"/>
        <v>34.871244635193129</v>
      </c>
      <c r="J13" s="49"/>
      <c r="K13" s="83">
        <f t="shared" si="2"/>
        <v>49.329636056556339</v>
      </c>
      <c r="R13" s="40">
        <f>IF(B13&gt;'correction parameter'!$C$3,'correction parameter'!$E$8*B13+'correction parameter'!$H$8,'correction parameter'!$B$8)</f>
        <v>4.0000000000000002E-4</v>
      </c>
      <c r="S13" s="41">
        <f>IF(D13&gt;'correction parameter'!$C$3,'correction parameter'!$E$8*D13+'correction parameter'!$H$8,'correction parameter'!$B$8)</f>
        <v>4.0000000000000002E-4</v>
      </c>
      <c r="T13" s="42">
        <f>IF(F13&gt;'correction parameter'!$C$3,'correction parameter'!$E$8*F13+'correction parameter'!$H$8,'correction parameter'!$B$8)</f>
        <v>4.0000000000000002E-4</v>
      </c>
      <c r="U13" s="45">
        <f t="shared" si="3"/>
        <v>1.5850390424022121E-6</v>
      </c>
      <c r="V13" s="43">
        <f t="shared" si="4"/>
        <v>3.4322814465738823E-4</v>
      </c>
    </row>
    <row r="14" spans="1:22" x14ac:dyDescent="0.25">
      <c r="A14" s="46">
        <f t="shared" si="0"/>
        <v>1.8285000000000002</v>
      </c>
      <c r="B14">
        <v>200</v>
      </c>
      <c r="C14">
        <v>1.9</v>
      </c>
      <c r="D14">
        <v>130</v>
      </c>
      <c r="E14">
        <v>0.78</v>
      </c>
      <c r="H14" s="60">
        <f t="shared" si="5"/>
        <v>75.187969924812023</v>
      </c>
      <c r="I14" s="61">
        <f t="shared" si="1"/>
        <v>82.908163265306101</v>
      </c>
      <c r="J14" s="49"/>
      <c r="K14" s="83">
        <f t="shared" si="2"/>
        <v>79.048066595059055</v>
      </c>
      <c r="R14" s="40">
        <f>IF(B14&gt;'correction parameter'!$C$3,'correction parameter'!$E$8*B14+'correction parameter'!$H$8,'correction parameter'!$B$8)</f>
        <v>4.0000000000000002E-4</v>
      </c>
      <c r="S14" s="41">
        <f>IF(D14&gt;'correction parameter'!$C$3,'correction parameter'!$E$8*D14+'correction parameter'!$H$8,'correction parameter'!$B$8)</f>
        <v>4.0000000000000002E-4</v>
      </c>
      <c r="T14" s="42">
        <f>IF(F14&gt;'correction parameter'!$C$3,'correction parameter'!$E$8*F14+'correction parameter'!$H$8,'correction parameter'!$B$8)</f>
        <v>4.0000000000000002E-4</v>
      </c>
      <c r="U14" s="45">
        <f t="shared" si="3"/>
        <v>7.5132006751602226E-6</v>
      </c>
      <c r="V14" s="43">
        <f t="shared" si="4"/>
        <v>4.3653834391470849E-4</v>
      </c>
    </row>
    <row r="15" spans="1:22" x14ac:dyDescent="0.25">
      <c r="A15" s="46">
        <f t="shared" si="0"/>
        <v>2.1332500000000003</v>
      </c>
      <c r="B15">
        <v>74</v>
      </c>
      <c r="C15">
        <v>4.3499999999999996</v>
      </c>
      <c r="D15">
        <v>45</v>
      </c>
      <c r="E15">
        <v>2.25</v>
      </c>
      <c r="H15" s="60">
        <f t="shared" si="5"/>
        <v>14.339973645453842</v>
      </c>
      <c r="I15" s="61">
        <f t="shared" si="1"/>
        <v>14.6484375</v>
      </c>
      <c r="J15" s="49"/>
      <c r="K15" s="83">
        <f t="shared" si="2"/>
        <v>14.494205572726921</v>
      </c>
      <c r="R15" s="40">
        <f>IF(B15&gt;'correction parameter'!$C$3,'correction parameter'!$E$8*B15+'correction parameter'!$H$8,'correction parameter'!$B$8)</f>
        <v>4.0000000000000002E-4</v>
      </c>
      <c r="S15" s="41">
        <f>IF(D15&gt;'correction parameter'!$C$3,'correction parameter'!$E$8*D15+'correction parameter'!$H$8,'correction parameter'!$B$8)</f>
        <v>4.0000000000000002E-4</v>
      </c>
      <c r="T15" s="42">
        <f>IF(F15&gt;'correction parameter'!$C$3,'correction parameter'!$E$8*F15+'correction parameter'!$H$8,'correction parameter'!$B$8)</f>
        <v>4.0000000000000002E-4</v>
      </c>
      <c r="U15" s="45">
        <f t="shared" si="3"/>
        <v>2.7843602926282197E-8</v>
      </c>
      <c r="V15" s="43">
        <f t="shared" si="4"/>
        <v>1.8378370837205375E-4</v>
      </c>
    </row>
    <row r="16" spans="1:22" x14ac:dyDescent="0.25">
      <c r="A16" s="46">
        <f t="shared" si="0"/>
        <v>2.4380000000000002</v>
      </c>
      <c r="B16">
        <v>76</v>
      </c>
      <c r="C16">
        <v>4.4000000000000004</v>
      </c>
      <c r="D16">
        <v>38</v>
      </c>
      <c r="E16">
        <v>3</v>
      </c>
      <c r="H16" s="60">
        <f t="shared" si="5"/>
        <v>14.588452088452089</v>
      </c>
      <c r="I16" s="61">
        <f t="shared" si="1"/>
        <v>9.9351600083664504</v>
      </c>
      <c r="J16" s="49"/>
      <c r="K16" s="82">
        <f t="shared" si="2"/>
        <v>12.261806048409269</v>
      </c>
      <c r="R16" s="40">
        <f>IF(B16&gt;'correction parameter'!$C$3,'correction parameter'!$E$8*B16+'correction parameter'!$H$8,'correction parameter'!$B$8)</f>
        <v>4.0000000000000002E-4</v>
      </c>
      <c r="S16" s="41">
        <f>IF(D16&gt;'correction parameter'!$C$3,'correction parameter'!$E$8*D16+'correction parameter'!$H$8,'correction parameter'!$B$8)</f>
        <v>4.0000000000000002E-4</v>
      </c>
      <c r="T16" s="42">
        <f>IF(F16&gt;'correction parameter'!$C$3,'correction parameter'!$E$8*F16+'correction parameter'!$H$8,'correction parameter'!$B$8)</f>
        <v>4.0000000000000002E-4</v>
      </c>
      <c r="U16" s="45">
        <f t="shared" si="3"/>
        <v>1.6032952893198155E-8</v>
      </c>
      <c r="V16" s="43">
        <f t="shared" si="4"/>
        <v>1.6875654429242333E-4</v>
      </c>
    </row>
    <row r="17" spans="1:22" x14ac:dyDescent="0.25">
      <c r="A17" s="46">
        <f t="shared" si="0"/>
        <v>2.74275</v>
      </c>
      <c r="B17">
        <v>170</v>
      </c>
      <c r="C17">
        <v>4.25</v>
      </c>
      <c r="D17">
        <v>50</v>
      </c>
      <c r="E17">
        <v>1.55</v>
      </c>
      <c r="H17" s="60">
        <f t="shared" si="5"/>
        <v>33.851055356431701</v>
      </c>
      <c r="I17" s="61">
        <f t="shared" si="1"/>
        <v>21.097046413502106</v>
      </c>
      <c r="J17" s="49"/>
      <c r="K17" s="83">
        <f t="shared" si="2"/>
        <v>27.474050884966903</v>
      </c>
      <c r="R17" s="40">
        <f>IF(B17&gt;'correction parameter'!$C$3,'correction parameter'!$E$8*B17+'correction parameter'!$H$8,'correction parameter'!$B$8)</f>
        <v>4.0000000000000002E-4</v>
      </c>
      <c r="S17" s="41">
        <f>IF(D17&gt;'correction parameter'!$C$3,'correction parameter'!$E$8*D17+'correction parameter'!$H$8,'correction parameter'!$B$8)</f>
        <v>4.0000000000000002E-4</v>
      </c>
      <c r="T17" s="42">
        <f>IF(F17&gt;'correction parameter'!$C$3,'correction parameter'!$E$8*F17+'correction parameter'!$H$8,'correction parameter'!$B$8)</f>
        <v>4.0000000000000002E-4</v>
      </c>
      <c r="U17" s="45">
        <f t="shared" si="3"/>
        <v>2.2973584439932659E-7</v>
      </c>
      <c r="V17" s="43">
        <f t="shared" si="4"/>
        <v>2.5465278727078682E-4</v>
      </c>
    </row>
    <row r="18" spans="1:22" x14ac:dyDescent="0.25">
      <c r="A18" s="46">
        <f t="shared" si="0"/>
        <v>3.0474999999999999</v>
      </c>
      <c r="B18">
        <v>250</v>
      </c>
      <c r="C18">
        <v>1.23</v>
      </c>
      <c r="D18">
        <v>180</v>
      </c>
      <c r="E18">
        <v>0.33</v>
      </c>
      <c r="H18" s="60">
        <f t="shared" si="5"/>
        <v>271.77605652941975</v>
      </c>
      <c r="I18" s="61">
        <f t="shared" si="1"/>
        <v>163.93442622950818</v>
      </c>
      <c r="J18" s="49"/>
      <c r="K18" s="83">
        <f t="shared" si="2"/>
        <v>217.85524137946396</v>
      </c>
      <c r="R18" s="40">
        <f>IF(B18&gt;'correction parameter'!$C$3,'correction parameter'!$E$8*B18+'correction parameter'!$H$8,'correction parameter'!$B$8)</f>
        <v>4.6005000000000004E-3</v>
      </c>
      <c r="S18" s="41">
        <f>IF(D18&gt;'correction parameter'!$C$3,'correction parameter'!$E$8*D18+'correction parameter'!$H$8,'correction parameter'!$B$8)</f>
        <v>4.0000000000000002E-4</v>
      </c>
      <c r="T18" s="42">
        <f>IF(F18&gt;'correction parameter'!$C$3,'correction parameter'!$E$8*F18+'correction parameter'!$H$8,'correction parameter'!$B$8)</f>
        <v>4.0000000000000002E-4</v>
      </c>
      <c r="U18" s="45">
        <f t="shared" si="3"/>
        <v>2.1317599557979053E-4</v>
      </c>
      <c r="V18" s="43">
        <f t="shared" si="4"/>
        <v>7.3208843225464027E-4</v>
      </c>
    </row>
    <row r="19" spans="1:22" x14ac:dyDescent="0.25">
      <c r="A19" s="46">
        <f t="shared" si="0"/>
        <v>3.3522499999999997</v>
      </c>
      <c r="B19">
        <v>235</v>
      </c>
      <c r="C19">
        <v>1.05</v>
      </c>
      <c r="D19">
        <v>190</v>
      </c>
      <c r="E19">
        <v>0.46</v>
      </c>
      <c r="H19" s="60">
        <f t="shared" si="5"/>
        <v>268.42732144657202</v>
      </c>
      <c r="I19" s="61">
        <f t="shared" si="1"/>
        <v>155.22875816993465</v>
      </c>
      <c r="J19" s="49"/>
      <c r="K19" s="82">
        <f t="shared" si="2"/>
        <v>211.82803980825332</v>
      </c>
      <c r="Q19" s="79"/>
      <c r="R19" s="40">
        <f>IF(B19&gt;'correction parameter'!$C$3,'correction parameter'!$E$8*B19+'correction parameter'!$H$8,'correction parameter'!$B$8)</f>
        <v>4.3171500000000005E-3</v>
      </c>
      <c r="S19" s="41">
        <f>IF(D19&gt;'correction parameter'!$C$3,'correction parameter'!$E$8*D19+'correction parameter'!$H$8,'correction parameter'!$B$8)</f>
        <v>4.0000000000000002E-4</v>
      </c>
      <c r="T19" s="42">
        <f>IF(F19&gt;'correction parameter'!$C$3,'correction parameter'!$E$8*F19+'correction parameter'!$H$8,'correction parameter'!$B$8)</f>
        <v>4.0000000000000002E-4</v>
      </c>
      <c r="U19" s="45">
        <f t="shared" si="3"/>
        <v>1.9432524913075229E-4</v>
      </c>
      <c r="V19" s="43">
        <f t="shared" si="4"/>
        <v>7.2168788711060941E-4</v>
      </c>
    </row>
    <row r="20" spans="1:22" x14ac:dyDescent="0.25">
      <c r="A20" s="46">
        <f t="shared" si="0"/>
        <v>3.6569999999999996</v>
      </c>
      <c r="B20">
        <v>220</v>
      </c>
      <c r="C20">
        <v>1.35</v>
      </c>
      <c r="D20">
        <v>160</v>
      </c>
      <c r="E20">
        <v>0.61</v>
      </c>
      <c r="H20" s="60">
        <f t="shared" si="5"/>
        <v>168.89765109430323</v>
      </c>
      <c r="I20" s="61">
        <f t="shared" si="1"/>
        <v>115.44011544011542</v>
      </c>
      <c r="J20" s="49"/>
      <c r="K20" s="83">
        <f t="shared" si="2"/>
        <v>142.16888326720931</v>
      </c>
      <c r="Q20" s="79"/>
      <c r="R20" s="40">
        <f>IF(B20&gt;'correction parameter'!$C$3,'correction parameter'!$E$8*B20+'correction parameter'!$H$8,'correction parameter'!$B$8)</f>
        <v>4.0338000000000006E-3</v>
      </c>
      <c r="S20" s="41">
        <f>IF(D20&gt;'correction parameter'!$C$3,'correction parameter'!$E$8*D20+'correction parameter'!$H$8,'correction parameter'!$B$8)</f>
        <v>4.0000000000000002E-4</v>
      </c>
      <c r="T20" s="42">
        <f>IF(F20&gt;'correction parameter'!$C$3,'correction parameter'!$E$8*F20+'correction parameter'!$H$8,'correction parameter'!$B$8)</f>
        <v>4.0000000000000002E-4</v>
      </c>
      <c r="U20" s="45">
        <f t="shared" si="3"/>
        <v>5.2124137111848687E-5</v>
      </c>
      <c r="V20" s="43">
        <f t="shared" si="4"/>
        <v>5.8888186410801255E-4</v>
      </c>
    </row>
    <row r="21" spans="1:22" x14ac:dyDescent="0.25">
      <c r="A21" s="46">
        <f t="shared" si="0"/>
        <v>3.9617499999999994</v>
      </c>
      <c r="B21">
        <v>170</v>
      </c>
      <c r="C21">
        <v>4.25</v>
      </c>
      <c r="D21">
        <v>77</v>
      </c>
      <c r="E21">
        <v>2.85</v>
      </c>
      <c r="H21" s="60">
        <f t="shared" si="5"/>
        <v>33.851055356431701</v>
      </c>
      <c r="I21" s="61">
        <f t="shared" si="1"/>
        <v>21.042850896370787</v>
      </c>
      <c r="J21" s="49"/>
      <c r="K21" s="83">
        <f t="shared" si="2"/>
        <v>27.446953126401244</v>
      </c>
      <c r="Q21" s="79"/>
      <c r="R21" s="40">
        <f>IF(B21&gt;'correction parameter'!$C$3,'correction parameter'!$E$8*B21+'correction parameter'!$H$8,'correction parameter'!$B$8)</f>
        <v>4.0000000000000002E-4</v>
      </c>
      <c r="S21" s="41">
        <f>IF(D21&gt;'correction parameter'!$C$3,'correction parameter'!$E$8*D21+'correction parameter'!$H$8,'correction parameter'!$B$8)</f>
        <v>4.0000000000000002E-4</v>
      </c>
      <c r="T21" s="42">
        <f>IF(F21&gt;'correction parameter'!$C$3,'correction parameter'!$E$8*F21+'correction parameter'!$H$8,'correction parameter'!$B$8)</f>
        <v>4.0000000000000002E-4</v>
      </c>
      <c r="U21" s="45">
        <f t="shared" si="3"/>
        <v>2.2898894741728311E-7</v>
      </c>
      <c r="V21" s="43">
        <f t="shared" si="4"/>
        <v>2.5452466215689079E-4</v>
      </c>
    </row>
    <row r="22" spans="1:22" x14ac:dyDescent="0.25">
      <c r="A22" s="46">
        <f t="shared" si="0"/>
        <v>4.2664999999999997</v>
      </c>
      <c r="B22">
        <v>200</v>
      </c>
      <c r="C22">
        <v>0.82</v>
      </c>
      <c r="D22">
        <v>165</v>
      </c>
      <c r="E22">
        <v>0.27</v>
      </c>
      <c r="H22" s="60">
        <f t="shared" si="5"/>
        <v>126.58227848101265</v>
      </c>
      <c r="I22" s="61">
        <f t="shared" si="1"/>
        <v>158.04597701149424</v>
      </c>
      <c r="J22" s="49"/>
      <c r="K22" s="83">
        <f t="shared" si="2"/>
        <v>142.31412774625346</v>
      </c>
      <c r="Q22" s="80"/>
      <c r="R22" s="40">
        <f>IF(B22&gt;'correction parameter'!$C$3,'correction parameter'!$E$8*B22+'correction parameter'!$H$8,'correction parameter'!$B$8)</f>
        <v>4.0000000000000002E-4</v>
      </c>
      <c r="S22" s="41">
        <f>IF(D22&gt;'correction parameter'!$C$3,'correction parameter'!$E$8*D22+'correction parameter'!$H$8,'correction parameter'!$B$8)</f>
        <v>4.0000000000000002E-4</v>
      </c>
      <c r="T22" s="42">
        <f>IF(F22&gt;'correction parameter'!$C$3,'correction parameter'!$E$8*F22+'correction parameter'!$H$8,'correction parameter'!$B$8)</f>
        <v>4.0000000000000002E-4</v>
      </c>
      <c r="U22" s="45">
        <f t="shared" si="3"/>
        <v>5.2300074471015425E-5</v>
      </c>
      <c r="V22" s="43">
        <f t="shared" si="4"/>
        <v>5.891886142513047E-4</v>
      </c>
    </row>
    <row r="23" spans="1:22" x14ac:dyDescent="0.25">
      <c r="A23" s="46">
        <f t="shared" si="0"/>
        <v>4.57125</v>
      </c>
      <c r="B23">
        <v>200</v>
      </c>
      <c r="C23">
        <v>1.3</v>
      </c>
      <c r="D23">
        <v>135</v>
      </c>
      <c r="E23">
        <v>0.47</v>
      </c>
      <c r="H23" s="60">
        <f t="shared" si="5"/>
        <v>97.087378640776677</v>
      </c>
      <c r="I23" s="61">
        <f t="shared" si="1"/>
        <v>107.484076433121</v>
      </c>
      <c r="J23" s="49"/>
      <c r="K23" s="83">
        <f t="shared" si="2"/>
        <v>102.28572753694884</v>
      </c>
      <c r="Q23" s="79"/>
      <c r="R23" s="40">
        <f>IF(B23&gt;'correction parameter'!$C$3,'correction parameter'!$E$8*B23+'correction parameter'!$H$8,'correction parameter'!$B$8)</f>
        <v>4.0000000000000002E-4</v>
      </c>
      <c r="S23" s="41">
        <f>IF(D23&gt;'correction parameter'!$C$3,'correction parameter'!$E$8*D23+'correction parameter'!$H$8,'correction parameter'!$B$8)</f>
        <v>4.0000000000000002E-4</v>
      </c>
      <c r="T23" s="42">
        <f>IF(F23&gt;'correction parameter'!$C$3,'correction parameter'!$E$8*F23+'correction parameter'!$H$8,'correction parameter'!$B$8)</f>
        <v>4.0000000000000002E-4</v>
      </c>
      <c r="U23" s="45">
        <f t="shared" si="3"/>
        <v>1.7586259771682034E-5</v>
      </c>
      <c r="V23" s="43">
        <f t="shared" si="4"/>
        <v>4.9785575023992841E-4</v>
      </c>
    </row>
    <row r="24" spans="1:22" x14ac:dyDescent="0.25">
      <c r="A24" s="46">
        <f t="shared" si="0"/>
        <v>4.8760000000000003</v>
      </c>
      <c r="B24">
        <v>58</v>
      </c>
      <c r="C24">
        <v>4.4000000000000004</v>
      </c>
      <c r="D24">
        <v>38</v>
      </c>
      <c r="E24">
        <v>2.8</v>
      </c>
      <c r="H24" s="60">
        <f t="shared" si="5"/>
        <v>11.117926698359145</v>
      </c>
      <c r="I24" s="61">
        <f t="shared" si="1"/>
        <v>10.483337011697197</v>
      </c>
      <c r="J24" s="49"/>
      <c r="K24" s="83">
        <f t="shared" si="2"/>
        <v>10.800631855028172</v>
      </c>
      <c r="Q24" s="79"/>
      <c r="R24" s="40">
        <f>IF(B24&gt;'correction parameter'!$C$3,'correction parameter'!$E$8*B24+'correction parameter'!$H$8,'correction parameter'!$B$8)</f>
        <v>4.0000000000000002E-4</v>
      </c>
      <c r="S24" s="41">
        <f>IF(D24&gt;'correction parameter'!$C$3,'correction parameter'!$E$8*D24+'correction parameter'!$H$8,'correction parameter'!$B$8)</f>
        <v>4.0000000000000002E-4</v>
      </c>
      <c r="T24" s="42">
        <f>IF(F24&gt;'correction parameter'!$C$3,'correction parameter'!$E$8*F24+'correction parameter'!$H$8,'correction parameter'!$B$8)</f>
        <v>4.0000000000000002E-4</v>
      </c>
      <c r="U24" s="45">
        <f t="shared" si="3"/>
        <v>1.0547902220844955E-8</v>
      </c>
      <c r="V24" s="43">
        <f t="shared" si="4"/>
        <v>1.5818195223021015E-4</v>
      </c>
    </row>
    <row r="25" spans="1:22" x14ac:dyDescent="0.25">
      <c r="A25" s="46">
        <f t="shared" si="0"/>
        <v>5.1807500000000006</v>
      </c>
      <c r="B25">
        <v>160</v>
      </c>
      <c r="C25">
        <v>4.25</v>
      </c>
      <c r="D25">
        <v>72</v>
      </c>
      <c r="E25">
        <v>2.9</v>
      </c>
      <c r="H25" s="60">
        <f t="shared" si="5"/>
        <v>31.834460803820132</v>
      </c>
      <c r="I25" s="61">
        <f t="shared" si="1"/>
        <v>19.400732916576846</v>
      </c>
      <c r="J25" s="49"/>
      <c r="K25" s="82">
        <f t="shared" si="2"/>
        <v>25.617596860198489</v>
      </c>
      <c r="Q25" s="79"/>
      <c r="R25" s="40">
        <f>IF(B25&gt;'correction parameter'!$C$3,'correction parameter'!$E$8*B25+'correction parameter'!$H$8,'correction parameter'!$B$8)</f>
        <v>4.0000000000000002E-4</v>
      </c>
      <c r="S25" s="41">
        <f>IF(D25&gt;'correction parameter'!$C$3,'correction parameter'!$E$8*D25+'correction parameter'!$H$8,'correction parameter'!$B$8)</f>
        <v>4.0000000000000002E-4</v>
      </c>
      <c r="T25" s="42">
        <f>IF(F25&gt;'correction parameter'!$C$3,'correction parameter'!$E$8*F25+'correction parameter'!$H$8,'correction parameter'!$B$8)</f>
        <v>4.0000000000000002E-4</v>
      </c>
      <c r="U25" s="45">
        <f t="shared" si="3"/>
        <v>1.8237299640275061E-7</v>
      </c>
      <c r="V25" s="43">
        <f t="shared" si="4"/>
        <v>2.4572674920825982E-4</v>
      </c>
    </row>
    <row r="26" spans="1:22" x14ac:dyDescent="0.25">
      <c r="A26" s="46">
        <f t="shared" si="0"/>
        <v>5.4855000000000009</v>
      </c>
      <c r="B26">
        <v>130</v>
      </c>
      <c r="C26">
        <v>4</v>
      </c>
      <c r="D26">
        <v>70</v>
      </c>
      <c r="E26">
        <v>3.45</v>
      </c>
      <c r="H26" s="60">
        <f t="shared" si="5"/>
        <v>27.15121136173768</v>
      </c>
      <c r="I26" s="61">
        <f t="shared" si="1"/>
        <v>16.42421398404505</v>
      </c>
      <c r="J26" s="49"/>
      <c r="K26" s="83">
        <f t="shared" si="2"/>
        <v>21.787712672891367</v>
      </c>
      <c r="Q26" s="79"/>
      <c r="R26" s="40">
        <f>IF(B26&gt;'correction parameter'!$C$3,'correction parameter'!$E$8*B26+'correction parameter'!$H$8,'correction parameter'!$B$8)</f>
        <v>4.0000000000000002E-4</v>
      </c>
      <c r="S26" s="41">
        <f>IF(D26&gt;'correction parameter'!$C$3,'correction parameter'!$E$8*D26+'correction parameter'!$H$8,'correction parameter'!$B$8)</f>
        <v>4.0000000000000002E-4</v>
      </c>
      <c r="T26" s="42">
        <f>IF(F26&gt;'correction parameter'!$C$3,'correction parameter'!$E$8*F26+'correction parameter'!$H$8,'correction parameter'!$B$8)</f>
        <v>4.0000000000000002E-4</v>
      </c>
      <c r="U26" s="45">
        <f t="shared" si="3"/>
        <v>1.0687651070796398E-7</v>
      </c>
      <c r="V26" s="43">
        <f t="shared" si="4"/>
        <v>2.2624854450827895E-4</v>
      </c>
    </row>
    <row r="27" spans="1:22" x14ac:dyDescent="0.25">
      <c r="A27" s="46">
        <f t="shared" si="0"/>
        <v>5.7902500000000012</v>
      </c>
      <c r="B27">
        <v>32</v>
      </c>
      <c r="C27">
        <v>4.4000000000000004</v>
      </c>
      <c r="D27">
        <v>10</v>
      </c>
      <c r="E27">
        <v>1.7</v>
      </c>
      <c r="H27" s="60">
        <f t="shared" si="5"/>
        <v>6.1218243036424855</v>
      </c>
      <c r="I27" s="61">
        <f t="shared" si="1"/>
        <v>3.9432176656151419</v>
      </c>
      <c r="J27" s="49"/>
      <c r="K27" s="83">
        <f t="shared" si="2"/>
        <v>5.0325209846288139</v>
      </c>
      <c r="Q27" s="79"/>
      <c r="R27" s="40">
        <f>IF(B27&gt;'correction parameter'!$C$3,'correction parameter'!$E$8*B27+'correction parameter'!$H$8,'correction parameter'!$B$8)</f>
        <v>4.0000000000000002E-4</v>
      </c>
      <c r="S27" s="41">
        <f>IF(D27&gt;'correction parameter'!$C$3,'correction parameter'!$E$8*D27+'correction parameter'!$H$8,'correction parameter'!$B$8)</f>
        <v>4.0000000000000002E-4</v>
      </c>
      <c r="T27" s="42">
        <f>IF(F27&gt;'correction parameter'!$C$3,'correction parameter'!$E$8*F27+'correction parameter'!$H$8,'correction parameter'!$B$8)</f>
        <v>4.0000000000000002E-4</v>
      </c>
      <c r="U27" s="45">
        <f t="shared" si="3"/>
        <v>8.4854781311263618E-10</v>
      </c>
      <c r="V27" s="43">
        <f t="shared" si="4"/>
        <v>1.071540304637375E-4</v>
      </c>
    </row>
    <row r="28" spans="1:22" x14ac:dyDescent="0.25">
      <c r="A28" s="46">
        <f t="shared" si="0"/>
        <v>6.0950000000000015</v>
      </c>
      <c r="B28">
        <v>230</v>
      </c>
      <c r="C28">
        <v>2.1</v>
      </c>
      <c r="D28">
        <v>82</v>
      </c>
      <c r="E28">
        <v>0.33</v>
      </c>
      <c r="H28" s="60">
        <f t="shared" si="5"/>
        <v>116.82367599410595</v>
      </c>
      <c r="I28" s="61">
        <f t="shared" si="1"/>
        <v>72.106929300035162</v>
      </c>
      <c r="J28" s="49"/>
      <c r="K28" s="83">
        <f t="shared" si="2"/>
        <v>94.465302647070558</v>
      </c>
      <c r="Q28" s="80"/>
      <c r="R28" s="40">
        <f>IF(B28&gt;'correction parameter'!$C$3,'correction parameter'!$E$8*B28+'correction parameter'!$H$8,'correction parameter'!$B$8)</f>
        <v>4.2227000000000002E-3</v>
      </c>
      <c r="S28" s="41">
        <f>IF(D28&gt;'correction parameter'!$C$3,'correction parameter'!$E$8*D28+'correction parameter'!$H$8,'correction parameter'!$B$8)</f>
        <v>4.0000000000000002E-4</v>
      </c>
      <c r="T28" s="42">
        <f>IF(F28&gt;'correction parameter'!$C$3,'correction parameter'!$E$8*F28+'correction parameter'!$H$8,'correction parameter'!$B$8)</f>
        <v>4.0000000000000002E-4</v>
      </c>
      <c r="U28" s="45">
        <f t="shared" si="3"/>
        <v>1.3526408956045634E-5</v>
      </c>
      <c r="V28" s="43">
        <f t="shared" si="4"/>
        <v>4.7806477093699116E-4</v>
      </c>
    </row>
    <row r="29" spans="1:22" x14ac:dyDescent="0.25">
      <c r="A29" s="46">
        <f t="shared" si="0"/>
        <v>6.3997500000000018</v>
      </c>
      <c r="B29" s="49">
        <v>155</v>
      </c>
      <c r="C29" s="49">
        <v>4.2</v>
      </c>
      <c r="D29" s="49">
        <v>86</v>
      </c>
      <c r="E29">
        <v>3.55</v>
      </c>
      <c r="H29" s="60">
        <f t="shared" si="5"/>
        <v>31.137002812374448</v>
      </c>
      <c r="I29" s="61">
        <f t="shared" si="1"/>
        <v>19.744696482688951</v>
      </c>
      <c r="J29" s="49"/>
      <c r="K29" s="83">
        <f t="shared" si="2"/>
        <v>25.440849647531699</v>
      </c>
      <c r="Q29" s="81"/>
      <c r="R29" s="40">
        <f>IF(B29&gt;'correction parameter'!$C$3,'correction parameter'!$E$8*B29+'correction parameter'!$H$8,'correction parameter'!$B$8)</f>
        <v>4.0000000000000002E-4</v>
      </c>
      <c r="S29" s="41">
        <f>IF(D29&gt;'correction parameter'!$C$3,'correction parameter'!$E$8*D29+'correction parameter'!$H$8,'correction parameter'!$B$8)</f>
        <v>4.0000000000000002E-4</v>
      </c>
      <c r="T29" s="42">
        <f>IF(F29&gt;'correction parameter'!$C$3,'correction parameter'!$E$8*F29+'correction parameter'!$H$8,'correction parameter'!$B$8)</f>
        <v>4.0000000000000002E-4</v>
      </c>
      <c r="U29" s="45">
        <f t="shared" si="3"/>
        <v>1.7825354440520332E-7</v>
      </c>
      <c r="V29" s="43">
        <f t="shared" si="4"/>
        <v>2.4486063968017305E-4</v>
      </c>
    </row>
    <row r="30" spans="1:22" x14ac:dyDescent="0.25">
      <c r="A30" s="46">
        <f t="shared" si="0"/>
        <v>6.7045000000000021</v>
      </c>
      <c r="B30" s="49">
        <v>58</v>
      </c>
      <c r="C30" s="49">
        <v>4.38</v>
      </c>
      <c r="D30" s="49">
        <v>33</v>
      </c>
      <c r="E30">
        <v>2.98</v>
      </c>
      <c r="H30" s="60">
        <f t="shared" si="5"/>
        <v>11.160714285714286</v>
      </c>
      <c r="I30" s="61">
        <f t="shared" si="1"/>
        <v>8.6686981191551951</v>
      </c>
      <c r="J30" s="49"/>
      <c r="K30" s="83">
        <f t="shared" si="2"/>
        <v>9.9147062024347399</v>
      </c>
      <c r="Q30" s="81"/>
      <c r="R30" s="40">
        <f>IF(B30&gt;'correction parameter'!$C$3,'correction parameter'!$E$8*B30+'correction parameter'!$H$8,'correction parameter'!$B$8)</f>
        <v>4.0000000000000002E-4</v>
      </c>
      <c r="S30" s="41">
        <f>IF(D30&gt;'correction parameter'!$C$3,'correction parameter'!$E$8*D30+'correction parameter'!$H$8,'correction parameter'!$B$8)</f>
        <v>4.0000000000000002E-4</v>
      </c>
      <c r="T30" s="42">
        <f>IF(F30&gt;'correction parameter'!$C$3,'correction parameter'!$E$8*F30+'correction parameter'!$H$8,'correction parameter'!$B$8)</f>
        <v>4.0000000000000002E-4</v>
      </c>
      <c r="U30" s="45">
        <f t="shared" si="3"/>
        <v>7.9525674277945966E-9</v>
      </c>
      <c r="V30" s="43">
        <f t="shared" si="4"/>
        <v>1.5142604560774419E-4</v>
      </c>
    </row>
    <row r="31" spans="1:22" x14ac:dyDescent="0.25">
      <c r="A31" s="46">
        <f t="shared" si="0"/>
        <v>7.0092500000000024</v>
      </c>
      <c r="B31" s="49">
        <v>215</v>
      </c>
      <c r="C31" s="49">
        <v>2.7</v>
      </c>
      <c r="D31" s="49">
        <v>130</v>
      </c>
      <c r="E31">
        <v>1.4</v>
      </c>
      <c r="H31" s="60">
        <f t="shared" si="5"/>
        <v>79.835435032104513</v>
      </c>
      <c r="I31" s="61">
        <f t="shared" si="1"/>
        <v>59.414990859232169</v>
      </c>
      <c r="J31" s="49"/>
      <c r="K31" s="83">
        <f t="shared" si="2"/>
        <v>69.625212945668338</v>
      </c>
      <c r="R31" s="40">
        <f>IF(B31&gt;'correction parameter'!$C$3,'correction parameter'!$E$8*B31+'correction parameter'!$H$8,'correction parameter'!$B$8)</f>
        <v>3.9393500000000003E-3</v>
      </c>
      <c r="S31" s="41">
        <f>IF(D31&gt;'correction parameter'!$C$3,'correction parameter'!$E$8*D31+'correction parameter'!$H$8,'correction parameter'!$B$8)</f>
        <v>4.0000000000000002E-4</v>
      </c>
      <c r="T31" s="42">
        <f>IF(F31&gt;'correction parameter'!$C$3,'correction parameter'!$E$8*F31+'correction parameter'!$H$8,'correction parameter'!$B$8)</f>
        <v>4.0000000000000002E-4</v>
      </c>
      <c r="U31" s="45">
        <f t="shared" si="3"/>
        <v>4.942121600973789E-6</v>
      </c>
      <c r="V31" s="43">
        <f t="shared" si="4"/>
        <v>4.0917471776729845E-4</v>
      </c>
    </row>
    <row r="32" spans="1:22" x14ac:dyDescent="0.25">
      <c r="A32" s="46">
        <f t="shared" si="0"/>
        <v>7.3140000000000027</v>
      </c>
      <c r="B32" s="49">
        <v>52</v>
      </c>
      <c r="C32" s="49">
        <v>4.42</v>
      </c>
      <c r="D32" s="49">
        <v>28</v>
      </c>
      <c r="E32">
        <v>2.5</v>
      </c>
      <c r="H32" s="60">
        <f t="shared" si="5"/>
        <v>9.9251794167048413</v>
      </c>
      <c r="I32" s="61">
        <f t="shared" si="1"/>
        <v>8.4114395577986052</v>
      </c>
      <c r="J32" s="49"/>
      <c r="K32" s="83">
        <f t="shared" si="2"/>
        <v>9.1683094872517223</v>
      </c>
      <c r="R32" s="40">
        <f>IF(B32&gt;'correction parameter'!$C$3,'correction parameter'!$E$8*B32+'correction parameter'!$H$8,'correction parameter'!$B$8)</f>
        <v>4.0000000000000002E-4</v>
      </c>
      <c r="S32" s="41">
        <f>IF(D32&gt;'correction parameter'!$C$3,'correction parameter'!$E$8*D32+'correction parameter'!$H$8,'correction parameter'!$B$8)</f>
        <v>4.0000000000000002E-4</v>
      </c>
      <c r="T32" s="42">
        <f>IF(F32&gt;'correction parameter'!$C$3,'correction parameter'!$E$8*F32+'correction parameter'!$H$8,'correction parameter'!$B$8)</f>
        <v>4.0000000000000002E-4</v>
      </c>
      <c r="U32" s="45">
        <f t="shared" si="3"/>
        <v>6.1424047585158456E-9</v>
      </c>
      <c r="V32" s="43">
        <f t="shared" si="4"/>
        <v>1.4550080063558708E-4</v>
      </c>
    </row>
    <row r="33" spans="1:22" x14ac:dyDescent="0.25">
      <c r="A33" s="46">
        <f t="shared" si="0"/>
        <v>7.618750000000003</v>
      </c>
      <c r="B33" s="49">
        <v>300</v>
      </c>
      <c r="C33" s="49">
        <v>0.87</v>
      </c>
      <c r="D33" s="49">
        <v>260</v>
      </c>
      <c r="E33">
        <v>0.44</v>
      </c>
      <c r="H33" s="60">
        <f t="shared" si="5"/>
        <v>6451.6129032258168</v>
      </c>
      <c r="I33" s="61">
        <f t="shared" si="1"/>
        <v>7480.7227529059683</v>
      </c>
      <c r="J33" s="49"/>
      <c r="K33" s="83">
        <f t="shared" si="2"/>
        <v>6966.1678280658925</v>
      </c>
      <c r="R33" s="40">
        <f>IF(B33&gt;'correction parameter'!$C$3,'correction parameter'!$E$8*B33+'correction parameter'!$H$8,'correction parameter'!$B$8)</f>
        <v>5.5450000000000004E-3</v>
      </c>
      <c r="S33" s="41">
        <f>IF(D33&gt;'correction parameter'!$C$3,'correction parameter'!$E$8*D33+'correction parameter'!$H$8,'correction parameter'!$B$8)</f>
        <v>4.7894000000000001E-3</v>
      </c>
      <c r="T33" s="42">
        <f>IF(F33&gt;'correction parameter'!$C$3,'correction parameter'!$E$8*F33+'correction parameter'!$H$8,'correction parameter'!$B$8)</f>
        <v>4.0000000000000002E-4</v>
      </c>
      <c r="U33" s="45">
        <f t="shared" si="3"/>
        <v>19.708965820333006</v>
      </c>
      <c r="V33" s="43">
        <f t="shared" si="4"/>
        <v>4.285729573309271E-3</v>
      </c>
    </row>
    <row r="34" spans="1:22" x14ac:dyDescent="0.25">
      <c r="A34" s="46">
        <f t="shared" si="0"/>
        <v>7.9235000000000033</v>
      </c>
      <c r="B34" s="49">
        <v>300</v>
      </c>
      <c r="C34" s="49">
        <v>0.91</v>
      </c>
      <c r="D34" s="49">
        <v>250</v>
      </c>
      <c r="E34">
        <v>0.35</v>
      </c>
      <c r="H34" s="60">
        <f t="shared" si="5"/>
        <v>3468.2080924855513</v>
      </c>
      <c r="I34" s="61">
        <f t="shared" si="1"/>
        <v>6269.5924764890651</v>
      </c>
      <c r="J34" s="49"/>
      <c r="K34" s="82">
        <f t="shared" si="2"/>
        <v>4868.9002844873085</v>
      </c>
      <c r="R34" s="40">
        <f>IF(B34&gt;'correction parameter'!$C$3,'correction parameter'!$E$8*B34+'correction parameter'!$H$8,'correction parameter'!$B$8)</f>
        <v>5.5450000000000004E-3</v>
      </c>
      <c r="S34" s="41">
        <f>IF(D34&gt;'correction parameter'!$C$3,'correction parameter'!$E$8*D34+'correction parameter'!$H$8,'correction parameter'!$B$8)</f>
        <v>4.6005000000000004E-3</v>
      </c>
      <c r="T34" s="42">
        <f>IF(F34&gt;'correction parameter'!$C$3,'correction parameter'!$E$8*F34+'correction parameter'!$H$8,'correction parameter'!$B$8)</f>
        <v>4.0000000000000002E-4</v>
      </c>
      <c r="U34" s="45">
        <f t="shared" si="3"/>
        <v>6.0437398426554942</v>
      </c>
      <c r="V34" s="43">
        <f t="shared" si="4"/>
        <v>3.5701593999563955E-3</v>
      </c>
    </row>
    <row r="35" spans="1:22" x14ac:dyDescent="0.25">
      <c r="A35" s="46">
        <f t="shared" si="0"/>
        <v>8.2282500000000027</v>
      </c>
      <c r="B35" s="49">
        <v>315</v>
      </c>
      <c r="C35" s="49">
        <v>1.05</v>
      </c>
      <c r="D35" s="49">
        <v>250</v>
      </c>
      <c r="E35">
        <v>0.35</v>
      </c>
      <c r="H35" s="60">
        <f t="shared" si="5"/>
        <v>5825.8083309059211</v>
      </c>
      <c r="I35" s="61">
        <f t="shared" si="1"/>
        <v>6269.5924764890651</v>
      </c>
      <c r="J35" s="49"/>
      <c r="K35" s="82">
        <f t="shared" si="2"/>
        <v>6047.7004036974931</v>
      </c>
      <c r="R35" s="40">
        <f>IF(B35&gt;'correction parameter'!$C$3,'correction parameter'!$E$8*B35+'correction parameter'!$H$8,'correction parameter'!$B$8)</f>
        <v>5.8283500000000004E-3</v>
      </c>
      <c r="S35" s="41">
        <f>IF(D35&gt;'correction parameter'!$C$3,'correction parameter'!$E$8*D35+'correction parameter'!$H$8,'correction parameter'!$B$8)</f>
        <v>4.6005000000000004E-3</v>
      </c>
      <c r="T35" s="42">
        <f>IF(F35&gt;'correction parameter'!$C$3,'correction parameter'!$E$8*F35+'correction parameter'!$H$8,'correction parameter'!$B$8)</f>
        <v>4.0000000000000002E-4</v>
      </c>
      <c r="U35" s="45">
        <f t="shared" si="3"/>
        <v>12.360377732740359</v>
      </c>
      <c r="V35" s="43">
        <f t="shared" si="4"/>
        <v>3.987575278818589E-3</v>
      </c>
    </row>
    <row r="36" spans="1:22" x14ac:dyDescent="0.25">
      <c r="A36" s="46">
        <f t="shared" si="0"/>
        <v>8.533000000000003</v>
      </c>
      <c r="B36" s="49">
        <v>319</v>
      </c>
      <c r="C36" s="49">
        <v>1.1000000000000001</v>
      </c>
      <c r="D36" s="49">
        <v>275</v>
      </c>
      <c r="E36">
        <v>0.62</v>
      </c>
      <c r="H36" s="60">
        <f t="shared" si="5"/>
        <v>5630.7985972780307</v>
      </c>
      <c r="I36" s="61">
        <f t="shared" si="1"/>
        <v>4231.1760746225591</v>
      </c>
      <c r="J36" s="49"/>
      <c r="K36" s="82">
        <f t="shared" si="2"/>
        <v>4930.9873359502944</v>
      </c>
      <c r="R36" s="40">
        <f>IF(B36&gt;'correction parameter'!$C$3,'correction parameter'!$E$8*B36+'correction parameter'!$H$8,'correction parameter'!$B$8)</f>
        <v>5.9039100000000001E-3</v>
      </c>
      <c r="S36" s="41">
        <f>IF(D36&gt;'correction parameter'!$C$3,'correction parameter'!$E$8*D36+'correction parameter'!$H$8,'correction parameter'!$B$8)</f>
        <v>5.07275E-3</v>
      </c>
      <c r="T36" s="42">
        <f>IF(F36&gt;'correction parameter'!$C$3,'correction parameter'!$E$8*F36+'correction parameter'!$H$8,'correction parameter'!$B$8)</f>
        <v>4.0000000000000002E-4</v>
      </c>
      <c r="U36" s="45">
        <f t="shared" si="3"/>
        <v>6.301815503737707</v>
      </c>
      <c r="V36" s="43">
        <f t="shared" si="4"/>
        <v>3.5933054853931347E-3</v>
      </c>
    </row>
    <row r="37" spans="1:22" x14ac:dyDescent="0.25">
      <c r="A37" s="46">
        <f t="shared" si="0"/>
        <v>8.8377500000000033</v>
      </c>
      <c r="B37" s="49">
        <v>310</v>
      </c>
      <c r="C37" s="49">
        <v>1</v>
      </c>
      <c r="D37" s="49">
        <v>265</v>
      </c>
      <c r="E37">
        <v>0.5</v>
      </c>
      <c r="H37" s="60">
        <f t="shared" si="5"/>
        <v>4960.7143428653626</v>
      </c>
      <c r="I37" s="61">
        <f t="shared" si="1"/>
        <v>5788.5855645782258</v>
      </c>
      <c r="J37" s="49"/>
      <c r="K37" s="82">
        <f t="shared" si="2"/>
        <v>5374.6499537217942</v>
      </c>
      <c r="R37" s="40">
        <f>IF(B37&gt;'correction parameter'!$C$3,'correction parameter'!$E$8*B37+'correction parameter'!$H$8,'correction parameter'!$B$8)</f>
        <v>5.7339000000000001E-3</v>
      </c>
      <c r="S37" s="41">
        <f>IF(D37&gt;'correction parameter'!$C$3,'correction parameter'!$E$8*D37+'correction parameter'!$H$8,'correction parameter'!$B$8)</f>
        <v>4.8838500000000003E-3</v>
      </c>
      <c r="T37" s="42">
        <f>IF(F37&gt;'correction parameter'!$C$3,'correction parameter'!$E$8*F37+'correction parameter'!$H$8,'correction parameter'!$B$8)</f>
        <v>4.0000000000000002E-4</v>
      </c>
      <c r="U37" s="45">
        <f t="shared" si="3"/>
        <v>8.3741254931946987</v>
      </c>
      <c r="V37" s="43">
        <f t="shared" si="4"/>
        <v>3.7547104547206093E-3</v>
      </c>
    </row>
    <row r="38" spans="1:22" x14ac:dyDescent="0.25">
      <c r="A38" s="46">
        <f t="shared" si="0"/>
        <v>9.1425000000000036</v>
      </c>
      <c r="B38" s="49">
        <v>310</v>
      </c>
      <c r="C38" s="49">
        <v>1</v>
      </c>
      <c r="D38" s="49">
        <v>245</v>
      </c>
      <c r="E38">
        <v>0.32</v>
      </c>
      <c r="H38" s="60">
        <f t="shared" si="5"/>
        <v>4960.7143428653626</v>
      </c>
      <c r="I38" s="61">
        <f t="shared" si="1"/>
        <v>4373.6137206510293</v>
      </c>
      <c r="J38" s="49"/>
      <c r="K38" s="82">
        <f t="shared" si="2"/>
        <v>4667.164031758196</v>
      </c>
      <c r="R38" s="40">
        <f>IF(B38&gt;'correction parameter'!$C$3,'correction parameter'!$E$8*B38+'correction parameter'!$H$8,'correction parameter'!$B$8)</f>
        <v>5.7339000000000001E-3</v>
      </c>
      <c r="S38" s="41">
        <f>IF(D38&gt;'correction parameter'!$C$3,'correction parameter'!$E$8*D38+'correction parameter'!$H$8,'correction parameter'!$B$8)</f>
        <v>4.5060500000000002E-3</v>
      </c>
      <c r="T38" s="42">
        <f>IF(F38&gt;'correction parameter'!$C$3,'correction parameter'!$E$8*F38+'correction parameter'!$H$8,'correction parameter'!$B$8)</f>
        <v>4.0000000000000002E-4</v>
      </c>
      <c r="U38" s="45">
        <f t="shared" si="3"/>
        <v>5.2560437395471533</v>
      </c>
      <c r="V38" s="43">
        <f t="shared" si="4"/>
        <v>3.4939358024730486E-3</v>
      </c>
    </row>
    <row r="39" spans="1:22" x14ac:dyDescent="0.25">
      <c r="A39" s="46">
        <f t="shared" si="0"/>
        <v>9.4472500000000039</v>
      </c>
      <c r="B39" s="49">
        <v>311</v>
      </c>
      <c r="C39" s="49">
        <v>1</v>
      </c>
      <c r="D39" s="49">
        <v>260</v>
      </c>
      <c r="E39">
        <v>0.43</v>
      </c>
      <c r="H39" s="60">
        <f t="shared" si="5"/>
        <v>6112.1438865491946</v>
      </c>
      <c r="I39" s="61">
        <f t="shared" si="1"/>
        <v>10502.504443367252</v>
      </c>
      <c r="J39" s="49"/>
      <c r="K39" s="82">
        <f t="shared" si="2"/>
        <v>8307.3241649582233</v>
      </c>
      <c r="R39" s="40">
        <f>IF(B39&gt;'correction parameter'!$C$3,'correction parameter'!$E$8*B39+'correction parameter'!$H$8,'correction parameter'!$B$8)</f>
        <v>5.7527900000000007E-3</v>
      </c>
      <c r="S39" s="41">
        <f>IF(D39&gt;'correction parameter'!$C$3,'correction parameter'!$E$8*D39+'correction parameter'!$H$8,'correction parameter'!$B$8)</f>
        <v>4.7894000000000001E-3</v>
      </c>
      <c r="T39" s="42">
        <f>IF(F39&gt;'correction parameter'!$C$3,'correction parameter'!$E$8*F39+'correction parameter'!$H$8,'correction parameter'!$B$8)</f>
        <v>4.0000000000000002E-4</v>
      </c>
      <c r="U39" s="45">
        <f t="shared" si="3"/>
        <v>35.237547717043931</v>
      </c>
      <c r="V39" s="43">
        <f t="shared" si="4"/>
        <v>4.6883826308967199E-3</v>
      </c>
    </row>
    <row r="40" spans="1:22" x14ac:dyDescent="0.25">
      <c r="A40" s="46">
        <f t="shared" si="0"/>
        <v>9.7520000000000042</v>
      </c>
      <c r="B40" s="49">
        <v>305</v>
      </c>
      <c r="C40" s="49">
        <v>0.95</v>
      </c>
      <c r="D40" s="49">
        <v>260</v>
      </c>
      <c r="E40">
        <v>0.45</v>
      </c>
      <c r="H40" s="60">
        <f t="shared" si="5"/>
        <v>4359.1511803652538</v>
      </c>
      <c r="I40" s="61">
        <f t="shared" si="1"/>
        <v>5809.2769684511559</v>
      </c>
      <c r="J40" s="49"/>
      <c r="K40" s="82">
        <f t="shared" si="2"/>
        <v>5084.2140744082044</v>
      </c>
      <c r="R40" s="40">
        <f>IF(B40&gt;'correction parameter'!$C$3,'correction parameter'!$E$8*B40+'correction parameter'!$H$8,'correction parameter'!$B$8)</f>
        <v>5.6394500000000007E-3</v>
      </c>
      <c r="S40" s="41">
        <f>IF(D40&gt;'correction parameter'!$C$3,'correction parameter'!$E$8*D40+'correction parameter'!$H$8,'correction parameter'!$B$8)</f>
        <v>4.7894000000000001E-3</v>
      </c>
      <c r="T40" s="42">
        <f>IF(F40&gt;'correction parameter'!$C$3,'correction parameter'!$E$8*F40+'correction parameter'!$H$8,'correction parameter'!$B$8)</f>
        <v>4.0000000000000002E-4</v>
      </c>
      <c r="U40" s="45">
        <f t="shared" si="3"/>
        <v>6.971439951209363</v>
      </c>
      <c r="V40" s="43">
        <f t="shared" si="4"/>
        <v>3.6498247384055336E-3</v>
      </c>
    </row>
    <row r="41" spans="1:22" x14ac:dyDescent="0.25">
      <c r="A41" s="46">
        <f t="shared" si="0"/>
        <v>10.056750000000005</v>
      </c>
      <c r="B41" s="49">
        <v>319</v>
      </c>
      <c r="C41" s="49">
        <v>1.1000000000000001</v>
      </c>
      <c r="D41" s="49">
        <v>258</v>
      </c>
      <c r="E41">
        <v>0.4</v>
      </c>
      <c r="H41" s="60">
        <f t="shared" si="5"/>
        <v>5630.7985972780307</v>
      </c>
      <c r="I41" s="61">
        <f t="shared" si="1"/>
        <v>18321.209142993386</v>
      </c>
      <c r="J41" s="49"/>
      <c r="K41" s="82">
        <f t="shared" si="2"/>
        <v>11976.003870135708</v>
      </c>
      <c r="M41" s="47" t="s">
        <v>57</v>
      </c>
      <c r="R41" s="40">
        <f>IF(B41&gt;'correction parameter'!$C$3,'correction parameter'!$E$8*B41+'correction parameter'!$H$8,'correction parameter'!$B$8)</f>
        <v>5.9039100000000001E-3</v>
      </c>
      <c r="S41" s="41">
        <f>IF(D41&gt;'correction parameter'!$C$3,'correction parameter'!$E$8*D41+'correction parameter'!$H$8,'correction parameter'!$B$8)</f>
        <v>4.7516200000000007E-3</v>
      </c>
      <c r="T41" s="42">
        <f>IF(F41&gt;'correction parameter'!$C$3,'correction parameter'!$E$8*F41+'correction parameter'!$H$8,'correction parameter'!$B$8)</f>
        <v>4.0000000000000002E-4</v>
      </c>
      <c r="U41" s="45">
        <f t="shared" si="3"/>
        <v>117.81842643443974</v>
      </c>
      <c r="V41" s="43">
        <f t="shared" si="4"/>
        <v>5.6498503034853676E-3</v>
      </c>
    </row>
    <row r="42" spans="1:22" x14ac:dyDescent="0.25">
      <c r="A42" s="46">
        <f t="shared" si="0"/>
        <v>10.361500000000005</v>
      </c>
      <c r="B42" s="49">
        <v>309</v>
      </c>
      <c r="C42" s="49">
        <v>0.97</v>
      </c>
      <c r="D42" s="49">
        <v>250</v>
      </c>
      <c r="E42">
        <v>0.37</v>
      </c>
      <c r="H42" s="60">
        <f t="shared" si="5"/>
        <v>7012.8598601376971</v>
      </c>
      <c r="I42" s="61">
        <f t="shared" si="1"/>
        <v>4175.3653444676538</v>
      </c>
      <c r="J42" s="49"/>
      <c r="K42" s="82">
        <f t="shared" si="2"/>
        <v>5594.1126023026754</v>
      </c>
      <c r="R42" s="40">
        <f>IF(B42&gt;'correction parameter'!$C$3,'correction parameter'!$E$8*B42+'correction parameter'!$H$8,'correction parameter'!$B$8)</f>
        <v>5.7150100000000004E-3</v>
      </c>
      <c r="S42" s="41">
        <f>IF(D42&gt;'correction parameter'!$C$3,'correction parameter'!$E$8*D42+'correction parameter'!$H$8,'correction parameter'!$B$8)</f>
        <v>4.6005000000000004E-3</v>
      </c>
      <c r="T42" s="42">
        <f>IF(F42&gt;'correction parameter'!$C$3,'correction parameter'!$E$8*F42+'correction parameter'!$H$8,'correction parameter'!$B$8)</f>
        <v>4.0000000000000002E-4</v>
      </c>
      <c r="U42" s="45">
        <f t="shared" si="3"/>
        <v>9.5564552315732918</v>
      </c>
      <c r="V42" s="43">
        <f t="shared" si="4"/>
        <v>3.8321347507644897E-3</v>
      </c>
    </row>
    <row r="43" spans="1:22" x14ac:dyDescent="0.25">
      <c r="A43" s="46">
        <f t="shared" si="0"/>
        <v>10.666250000000005</v>
      </c>
      <c r="B43" s="49">
        <v>290</v>
      </c>
      <c r="C43" s="49">
        <v>0.78</v>
      </c>
      <c r="D43" s="49">
        <v>240</v>
      </c>
      <c r="E43">
        <v>0.31</v>
      </c>
      <c r="H43" s="60">
        <f t="shared" si="5"/>
        <v>4345.8062969234834</v>
      </c>
      <c r="I43" s="61">
        <f t="shared" si="1"/>
        <v>2631.117347833715</v>
      </c>
      <c r="J43" s="49"/>
      <c r="K43" s="82">
        <f t="shared" si="2"/>
        <v>3488.4618223785992</v>
      </c>
      <c r="R43" s="40">
        <f>IF(B43&gt;'correction parameter'!$C$3,'correction parameter'!$E$8*B43+'correction parameter'!$H$8,'correction parameter'!$B$8)</f>
        <v>5.3561000000000008E-3</v>
      </c>
      <c r="S43" s="41">
        <f>IF(D43&gt;'correction parameter'!$C$3,'correction parameter'!$E$8*D43+'correction parameter'!$H$8,'correction parameter'!$B$8)</f>
        <v>4.4116000000000008E-3</v>
      </c>
      <c r="T43" s="42">
        <f>IF(F43&gt;'correction parameter'!$C$3,'correction parameter'!$E$8*F43+'correction parameter'!$H$8,'correction parameter'!$B$8)</f>
        <v>4.0000000000000002E-4</v>
      </c>
      <c r="U43" s="45">
        <f t="shared" si="3"/>
        <v>2.0112959187809301</v>
      </c>
      <c r="V43" s="43">
        <f t="shared" si="4"/>
        <v>3.0119044136473093E-3</v>
      </c>
    </row>
    <row r="44" spans="1:22" x14ac:dyDescent="0.25">
      <c r="A44" s="46">
        <f t="shared" si="0"/>
        <v>10.971000000000005</v>
      </c>
      <c r="B44" s="49">
        <v>310</v>
      </c>
      <c r="C44" s="49">
        <v>1</v>
      </c>
      <c r="D44" s="49">
        <v>245</v>
      </c>
      <c r="E44">
        <v>0.35</v>
      </c>
      <c r="H44" s="60">
        <f t="shared" si="5"/>
        <v>4960.7143428653626</v>
      </c>
      <c r="I44" s="61">
        <f t="shared" si="1"/>
        <v>2848.2493438854235</v>
      </c>
      <c r="J44" s="49"/>
      <c r="K44" s="82">
        <f t="shared" si="2"/>
        <v>3904.4818433753931</v>
      </c>
      <c r="R44" s="40">
        <f>IF(B44&gt;'correction parameter'!$C$3,'correction parameter'!$E$8*B44+'correction parameter'!$H$8,'correction parameter'!$B$8)</f>
        <v>5.7339000000000001E-3</v>
      </c>
      <c r="S44" s="41">
        <f>IF(D44&gt;'correction parameter'!$C$3,'correction parameter'!$E$8*D44+'correction parameter'!$H$8,'correction parameter'!$B$8)</f>
        <v>4.5060500000000002E-3</v>
      </c>
      <c r="T44" s="42">
        <f>IF(F44&gt;'correction parameter'!$C$3,'correction parameter'!$E$8*F44+'correction parameter'!$H$8,'correction parameter'!$B$8)</f>
        <v>4.0000000000000002E-4</v>
      </c>
      <c r="U44" s="45">
        <f t="shared" si="3"/>
        <v>2.9170448186146216</v>
      </c>
      <c r="V44" s="43">
        <f t="shared" si="4"/>
        <v>3.1900331475153794E-3</v>
      </c>
    </row>
    <row r="45" spans="1:22" x14ac:dyDescent="0.25">
      <c r="A45" s="46">
        <f t="shared" si="0"/>
        <v>11.275750000000006</v>
      </c>
      <c r="B45" s="49">
        <v>315</v>
      </c>
      <c r="C45" s="49">
        <v>1.05</v>
      </c>
      <c r="D45" s="49">
        <v>255</v>
      </c>
      <c r="E45">
        <v>0.42</v>
      </c>
      <c r="H45" s="60">
        <f t="shared" si="5"/>
        <v>5825.8083309059211</v>
      </c>
      <c r="I45" s="61">
        <f t="shared" si="1"/>
        <v>4061.3017666662799</v>
      </c>
      <c r="J45" s="49"/>
      <c r="K45" s="83">
        <f t="shared" si="2"/>
        <v>4943.5550487861001</v>
      </c>
      <c r="R45" s="40">
        <f>IF(B45&gt;'correction parameter'!$C$3,'correction parameter'!$E$8*B45+'correction parameter'!$H$8,'correction parameter'!$B$8)</f>
        <v>5.8283500000000004E-3</v>
      </c>
      <c r="S45" s="41">
        <f>IF(D45&gt;'correction parameter'!$C$3,'correction parameter'!$E$8*D45+'correction parameter'!$H$8,'correction parameter'!$B$8)</f>
        <v>4.6949500000000007E-3</v>
      </c>
      <c r="T45" s="42">
        <f>IF(F45&gt;'correction parameter'!$C$3,'correction parameter'!$E$8*F45+'correction parameter'!$H$8,'correction parameter'!$B$8)</f>
        <v>4.0000000000000002E-4</v>
      </c>
      <c r="U45" s="45">
        <f t="shared" si="3"/>
        <v>6.3549742165041554</v>
      </c>
      <c r="V45" s="43">
        <f t="shared" si="4"/>
        <v>3.5979733230895312E-3</v>
      </c>
    </row>
    <row r="46" spans="1:22" x14ac:dyDescent="0.25">
      <c r="A46" s="46">
        <f t="shared" si="0"/>
        <v>11.580500000000006</v>
      </c>
      <c r="B46" s="49">
        <v>145</v>
      </c>
      <c r="C46" s="49">
        <v>4.25</v>
      </c>
      <c r="D46" s="49">
        <v>66</v>
      </c>
      <c r="E46">
        <v>2.9</v>
      </c>
      <c r="H46" s="60">
        <f t="shared" si="5"/>
        <v>28.815580286168522</v>
      </c>
      <c r="I46" s="61">
        <f t="shared" si="1"/>
        <v>17.772511848341232</v>
      </c>
      <c r="J46" s="49"/>
      <c r="K46" s="83">
        <f t="shared" si="2"/>
        <v>23.294046067254875</v>
      </c>
      <c r="R46" s="40">
        <f>IF(B46&gt;'correction parameter'!$C$3,'correction parameter'!$E$8*B46+'correction parameter'!$H$8,'correction parameter'!$B$8)</f>
        <v>4.0000000000000002E-4</v>
      </c>
      <c r="S46" s="41">
        <f>IF(D46&gt;'correction parameter'!$C$3,'correction parameter'!$E$8*D46+'correction parameter'!$H$8,'correction parameter'!$B$8)</f>
        <v>4.0000000000000002E-4</v>
      </c>
      <c r="T46" s="42">
        <f>IF(F46&gt;'correction parameter'!$C$3,'correction parameter'!$E$8*F46+'correction parameter'!$H$8,'correction parameter'!$B$8)</f>
        <v>4.0000000000000002E-4</v>
      </c>
      <c r="U46" s="45">
        <f t="shared" si="3"/>
        <v>1.3325764249956379E-7</v>
      </c>
      <c r="V46" s="43">
        <f t="shared" si="4"/>
        <v>2.3409534199898827E-4</v>
      </c>
    </row>
    <row r="47" spans="1:22" x14ac:dyDescent="0.25">
      <c r="A47" s="46">
        <f t="shared" si="0"/>
        <v>11.885250000000006</v>
      </c>
      <c r="B47" s="49">
        <v>195</v>
      </c>
      <c r="C47" s="49">
        <v>4.3499999999999996</v>
      </c>
      <c r="D47" s="49">
        <v>150</v>
      </c>
      <c r="E47">
        <v>2.85</v>
      </c>
      <c r="H47" s="60">
        <f t="shared" si="5"/>
        <v>38.145539906103288</v>
      </c>
      <c r="I47" s="61">
        <f t="shared" si="1"/>
        <v>41.322314049586772</v>
      </c>
      <c r="J47" s="49"/>
      <c r="K47" s="83">
        <f t="shared" si="2"/>
        <v>39.73392697784503</v>
      </c>
      <c r="R47" s="40">
        <f>IF(B47&gt;'correction parameter'!$C$3,'correction parameter'!$E$8*B47+'correction parameter'!$H$8,'correction parameter'!$B$8)</f>
        <v>4.0000000000000002E-4</v>
      </c>
      <c r="S47" s="41">
        <f>IF(D47&gt;'correction parameter'!$C$3,'correction parameter'!$E$8*D47+'correction parameter'!$H$8,'correction parameter'!$B$8)</f>
        <v>4.0000000000000002E-4</v>
      </c>
      <c r="T47" s="42">
        <f>IF(F47&gt;'correction parameter'!$C$3,'correction parameter'!$E$8*F47+'correction parameter'!$H$8,'correction parameter'!$B$8)</f>
        <v>4.0000000000000002E-4</v>
      </c>
      <c r="U47" s="45">
        <f t="shared" si="3"/>
        <v>7.7627709404960109E-7</v>
      </c>
      <c r="V47" s="43">
        <f t="shared" si="4"/>
        <v>3.0737618601608577E-4</v>
      </c>
    </row>
    <row r="48" spans="1:22" x14ac:dyDescent="0.25">
      <c r="A48" s="46">
        <f t="shared" si="0"/>
        <v>12.190000000000007</v>
      </c>
      <c r="B48" s="49">
        <v>220</v>
      </c>
      <c r="C48" s="49">
        <v>3.4</v>
      </c>
      <c r="D48" s="49">
        <v>155</v>
      </c>
      <c r="E48">
        <v>1.8</v>
      </c>
      <c r="H48" s="60">
        <f t="shared" si="5"/>
        <v>65.62141692149649</v>
      </c>
      <c r="I48" s="61">
        <f t="shared" si="1"/>
        <v>60.124127230411169</v>
      </c>
      <c r="J48" s="49"/>
      <c r="K48" s="83">
        <f t="shared" si="2"/>
        <v>62.872772075953833</v>
      </c>
      <c r="R48" s="40">
        <f>IF(B48&gt;'correction parameter'!$C$3,'correction parameter'!$E$8*B48+'correction parameter'!$H$8,'correction parameter'!$B$8)</f>
        <v>4.0338000000000006E-3</v>
      </c>
      <c r="S48" s="41">
        <f>IF(D48&gt;'correction parameter'!$C$3,'correction parameter'!$E$8*D48+'correction parameter'!$H$8,'correction parameter'!$B$8)</f>
        <v>4.0000000000000002E-4</v>
      </c>
      <c r="T48" s="42">
        <f>IF(F48&gt;'correction parameter'!$C$3,'correction parameter'!$E$8*F48+'correction parameter'!$H$8,'correction parameter'!$B$8)</f>
        <v>4.0000000000000002E-4</v>
      </c>
      <c r="U48" s="45">
        <f t="shared" si="3"/>
        <v>3.5294778941529664E-6</v>
      </c>
      <c r="V48" s="43">
        <f t="shared" si="4"/>
        <v>3.8843091555361447E-4</v>
      </c>
    </row>
    <row r="49" spans="1:22" x14ac:dyDescent="0.25">
      <c r="A49" s="46">
        <f t="shared" si="0"/>
        <v>12.494750000000007</v>
      </c>
      <c r="B49" s="49">
        <v>120</v>
      </c>
      <c r="C49" s="49">
        <v>4.3</v>
      </c>
      <c r="D49" s="49">
        <v>50</v>
      </c>
      <c r="E49">
        <v>3.55</v>
      </c>
      <c r="H49" s="60">
        <f t="shared" si="5"/>
        <v>23.566378633150041</v>
      </c>
      <c r="I49" s="61">
        <f t="shared" si="1"/>
        <v>11.441647597254006</v>
      </c>
      <c r="J49" s="49"/>
      <c r="K49" s="83">
        <f>(I49+H49)/2</f>
        <v>17.504013115202024</v>
      </c>
      <c r="R49" s="40">
        <f>IF(B49&gt;'correction parameter'!$C$3,'correction parameter'!$E$8*B49+'correction parameter'!$H$8,'correction parameter'!$B$8)</f>
        <v>4.0000000000000002E-4</v>
      </c>
      <c r="S49" s="41">
        <f>IF(D49&gt;'correction parameter'!$C$3,'correction parameter'!$E$8*D49+'correction parameter'!$H$8,'correction parameter'!$B$8)</f>
        <v>4.0000000000000002E-4</v>
      </c>
      <c r="T49" s="42">
        <f>IF(F49&gt;'correction parameter'!$C$3,'correction parameter'!$E$8*F49+'correction parameter'!$H$8,'correction parameter'!$B$8)</f>
        <v>4.0000000000000002E-4</v>
      </c>
      <c r="U49" s="45">
        <f t="shared" si="3"/>
        <v>5.1896496024039877E-8</v>
      </c>
      <c r="V49" s="43">
        <f t="shared" si="4"/>
        <v>2.0234759607550573E-4</v>
      </c>
    </row>
    <row r="50" spans="1:22" x14ac:dyDescent="0.25">
      <c r="A50" s="46">
        <f t="shared" si="0"/>
        <v>12.799500000000007</v>
      </c>
      <c r="B50" s="49">
        <v>200</v>
      </c>
      <c r="C50" s="49">
        <v>2.15</v>
      </c>
      <c r="D50" s="49">
        <v>140</v>
      </c>
      <c r="E50">
        <v>0.83</v>
      </c>
      <c r="H50" s="60">
        <f t="shared" si="5"/>
        <v>68.728522336769743</v>
      </c>
      <c r="I50" s="61">
        <f>1/((E50+($K$6+$K$7)/10)/D50-S50)</f>
        <v>86.741016109045859</v>
      </c>
      <c r="J50" s="49"/>
      <c r="K50" s="83">
        <f t="shared" si="2"/>
        <v>77.734769222907801</v>
      </c>
      <c r="R50" s="40">
        <f>IF(B50&gt;'correction parameter'!$C$3,'correction parameter'!$E$8*B50+'correction parameter'!$H$8,'correction parameter'!$B$8)</f>
        <v>4.0000000000000002E-4</v>
      </c>
      <c r="S50" s="41">
        <f>IF(D50&gt;'correction parameter'!$C$3,'correction parameter'!$E$8*D50+'correction parameter'!$H$8,'correction parameter'!$B$8)</f>
        <v>4.0000000000000002E-4</v>
      </c>
      <c r="T50" s="42">
        <f>IF(F50&gt;'correction parameter'!$C$3,'correction parameter'!$E$8*F50+'correction parameter'!$H$8,'correction parameter'!$B$8)</f>
        <v>4.0000000000000002E-4</v>
      </c>
      <c r="U50" s="45">
        <f t="shared" si="3"/>
        <v>7.1090962065991956E-6</v>
      </c>
      <c r="V50" s="43">
        <f t="shared" si="4"/>
        <v>4.3282433242700677E-4</v>
      </c>
    </row>
    <row r="51" spans="1:22" x14ac:dyDescent="0.25">
      <c r="A51" s="46">
        <f t="shared" si="0"/>
        <v>13.104250000000008</v>
      </c>
      <c r="B51" s="49">
        <v>215</v>
      </c>
      <c r="C51" s="49">
        <v>2.95</v>
      </c>
      <c r="D51" s="49">
        <v>140</v>
      </c>
      <c r="E51">
        <v>1.8</v>
      </c>
      <c r="H51" s="60">
        <f t="shared" si="5"/>
        <v>73.053719372971429</v>
      </c>
      <c r="I51" s="61">
        <f t="shared" si="1"/>
        <v>54.179566563467496</v>
      </c>
      <c r="J51" s="49"/>
      <c r="K51" s="83">
        <f t="shared" si="2"/>
        <v>63.616642968219466</v>
      </c>
      <c r="R51" s="40">
        <f>IF(B51&gt;'correction parameter'!$C$3,'correction parameter'!$E$8*B51+'correction parameter'!$H$8,'correction parameter'!$B$8)</f>
        <v>3.9393500000000003E-3</v>
      </c>
      <c r="S51" s="41">
        <f>IF(D51&gt;'correction parameter'!$C$3,'correction parameter'!$E$8*D51+'correction parameter'!$H$8,'correction parameter'!$B$8)</f>
        <v>4.0000000000000002E-4</v>
      </c>
      <c r="T51" s="42">
        <f>IF(F51&gt;'correction parameter'!$C$3,'correction parameter'!$E$8*F51+'correction parameter'!$H$8,'correction parameter'!$B$8)</f>
        <v>4.0000000000000002E-4</v>
      </c>
      <c r="U51" s="45">
        <f t="shared" si="3"/>
        <v>3.669165694991318E-6</v>
      </c>
      <c r="V51" s="43">
        <f t="shared" si="4"/>
        <v>3.9076795247954877E-4</v>
      </c>
    </row>
    <row r="52" spans="1:22" x14ac:dyDescent="0.25">
      <c r="A52" s="46">
        <f t="shared" si="0"/>
        <v>13.409000000000008</v>
      </c>
      <c r="B52" s="49">
        <v>230</v>
      </c>
      <c r="C52" s="49">
        <v>3.65</v>
      </c>
      <c r="D52" s="49">
        <v>150</v>
      </c>
      <c r="E52">
        <v>1.75</v>
      </c>
      <c r="H52" s="60">
        <f t="shared" si="5"/>
        <v>65.363582083444271</v>
      </c>
      <c r="I52" s="61">
        <f t="shared" si="1"/>
        <v>59.288537549407117</v>
      </c>
      <c r="J52" s="49"/>
      <c r="K52" s="83">
        <f t="shared" si="2"/>
        <v>62.326059816425698</v>
      </c>
      <c r="R52" s="40">
        <f>IF(B52&gt;'correction parameter'!$C$3,'correction parameter'!$E$8*B52+'correction parameter'!$H$8,'correction parameter'!$B$8)</f>
        <v>4.2227000000000002E-3</v>
      </c>
      <c r="S52" s="41">
        <f>IF(D52&gt;'correction parameter'!$C$3,'correction parameter'!$E$8*D52+'correction parameter'!$H$8,'correction parameter'!$B$8)</f>
        <v>4.0000000000000002E-4</v>
      </c>
      <c r="T52" s="42">
        <f>IF(F52&gt;'correction parameter'!$C$3,'correction parameter'!$E$8*F52+'correction parameter'!$H$8,'correction parameter'!$B$8)</f>
        <v>4.0000000000000002E-4</v>
      </c>
      <c r="U52" s="45">
        <f t="shared" si="3"/>
        <v>3.4292075782956936E-6</v>
      </c>
      <c r="V52" s="43">
        <f t="shared" si="4"/>
        <v>3.8670464677238568E-4</v>
      </c>
    </row>
    <row r="53" spans="1:22" x14ac:dyDescent="0.25">
      <c r="A53" s="36">
        <f t="shared" si="0"/>
        <v>13.713750000000008</v>
      </c>
      <c r="H53" s="60"/>
      <c r="I53" s="61"/>
      <c r="J53" s="62"/>
      <c r="K53" s="49"/>
      <c r="R53" s="40"/>
      <c r="S53" s="41"/>
      <c r="T53" s="42"/>
      <c r="U53" s="45"/>
      <c r="V53" s="43"/>
    </row>
    <row r="54" spans="1:22" x14ac:dyDescent="0.25">
      <c r="A54" s="36">
        <f t="shared" si="0"/>
        <v>14.018500000000008</v>
      </c>
      <c r="H54" s="60"/>
      <c r="I54" s="61"/>
      <c r="J54" s="49"/>
      <c r="K54" s="49"/>
      <c r="R54" s="40"/>
      <c r="S54" s="41"/>
      <c r="T54" s="42"/>
      <c r="U54" s="45"/>
      <c r="V54" s="43"/>
    </row>
    <row r="55" spans="1:22" x14ac:dyDescent="0.25">
      <c r="H55" s="49"/>
      <c r="I55" s="49"/>
      <c r="J55" s="49"/>
      <c r="K55" s="49"/>
      <c r="R55" s="40"/>
      <c r="S55" s="41"/>
      <c r="T55" s="42"/>
      <c r="U55" s="45"/>
      <c r="V55" s="43"/>
    </row>
    <row r="56" spans="1:22" x14ac:dyDescent="0.25">
      <c r="R56" s="40"/>
      <c r="S56" s="41"/>
      <c r="T56" s="42"/>
      <c r="U56" s="45"/>
      <c r="V56" s="43"/>
    </row>
    <row r="57" spans="1:22" x14ac:dyDescent="0.25">
      <c r="R57" s="40"/>
      <c r="S57" s="41"/>
      <c r="T57" s="42"/>
      <c r="U57" s="45"/>
      <c r="V57" s="43"/>
    </row>
    <row r="58" spans="1:22" x14ac:dyDescent="0.25">
      <c r="R58" s="40"/>
      <c r="S58" s="41"/>
      <c r="T58" s="42"/>
      <c r="U58" s="45"/>
      <c r="V58" s="43"/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Z1" workbookViewId="0">
      <selection activeCell="AE1" sqref="AE1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topLeftCell="AB47" workbookViewId="0">
      <selection activeCell="S49" sqref="S49"/>
    </sheetView>
  </sheetViews>
  <sheetFormatPr baseColWidth="10" defaultRowHeight="15" x14ac:dyDescent="0.25"/>
  <cols>
    <col min="5" max="5" width="2.28515625" customWidth="1"/>
    <col min="6" max="6" width="11.5703125" customWidth="1"/>
    <col min="10" max="10" width="2" customWidth="1"/>
    <col min="11" max="11" width="3" customWidth="1"/>
    <col min="12" max="12" width="12.5703125" customWidth="1"/>
    <col min="16" max="16" width="3" style="49" customWidth="1"/>
    <col min="21" max="21" width="2.7109375" customWidth="1"/>
    <col min="22" max="22" width="12.5703125" customWidth="1"/>
    <col min="26" max="26" width="2.28515625" customWidth="1"/>
    <col min="27" max="27" width="12.7109375" customWidth="1"/>
    <col min="31" max="31" width="1.85546875" customWidth="1"/>
    <col min="32" max="32" width="12.85546875" customWidth="1"/>
    <col min="36" max="36" width="1.7109375" customWidth="1"/>
    <col min="37" max="37" width="12.85546875" customWidth="1"/>
    <col min="41" max="41" width="1.28515625" customWidth="1"/>
    <col min="42" max="42" width="12.85546875" customWidth="1"/>
  </cols>
  <sheetData>
    <row r="1" spans="1:45" s="57" customFormat="1" ht="15.75" thickBot="1" x14ac:dyDescent="0.3">
      <c r="A1" s="57" t="s">
        <v>43</v>
      </c>
      <c r="F1" s="57" t="s">
        <v>52</v>
      </c>
      <c r="K1" s="84"/>
      <c r="L1" s="57" t="s">
        <v>44</v>
      </c>
      <c r="P1" s="84"/>
      <c r="Q1" s="57" t="s">
        <v>58</v>
      </c>
      <c r="V1" s="57" t="s">
        <v>46</v>
      </c>
      <c r="AA1" s="57" t="s">
        <v>54</v>
      </c>
      <c r="AF1" s="57" t="s">
        <v>55</v>
      </c>
      <c r="AK1" s="57" t="s">
        <v>48</v>
      </c>
      <c r="AP1" s="57" t="s">
        <v>49</v>
      </c>
    </row>
    <row r="2" spans="1:45" ht="58.5" customHeight="1" thickBot="1" x14ac:dyDescent="0.3">
      <c r="A2" s="1" t="s">
        <v>59</v>
      </c>
      <c r="B2" s="1" t="s">
        <v>7</v>
      </c>
      <c r="C2" s="1" t="s">
        <v>8</v>
      </c>
      <c r="D2" s="1" t="s">
        <v>10</v>
      </c>
      <c r="F2" s="1" t="s">
        <v>59</v>
      </c>
      <c r="G2" s="1" t="s">
        <v>7</v>
      </c>
      <c r="H2" s="1" t="s">
        <v>8</v>
      </c>
      <c r="I2" s="1" t="s">
        <v>10</v>
      </c>
      <c r="K2" s="49"/>
      <c r="L2" s="1" t="s">
        <v>59</v>
      </c>
      <c r="M2" s="1" t="s">
        <v>7</v>
      </c>
      <c r="N2" s="1" t="s">
        <v>8</v>
      </c>
      <c r="O2" s="1" t="s">
        <v>10</v>
      </c>
      <c r="P2" s="87"/>
      <c r="Q2" s="1" t="s">
        <v>59</v>
      </c>
      <c r="R2" s="1" t="s">
        <v>7</v>
      </c>
      <c r="S2" s="1" t="s">
        <v>8</v>
      </c>
      <c r="T2" s="1" t="s">
        <v>10</v>
      </c>
      <c r="V2" s="1" t="s">
        <v>59</v>
      </c>
      <c r="W2" s="1" t="s">
        <v>7</v>
      </c>
      <c r="X2" s="1" t="s">
        <v>8</v>
      </c>
      <c r="Y2" s="1" t="s">
        <v>10</v>
      </c>
      <c r="AA2" s="1" t="s">
        <v>59</v>
      </c>
      <c r="AB2" s="1" t="s">
        <v>7</v>
      </c>
      <c r="AC2" s="1" t="s">
        <v>8</v>
      </c>
      <c r="AD2" s="1" t="s">
        <v>10</v>
      </c>
      <c r="AF2" s="1" t="s">
        <v>59</v>
      </c>
      <c r="AG2" s="1" t="s">
        <v>7</v>
      </c>
      <c r="AH2" s="1" t="s">
        <v>8</v>
      </c>
      <c r="AI2" s="1" t="s">
        <v>10</v>
      </c>
      <c r="AK2" s="1" t="s">
        <v>59</v>
      </c>
      <c r="AL2" s="1" t="s">
        <v>7</v>
      </c>
      <c r="AM2" s="1" t="s">
        <v>8</v>
      </c>
      <c r="AN2" s="1" t="s">
        <v>10</v>
      </c>
      <c r="AP2" s="1" t="s">
        <v>59</v>
      </c>
      <c r="AQ2" s="1" t="s">
        <v>7</v>
      </c>
      <c r="AR2" s="1" t="s">
        <v>8</v>
      </c>
      <c r="AS2" s="1" t="s">
        <v>10</v>
      </c>
    </row>
    <row r="3" spans="1:45" s="36" customFormat="1" x14ac:dyDescent="0.25">
      <c r="A3" s="36">
        <v>118.62825000000001</v>
      </c>
      <c r="B3" s="36">
        <v>280.50940507962463</v>
      </c>
      <c r="C3" s="36">
        <v>189.60409761541248</v>
      </c>
      <c r="D3" s="88">
        <v>230.62032135689697</v>
      </c>
      <c r="F3" s="36">
        <v>118.62825000000001</v>
      </c>
      <c r="G3" s="36">
        <v>495.15821381362218</v>
      </c>
      <c r="H3" s="36">
        <v>201.47732218546975</v>
      </c>
      <c r="I3" s="88">
        <v>315.85305282252517</v>
      </c>
      <c r="K3" s="46"/>
      <c r="L3" s="36">
        <v>118.62825000000001</v>
      </c>
      <c r="M3" s="36">
        <v>201.08779755529702</v>
      </c>
      <c r="N3" s="36">
        <v>113.96011396011396</v>
      </c>
      <c r="O3" s="88">
        <v>151.38027720079646</v>
      </c>
      <c r="P3" s="46"/>
      <c r="Q3" s="36">
        <v>117.98</v>
      </c>
      <c r="R3" s="36">
        <v>252.19366855899162</v>
      </c>
      <c r="S3" s="36">
        <v>115.46536039188243</v>
      </c>
      <c r="T3" s="88">
        <v>170.64475622976207</v>
      </c>
      <c r="V3" s="36">
        <v>115.78450000000001</v>
      </c>
      <c r="W3" s="36">
        <v>40.622884224779959</v>
      </c>
      <c r="X3" s="36">
        <v>40.615027560197277</v>
      </c>
      <c r="Y3" s="88">
        <v>40.618955702530577</v>
      </c>
      <c r="AA3" s="36">
        <v>115.70325</v>
      </c>
      <c r="AB3" s="36">
        <v>305.10138489108044</v>
      </c>
      <c r="AC3" s="36">
        <v>142.10919970082273</v>
      </c>
      <c r="AD3" s="88">
        <v>208.22515130138368</v>
      </c>
      <c r="AF3" s="36">
        <v>116.11425</v>
      </c>
      <c r="AG3" s="36">
        <v>231.20713243846114</v>
      </c>
      <c r="AH3" s="36">
        <v>131.00436681222706</v>
      </c>
      <c r="AI3" s="88">
        <v>174.03776598075294</v>
      </c>
      <c r="AK3" s="36">
        <v>114.9285</v>
      </c>
      <c r="AL3" s="36">
        <v>331.18065904951163</v>
      </c>
      <c r="AM3" s="36">
        <v>148.55355746677091</v>
      </c>
      <c r="AN3" s="88">
        <v>239.86710825814129</v>
      </c>
      <c r="AP3" s="36">
        <v>114.55850000000001</v>
      </c>
      <c r="AQ3" s="36">
        <v>337.89491468153403</v>
      </c>
      <c r="AR3" s="36">
        <v>149.25373134328359</v>
      </c>
      <c r="AS3" s="88">
        <v>243.5743230124088</v>
      </c>
    </row>
    <row r="4" spans="1:45" s="36" customFormat="1" x14ac:dyDescent="0.25">
      <c r="A4" s="36">
        <v>118.32350000000001</v>
      </c>
      <c r="B4" s="36">
        <v>244.67194307785337</v>
      </c>
      <c r="C4" s="36">
        <v>205.79069931444096</v>
      </c>
      <c r="D4" s="36">
        <v>224.39075352744493</v>
      </c>
      <c r="F4" s="36">
        <v>118.32350000000001</v>
      </c>
      <c r="G4" s="36">
        <v>622.89689466018319</v>
      </c>
      <c r="H4" s="36">
        <v>108.69565217391305</v>
      </c>
      <c r="I4" s="36">
        <v>260.20412026367649</v>
      </c>
      <c r="K4" s="46"/>
      <c r="L4" s="36">
        <v>118.32350000000001</v>
      </c>
      <c r="M4" s="36">
        <v>233.6869796291723</v>
      </c>
      <c r="N4" s="36">
        <v>112.49259917110717</v>
      </c>
      <c r="O4" s="36">
        <v>162.13591746103381</v>
      </c>
      <c r="P4" s="46"/>
      <c r="Q4" s="36">
        <v>117.73</v>
      </c>
      <c r="R4" s="36">
        <v>302.41138183391564</v>
      </c>
      <c r="S4" s="36">
        <v>121.12036336109006</v>
      </c>
      <c r="T4" s="36">
        <v>191.38489086720824</v>
      </c>
      <c r="V4" s="36">
        <v>115.47975000000001</v>
      </c>
      <c r="W4" s="36">
        <v>86.895255988727101</v>
      </c>
      <c r="X4" s="36">
        <v>72.833211944646749</v>
      </c>
      <c r="Y4" s="36">
        <v>79.55413626211589</v>
      </c>
      <c r="AA4" s="36">
        <v>115.3985</v>
      </c>
      <c r="AB4" s="36">
        <v>321.86577243613061</v>
      </c>
      <c r="AC4" s="36">
        <v>138.79003558718861</v>
      </c>
      <c r="AD4" s="36">
        <v>211.35695401549606</v>
      </c>
      <c r="AF4" s="36">
        <v>115.8095</v>
      </c>
      <c r="AG4" s="36">
        <v>100.70493454179255</v>
      </c>
      <c r="AH4" s="36">
        <v>125.78616352201257</v>
      </c>
      <c r="AI4" s="36">
        <v>112.54904425959153</v>
      </c>
      <c r="AK4" s="36">
        <v>114.62375</v>
      </c>
      <c r="AL4" s="36">
        <v>331.18065904951163</v>
      </c>
      <c r="AM4" s="36">
        <v>288.63162495481538</v>
      </c>
      <c r="AN4" s="36">
        <v>309.90614200216351</v>
      </c>
      <c r="AP4" s="36">
        <v>114.25375000000001</v>
      </c>
      <c r="AQ4" s="36">
        <v>396.70948925208984</v>
      </c>
      <c r="AR4" s="36">
        <v>156.79442508710798</v>
      </c>
      <c r="AS4" s="36">
        <v>276.75195716959888</v>
      </c>
    </row>
    <row r="5" spans="1:45" s="36" customFormat="1" x14ac:dyDescent="0.25">
      <c r="A5" s="36">
        <v>118.01875000000001</v>
      </c>
      <c r="B5" s="36">
        <v>247.22059720928311</v>
      </c>
      <c r="C5" s="36">
        <v>217.03833620478497</v>
      </c>
      <c r="D5" s="36">
        <v>231.63839727872431</v>
      </c>
      <c r="F5" s="36">
        <v>118.01875000000001</v>
      </c>
      <c r="G5" s="36">
        <v>622.89689466018319</v>
      </c>
      <c r="H5" s="36">
        <v>223.90398996910133</v>
      </c>
      <c r="I5" s="36">
        <v>373.45561992528377</v>
      </c>
      <c r="K5" s="46"/>
      <c r="L5" s="36">
        <v>118.01875000000001</v>
      </c>
      <c r="M5" s="36">
        <v>231.61194191172504</v>
      </c>
      <c r="N5" s="36">
        <v>122.32415902140673</v>
      </c>
      <c r="O5" s="36">
        <v>168.32033749273043</v>
      </c>
      <c r="P5" s="46"/>
      <c r="Q5" s="36">
        <v>117.48</v>
      </c>
      <c r="R5" s="36">
        <v>248.3916639757571</v>
      </c>
      <c r="S5" s="36">
        <v>126.18296529968453</v>
      </c>
      <c r="T5" s="36">
        <v>177.0389694846416</v>
      </c>
      <c r="V5" s="36">
        <v>115.17500000000001</v>
      </c>
      <c r="W5" s="36">
        <v>106.65312341289994</v>
      </c>
      <c r="X5" s="36">
        <v>110.74918566775243</v>
      </c>
      <c r="Y5" s="36">
        <v>108.68185941959665</v>
      </c>
      <c r="AA5" s="36">
        <v>115.09375</v>
      </c>
      <c r="AB5" s="36">
        <v>254.35584382551195</v>
      </c>
      <c r="AC5" s="36">
        <v>132.18770654329148</v>
      </c>
      <c r="AD5" s="36">
        <v>183.36497932041999</v>
      </c>
      <c r="AF5" s="36">
        <v>115.50475</v>
      </c>
      <c r="AG5" s="36">
        <v>194.93799199690937</v>
      </c>
      <c r="AH5" s="36">
        <v>128.11127379209373</v>
      </c>
      <c r="AI5" s="36">
        <v>158.03086554593389</v>
      </c>
      <c r="AK5" s="36">
        <v>114.319</v>
      </c>
      <c r="AL5" s="36">
        <v>383.25434035540468</v>
      </c>
      <c r="AM5" s="36">
        <v>159.79814970563501</v>
      </c>
      <c r="AN5" s="36">
        <v>271.52624503051982</v>
      </c>
      <c r="AP5" s="36">
        <v>113.94900000000001</v>
      </c>
      <c r="AQ5" s="36">
        <v>201.63322915616493</v>
      </c>
      <c r="AR5" s="36">
        <v>131.57894736842104</v>
      </c>
      <c r="AS5" s="36">
        <v>166.60608826229299</v>
      </c>
    </row>
    <row r="6" spans="1:45" s="36" customFormat="1" x14ac:dyDescent="0.25">
      <c r="A6" s="36">
        <v>117.71400000000001</v>
      </c>
      <c r="B6" s="36">
        <v>295.30133391831129</v>
      </c>
      <c r="C6" s="36">
        <v>204.36544044158509</v>
      </c>
      <c r="D6" s="36">
        <v>245.66112262464989</v>
      </c>
      <c r="F6" s="36">
        <v>117.71400000000001</v>
      </c>
      <c r="G6" s="36">
        <v>713.32701350628315</v>
      </c>
      <c r="H6" s="36">
        <v>320.38840933316089</v>
      </c>
      <c r="I6" s="36">
        <v>478.06035936025091</v>
      </c>
      <c r="K6" s="46"/>
      <c r="L6" s="36">
        <v>117.71400000000001</v>
      </c>
      <c r="M6" s="36">
        <v>145.93078635467552</v>
      </c>
      <c r="N6" s="36">
        <v>99.589923842999411</v>
      </c>
      <c r="O6" s="36">
        <v>120.55387135804123</v>
      </c>
      <c r="P6" s="46"/>
      <c r="Q6" s="36">
        <v>117.23</v>
      </c>
      <c r="R6" s="36">
        <v>229.13410222768158</v>
      </c>
      <c r="S6" s="36">
        <v>129.33968686181078</v>
      </c>
      <c r="T6" s="36">
        <v>172.15148280363567</v>
      </c>
      <c r="V6" s="36">
        <v>114.87025</v>
      </c>
      <c r="W6" s="36">
        <v>123.9925604463732</v>
      </c>
      <c r="X6" s="36">
        <v>127.34082397003745</v>
      </c>
      <c r="Y6" s="36">
        <v>125.65554032113289</v>
      </c>
      <c r="AA6" s="36">
        <v>114.789</v>
      </c>
      <c r="AB6" s="36">
        <v>287.87934807181517</v>
      </c>
      <c r="AC6" s="36">
        <v>141.05419450631032</v>
      </c>
      <c r="AD6" s="36">
        <v>201.51076784447929</v>
      </c>
      <c r="AF6" s="36">
        <v>115.2</v>
      </c>
      <c r="AG6" s="36">
        <v>102.01251256332669</v>
      </c>
      <c r="AH6" s="36">
        <v>60.975609756097569</v>
      </c>
      <c r="AI6" s="36">
        <v>78.868721026148322</v>
      </c>
      <c r="AK6" s="36">
        <v>114.01424999999999</v>
      </c>
      <c r="AL6" s="36">
        <v>276.28125431689477</v>
      </c>
      <c r="AM6" s="36">
        <v>148.55355746677091</v>
      </c>
      <c r="AN6" s="36">
        <v>212.41740589183286</v>
      </c>
      <c r="AP6" s="36">
        <v>113.64425</v>
      </c>
      <c r="AQ6" s="36">
        <v>63.788027477919542</v>
      </c>
      <c r="AR6" s="36">
        <v>34.871244635193129</v>
      </c>
      <c r="AS6" s="36">
        <v>49.329636056556339</v>
      </c>
    </row>
    <row r="7" spans="1:45" s="36" customFormat="1" x14ac:dyDescent="0.25">
      <c r="A7" s="36">
        <v>117.40925</v>
      </c>
      <c r="B7" s="36">
        <v>228.33656810138146</v>
      </c>
      <c r="C7" s="36">
        <v>187.90752444363719</v>
      </c>
      <c r="D7" s="36">
        <v>207.1380198126036</v>
      </c>
      <c r="F7" s="36">
        <v>117.40925</v>
      </c>
      <c r="G7" s="36">
        <v>584.18547764620473</v>
      </c>
      <c r="H7" s="36">
        <v>239.81688648400922</v>
      </c>
      <c r="I7" s="36">
        <v>374.2960624669816</v>
      </c>
      <c r="K7" s="46"/>
      <c r="L7" s="36">
        <v>117.40925</v>
      </c>
      <c r="M7" s="36">
        <v>81.150909914473857</v>
      </c>
      <c r="N7" s="36">
        <v>57.667663391712956</v>
      </c>
      <c r="O7" s="36">
        <v>68.408942082735791</v>
      </c>
      <c r="P7" s="46"/>
      <c r="Q7" s="36">
        <v>116.98</v>
      </c>
      <c r="R7" s="36">
        <v>102.75824770146023</v>
      </c>
      <c r="S7" s="36">
        <v>116.27906976744185</v>
      </c>
      <c r="T7" s="36">
        <v>109.30980492919271</v>
      </c>
      <c r="V7" s="36">
        <v>114.5655</v>
      </c>
      <c r="W7" s="36">
        <v>147.73473407747866</v>
      </c>
      <c r="X7" s="36">
        <v>148.92032762472078</v>
      </c>
      <c r="Y7" s="36">
        <v>148.32634627863357</v>
      </c>
      <c r="AA7" s="36">
        <v>114.48424999999999</v>
      </c>
      <c r="AB7" s="36">
        <v>287.58311950995846</v>
      </c>
      <c r="AC7" s="36">
        <v>131.31976362442549</v>
      </c>
      <c r="AD7" s="36">
        <v>194.33308332968593</v>
      </c>
      <c r="AF7" s="36">
        <v>114.89524999999999</v>
      </c>
      <c r="AG7" s="36">
        <v>102.01251256332669</v>
      </c>
      <c r="AH7" s="36">
        <v>68.649885583524025</v>
      </c>
      <c r="AI7" s="36">
        <v>83.684809347695747</v>
      </c>
      <c r="AK7" s="36">
        <v>113.70949999999999</v>
      </c>
      <c r="AL7" s="36">
        <v>203.99365454840284</v>
      </c>
      <c r="AM7" s="36">
        <v>138.14274750575595</v>
      </c>
      <c r="AN7" s="36">
        <v>171.0682010270794</v>
      </c>
      <c r="AP7" s="36">
        <v>113.3395</v>
      </c>
      <c r="AQ7" s="36">
        <v>75.187969924812023</v>
      </c>
      <c r="AR7" s="36">
        <v>82.908163265306101</v>
      </c>
      <c r="AS7" s="36">
        <v>79.048066595059055</v>
      </c>
    </row>
    <row r="8" spans="1:45" s="36" customFormat="1" x14ac:dyDescent="0.25">
      <c r="A8" s="36">
        <v>117.1045</v>
      </c>
      <c r="B8" s="36">
        <v>68.610634648370493</v>
      </c>
      <c r="C8" s="36">
        <v>64.274236743438678</v>
      </c>
      <c r="D8" s="36">
        <v>66.407049132655658</v>
      </c>
      <c r="F8" s="36">
        <v>117.1045</v>
      </c>
      <c r="G8" s="36">
        <v>256.24693418846601</v>
      </c>
      <c r="H8" s="36">
        <v>106.00706713780919</v>
      </c>
      <c r="I8" s="36">
        <v>164.81500525247841</v>
      </c>
      <c r="K8" s="46"/>
      <c r="L8" s="36">
        <v>117.1045</v>
      </c>
      <c r="M8" s="36">
        <v>47.083442322783156</v>
      </c>
      <c r="N8" s="36">
        <v>71.102082275266625</v>
      </c>
      <c r="O8" s="36">
        <v>57.859578203071088</v>
      </c>
      <c r="P8" s="46"/>
      <c r="Q8" s="36">
        <v>116.73</v>
      </c>
      <c r="R8" s="36">
        <v>103.8961038961039</v>
      </c>
      <c r="S8" s="36">
        <v>114.56023651145601</v>
      </c>
      <c r="T8" s="36">
        <v>109.09794789525817</v>
      </c>
      <c r="V8" s="36">
        <v>114.26075</v>
      </c>
      <c r="W8" s="36">
        <v>2.2229632099588752</v>
      </c>
      <c r="X8" s="36">
        <v>2.2229632099588752</v>
      </c>
      <c r="Y8" s="36">
        <v>2.2229632099588752</v>
      </c>
      <c r="AA8" s="36">
        <v>114.17949999999999</v>
      </c>
      <c r="AB8" s="36">
        <v>352.42004131447254</v>
      </c>
      <c r="AC8" s="36">
        <v>141.05419450631032</v>
      </c>
      <c r="AD8" s="36">
        <v>222.95812399527748</v>
      </c>
      <c r="AF8" s="36">
        <v>114.59049999999999</v>
      </c>
      <c r="AG8" s="36">
        <v>31.055900621118006</v>
      </c>
      <c r="AH8" s="36">
        <v>15.198851642320358</v>
      </c>
      <c r="AI8" s="36">
        <v>21.725883783151776</v>
      </c>
      <c r="AK8" s="36">
        <v>113.40474999999999</v>
      </c>
      <c r="AL8" s="36">
        <v>103.89296380180245</v>
      </c>
      <c r="AM8" s="36">
        <v>77.138849929873771</v>
      </c>
      <c r="AN8" s="36">
        <v>90.515906865838105</v>
      </c>
      <c r="AP8" s="36">
        <v>113.03475</v>
      </c>
      <c r="AQ8" s="36">
        <v>14.339973645453842</v>
      </c>
      <c r="AR8" s="36">
        <v>14.6484375</v>
      </c>
      <c r="AS8" s="36">
        <v>14.494205572726921</v>
      </c>
    </row>
    <row r="9" spans="1:45" s="36" customFormat="1" x14ac:dyDescent="0.25">
      <c r="A9" s="36">
        <v>116.79975</v>
      </c>
      <c r="B9" s="36">
        <v>141.24620240323995</v>
      </c>
      <c r="C9" s="36">
        <v>108.48755583918316</v>
      </c>
      <c r="D9" s="36">
        <v>123.78794476965057</v>
      </c>
      <c r="F9" s="36">
        <v>116.79975</v>
      </c>
      <c r="G9" s="36">
        <v>346.68181679190377</v>
      </c>
      <c r="H9" s="36">
        <v>104.71204188481676</v>
      </c>
      <c r="I9" s="36">
        <v>190.5302099946835</v>
      </c>
      <c r="K9" s="46"/>
      <c r="L9" s="36">
        <v>116.79975</v>
      </c>
      <c r="M9" s="36">
        <v>120.85837067952906</v>
      </c>
      <c r="N9" s="36">
        <v>101.37149672033394</v>
      </c>
      <c r="O9" s="36">
        <v>110.68691849972508</v>
      </c>
      <c r="P9" s="46"/>
      <c r="Q9" s="36">
        <v>116.48</v>
      </c>
      <c r="R9" s="36">
        <v>83.737329219920667</v>
      </c>
      <c r="S9" s="36">
        <v>84.507042253521121</v>
      </c>
      <c r="T9" s="36">
        <v>84.121305378511835</v>
      </c>
      <c r="V9" s="36">
        <v>113.956</v>
      </c>
      <c r="W9" s="36">
        <v>122.74959083469719</v>
      </c>
      <c r="X9" s="36">
        <v>138.35511145272866</v>
      </c>
      <c r="Y9" s="36">
        <v>130.3189676168108</v>
      </c>
      <c r="AA9" s="36">
        <v>113.87474999999999</v>
      </c>
      <c r="AB9" s="36">
        <v>239.14017669339836</v>
      </c>
      <c r="AC9" s="36">
        <v>132.27513227513228</v>
      </c>
      <c r="AD9" s="36">
        <v>177.85471178582191</v>
      </c>
      <c r="AF9" s="36">
        <v>114.28574999999999</v>
      </c>
      <c r="AG9" s="36">
        <v>227.01132029783886</v>
      </c>
      <c r="AH9" s="36">
        <v>125.82781456953639</v>
      </c>
      <c r="AI9" s="36">
        <v>169.00987638484946</v>
      </c>
      <c r="AK9" s="36">
        <v>113.1</v>
      </c>
      <c r="AL9" s="36">
        <v>128.08838564385374</v>
      </c>
      <c r="AM9" s="36">
        <v>111.03400416377515</v>
      </c>
      <c r="AN9" s="36">
        <v>119.56119490381445</v>
      </c>
      <c r="AP9" s="36">
        <v>112.73</v>
      </c>
      <c r="AQ9" s="36">
        <v>14.588452088452089</v>
      </c>
      <c r="AR9" s="36">
        <v>9.9351600083664504</v>
      </c>
      <c r="AS9" s="36">
        <v>12.261806048409269</v>
      </c>
    </row>
    <row r="10" spans="1:45" s="36" customFormat="1" x14ac:dyDescent="0.25">
      <c r="A10" s="36">
        <v>116.495</v>
      </c>
      <c r="B10" s="36">
        <v>135.04236954344427</v>
      </c>
      <c r="C10" s="36">
        <v>91.015854374633008</v>
      </c>
      <c r="D10" s="36">
        <v>110.86476735542044</v>
      </c>
      <c r="F10" s="36">
        <v>116.495</v>
      </c>
      <c r="G10" s="36">
        <v>195.46520719311968</v>
      </c>
      <c r="H10" s="36">
        <v>165.10494324200067</v>
      </c>
      <c r="I10" s="36">
        <v>179.64484946528785</v>
      </c>
      <c r="K10" s="46"/>
      <c r="L10" s="36">
        <v>116.495</v>
      </c>
      <c r="M10" s="36">
        <v>81.157193367834168</v>
      </c>
      <c r="N10" s="36">
        <v>89.228808158062463</v>
      </c>
      <c r="O10" s="36">
        <v>85.097353881688079</v>
      </c>
      <c r="P10" s="46"/>
      <c r="Q10" s="36">
        <v>116.23</v>
      </c>
      <c r="R10" s="36">
        <v>83.737329219920667</v>
      </c>
      <c r="S10" s="36">
        <v>85.417937766931047</v>
      </c>
      <c r="T10" s="36">
        <v>84.573459052330364</v>
      </c>
      <c r="V10" s="36">
        <v>113.65125</v>
      </c>
      <c r="W10" s="36">
        <v>124.93210211841391</v>
      </c>
      <c r="X10" s="36">
        <v>134.2281879194631</v>
      </c>
      <c r="Y10" s="36">
        <v>129.49675548184211</v>
      </c>
      <c r="AA10" s="36">
        <v>113.57</v>
      </c>
      <c r="AB10" s="36">
        <v>547.44766683467651</v>
      </c>
      <c r="AC10" s="36">
        <v>418.59792527646499</v>
      </c>
      <c r="AD10" s="36">
        <v>478.70706860713574</v>
      </c>
      <c r="AF10" s="36">
        <v>113.98099999999999</v>
      </c>
      <c r="AG10" s="36">
        <v>203.97491479411516</v>
      </c>
      <c r="AH10" s="36">
        <v>127.55102040816327</v>
      </c>
      <c r="AI10" s="36">
        <v>161.29850749358329</v>
      </c>
      <c r="AK10" s="36">
        <v>112.79525</v>
      </c>
      <c r="AL10" s="36">
        <v>65.36660982694508</v>
      </c>
      <c r="AM10" s="36">
        <v>47.694753577106525</v>
      </c>
      <c r="AN10" s="36">
        <v>56.530681702025802</v>
      </c>
      <c r="AP10" s="36">
        <v>112.42525000000001</v>
      </c>
      <c r="AQ10" s="36">
        <v>33.851055356431701</v>
      </c>
      <c r="AR10" s="36">
        <v>21.097046413502106</v>
      </c>
      <c r="AS10" s="36">
        <v>27.474050884966903</v>
      </c>
    </row>
    <row r="11" spans="1:45" s="36" customFormat="1" x14ac:dyDescent="0.25">
      <c r="A11" s="36">
        <v>116.19025000000001</v>
      </c>
      <c r="B11" s="36">
        <v>98.740088512060325</v>
      </c>
      <c r="C11" s="36">
        <v>80.186239006725302</v>
      </c>
      <c r="D11" s="36">
        <v>88.980876243006733</v>
      </c>
      <c r="F11" s="36">
        <v>116.19025000000001</v>
      </c>
      <c r="G11" s="36">
        <v>0.54856641310708021</v>
      </c>
      <c r="H11" s="36">
        <v>0.54856641310708021</v>
      </c>
      <c r="I11" s="36">
        <v>0.54856641310708021</v>
      </c>
      <c r="K11" s="46"/>
      <c r="L11" s="36">
        <v>116.19025000000001</v>
      </c>
      <c r="M11" s="36">
        <v>0.90203860725239038</v>
      </c>
      <c r="N11" s="36">
        <v>0.90203860725239038</v>
      </c>
      <c r="O11" s="36">
        <v>0.90203860725239038</v>
      </c>
      <c r="P11" s="46"/>
      <c r="Q11" s="36">
        <v>115.98</v>
      </c>
      <c r="R11" s="36">
        <v>48.769159312587078</v>
      </c>
      <c r="S11" s="36">
        <v>24.314467107929215</v>
      </c>
      <c r="T11" s="36">
        <v>34.435390515968571</v>
      </c>
      <c r="V11" s="36">
        <v>113.34650000000001</v>
      </c>
      <c r="W11" s="36">
        <v>138.02816901408451</v>
      </c>
      <c r="X11" s="36">
        <v>152.87099179716628</v>
      </c>
      <c r="Y11" s="36">
        <v>145.26012217098676</v>
      </c>
      <c r="AA11" s="36">
        <v>113.26524999999999</v>
      </c>
      <c r="AB11" s="36">
        <v>49.935979513444309</v>
      </c>
      <c r="AC11" s="36">
        <v>36.937206748527508</v>
      </c>
      <c r="AD11" s="36">
        <v>42.947591311717666</v>
      </c>
      <c r="AF11" s="36">
        <v>113.67625</v>
      </c>
      <c r="AG11" s="36">
        <v>106.04453870625662</v>
      </c>
      <c r="AH11" s="36">
        <v>114.75409836065573</v>
      </c>
      <c r="AI11" s="36">
        <v>110.31339640002085</v>
      </c>
      <c r="AK11" s="36">
        <v>112.4905</v>
      </c>
      <c r="AL11" s="36">
        <v>708.92377494033281</v>
      </c>
      <c r="AM11" s="36">
        <v>515.24765010268163</v>
      </c>
      <c r="AN11" s="36">
        <v>612.08571252150728</v>
      </c>
      <c r="AP11" s="36">
        <v>112.12050000000001</v>
      </c>
      <c r="AQ11" s="36">
        <v>271.77605652941975</v>
      </c>
      <c r="AR11" s="36">
        <v>163.93442622950818</v>
      </c>
      <c r="AS11" s="36">
        <v>217.85524137946396</v>
      </c>
    </row>
    <row r="12" spans="1:45" s="36" customFormat="1" x14ac:dyDescent="0.25">
      <c r="A12" s="36">
        <v>115.88550000000001</v>
      </c>
      <c r="B12" s="36">
        <v>176.00826787555766</v>
      </c>
      <c r="C12" s="36">
        <v>133.8366506520247</v>
      </c>
      <c r="D12" s="36">
        <v>153.48080355382882</v>
      </c>
      <c r="F12" s="36">
        <v>115.88550000000001</v>
      </c>
      <c r="G12" s="36">
        <v>29.59674435812061</v>
      </c>
      <c r="H12" s="36">
        <v>20.373752985808625</v>
      </c>
      <c r="I12" s="36">
        <v>24.555992318301339</v>
      </c>
      <c r="K12" s="46"/>
      <c r="L12" s="36">
        <v>115.88550000000001</v>
      </c>
      <c r="M12" s="36">
        <v>45.61309364099813</v>
      </c>
      <c r="N12" s="36">
        <v>56.124938994631535</v>
      </c>
      <c r="O12" s="36">
        <v>50.596759757492727</v>
      </c>
      <c r="P12" s="46"/>
      <c r="Q12" s="36">
        <v>115.73</v>
      </c>
      <c r="R12" s="36">
        <v>107.91929794899373</v>
      </c>
      <c r="S12" s="36">
        <v>114.4310235219326</v>
      </c>
      <c r="T12" s="36">
        <v>111.12747509986788</v>
      </c>
      <c r="V12" s="36">
        <v>113.04175000000001</v>
      </c>
      <c r="W12" s="36">
        <v>160.97875080489376</v>
      </c>
      <c r="X12" s="36">
        <v>189.35978358881874</v>
      </c>
      <c r="Y12" s="36">
        <v>174.59353199592778</v>
      </c>
      <c r="AA12" s="36">
        <v>112.9605</v>
      </c>
      <c r="AB12" s="36">
        <v>604.50544159122535</v>
      </c>
      <c r="AC12" s="36">
        <v>441.5744441944525</v>
      </c>
      <c r="AD12" s="36">
        <v>516.65670844688293</v>
      </c>
      <c r="AF12" s="36">
        <v>113.3715</v>
      </c>
      <c r="AG12" s="36">
        <v>360.73234215185158</v>
      </c>
      <c r="AH12" s="36">
        <v>353.13851858391456</v>
      </c>
      <c r="AI12" s="36">
        <v>356.91523491273199</v>
      </c>
      <c r="AK12" s="36">
        <v>112.18575</v>
      </c>
      <c r="AL12" s="36">
        <v>502.17832155265688</v>
      </c>
      <c r="AM12" s="36">
        <v>390.64607279782592</v>
      </c>
      <c r="AN12" s="36">
        <v>446.41219717524143</v>
      </c>
      <c r="AP12" s="36">
        <v>111.81575000000001</v>
      </c>
      <c r="AQ12" s="36">
        <v>268.42732144657202</v>
      </c>
      <c r="AR12" s="36">
        <v>155.22875816993465</v>
      </c>
      <c r="AS12" s="36">
        <v>211.82803980825332</v>
      </c>
    </row>
    <row r="13" spans="1:45" s="36" customFormat="1" x14ac:dyDescent="0.25">
      <c r="A13" s="36">
        <v>115.58075000000001</v>
      </c>
      <c r="B13" s="36">
        <v>216.81582218624695</v>
      </c>
      <c r="C13" s="36">
        <v>193.09084188526546</v>
      </c>
      <c r="D13" s="36">
        <v>204.60974962104919</v>
      </c>
      <c r="F13" s="36">
        <v>115.58075000000001</v>
      </c>
      <c r="G13" s="36">
        <v>10.095447870778267</v>
      </c>
      <c r="H13" s="36">
        <v>10.095447870778267</v>
      </c>
      <c r="I13" s="36">
        <v>10.095447870778267</v>
      </c>
      <c r="K13" s="46"/>
      <c r="L13" s="36">
        <v>115.58075000000001</v>
      </c>
      <c r="M13" s="36">
        <v>54.972513743128438</v>
      </c>
      <c r="N13" s="36">
        <v>31.347962382445143</v>
      </c>
      <c r="O13" s="36">
        <v>41.512363133023861</v>
      </c>
      <c r="P13" s="46"/>
      <c r="Q13" s="36">
        <v>115.48</v>
      </c>
      <c r="R13" s="36">
        <v>608.82800608828006</v>
      </c>
      <c r="S13" s="36">
        <v>360.24352462264494</v>
      </c>
      <c r="T13" s="36">
        <v>468.32290868824595</v>
      </c>
      <c r="V13" s="36">
        <v>112.73700000000001</v>
      </c>
      <c r="W13" s="36">
        <v>189.91964937910888</v>
      </c>
      <c r="X13" s="36">
        <v>176.70682730923696</v>
      </c>
      <c r="Y13" s="36">
        <v>183.19415570772179</v>
      </c>
      <c r="AA13" s="36">
        <v>112.65575</v>
      </c>
      <c r="AB13" s="36">
        <v>488.490688039134</v>
      </c>
      <c r="AC13" s="36">
        <v>388.99222722804154</v>
      </c>
      <c r="AD13" s="36">
        <v>435.91178089207585</v>
      </c>
      <c r="AF13" s="36">
        <v>113.06675</v>
      </c>
      <c r="AG13" s="36">
        <v>416.61503111725932</v>
      </c>
      <c r="AH13" s="36">
        <v>418.54436503480377</v>
      </c>
      <c r="AI13" s="36">
        <v>417.57858381737964</v>
      </c>
      <c r="AK13" s="36">
        <v>111.881</v>
      </c>
      <c r="AL13" s="36">
        <v>200.63266165976719</v>
      </c>
      <c r="AM13" s="36">
        <v>132.04853675945753</v>
      </c>
      <c r="AN13" s="36">
        <v>166.34059920961238</v>
      </c>
      <c r="AP13" s="36">
        <v>111.51100000000001</v>
      </c>
      <c r="AQ13" s="36">
        <v>168.89765109430323</v>
      </c>
      <c r="AR13" s="36">
        <v>115.44011544011542</v>
      </c>
      <c r="AS13" s="36">
        <v>142.16888326720931</v>
      </c>
    </row>
    <row r="14" spans="1:45" s="36" customFormat="1" x14ac:dyDescent="0.25">
      <c r="A14" s="36">
        <v>115.27600000000001</v>
      </c>
      <c r="B14" s="36">
        <v>81.135902636916825</v>
      </c>
      <c r="C14" s="36">
        <v>87.347803070407622</v>
      </c>
      <c r="D14" s="36">
        <v>84.184576054460095</v>
      </c>
      <c r="F14" s="36">
        <v>115.27600000000001</v>
      </c>
      <c r="G14" s="36">
        <v>108.08548185981707</v>
      </c>
      <c r="H14" s="36">
        <v>66.889632107023417</v>
      </c>
      <c r="I14" s="36">
        <v>85.028219537477767</v>
      </c>
      <c r="K14" s="46"/>
      <c r="L14" s="36">
        <v>115.27600000000001</v>
      </c>
      <c r="M14" s="36">
        <v>98.242350780395128</v>
      </c>
      <c r="N14" s="36">
        <v>74.211502782931362</v>
      </c>
      <c r="O14" s="36">
        <v>85.38566910401893</v>
      </c>
      <c r="P14" s="46"/>
      <c r="Q14" s="36">
        <v>115.23</v>
      </c>
      <c r="R14" s="36">
        <v>463.04453350421494</v>
      </c>
      <c r="S14" s="36">
        <v>388.26166141919157</v>
      </c>
      <c r="T14" s="36">
        <v>424.00759414121467</v>
      </c>
      <c r="V14" s="36">
        <v>112.43225000000001</v>
      </c>
      <c r="W14" s="36">
        <v>138.81019830028328</v>
      </c>
      <c r="X14" s="36">
        <v>150.62454077883908</v>
      </c>
      <c r="Y14" s="36">
        <v>144.59675782810535</v>
      </c>
      <c r="AA14" s="36">
        <v>112.351</v>
      </c>
      <c r="AB14" s="36">
        <v>477.66571588443236</v>
      </c>
      <c r="AC14" s="36">
        <v>472.54512805972979</v>
      </c>
      <c r="AD14" s="36">
        <v>475.09852334263428</v>
      </c>
      <c r="AF14" s="36">
        <v>112.762</v>
      </c>
      <c r="AG14" s="36">
        <v>452.20806739192244</v>
      </c>
      <c r="AH14" s="36">
        <v>396.39742419020115</v>
      </c>
      <c r="AI14" s="36">
        <v>423.38412005197711</v>
      </c>
      <c r="AK14" s="36">
        <v>111.57625</v>
      </c>
      <c r="AL14" s="36">
        <v>4.9574800747435459</v>
      </c>
      <c r="AM14" s="36">
        <v>3.1735956839098698</v>
      </c>
      <c r="AN14" s="36">
        <v>4.0655378793267083</v>
      </c>
      <c r="AP14" s="36">
        <v>111.20625000000001</v>
      </c>
      <c r="AQ14" s="36">
        <v>33.851055356431701</v>
      </c>
      <c r="AR14" s="36">
        <v>21.042850896370787</v>
      </c>
      <c r="AS14" s="36">
        <v>27.446953126401244</v>
      </c>
    </row>
    <row r="15" spans="1:45" s="36" customFormat="1" x14ac:dyDescent="0.25">
      <c r="A15" s="36">
        <v>114.97125000000001</v>
      </c>
      <c r="B15" s="36">
        <v>383.87715930902129</v>
      </c>
      <c r="C15" s="36">
        <v>309.23164004361524</v>
      </c>
      <c r="D15" s="36">
        <v>344.53876929659572</v>
      </c>
      <c r="F15" s="36">
        <v>114.97125000000001</v>
      </c>
      <c r="G15" s="36">
        <v>495.15821381362218</v>
      </c>
      <c r="H15" s="36">
        <v>294.16090601559057</v>
      </c>
      <c r="I15" s="36">
        <v>381.64930079390507</v>
      </c>
      <c r="K15" s="46"/>
      <c r="L15" s="36">
        <v>114.97125000000001</v>
      </c>
      <c r="M15" s="36">
        <v>263.2244537806472</v>
      </c>
      <c r="N15" s="36">
        <v>136.51877133105805</v>
      </c>
      <c r="O15" s="36">
        <v>189.56550059128068</v>
      </c>
      <c r="P15" s="46"/>
      <c r="Q15" s="36">
        <v>114.98</v>
      </c>
      <c r="R15" s="36">
        <v>56.694286960314002</v>
      </c>
      <c r="S15" s="36">
        <v>79.365079365079353</v>
      </c>
      <c r="T15" s="36">
        <v>67.078659677664291</v>
      </c>
      <c r="V15" s="36">
        <v>112.12750000000001</v>
      </c>
      <c r="W15" s="36">
        <v>172.18095881161378</v>
      </c>
      <c r="X15" s="36">
        <v>188.3701883701884</v>
      </c>
      <c r="Y15" s="36">
        <v>180.09375237665344</v>
      </c>
      <c r="AA15" s="36">
        <v>112.04625</v>
      </c>
      <c r="AB15" s="36">
        <v>715.13706793802112</v>
      </c>
      <c r="AC15" s="36">
        <v>556.16790203355254</v>
      </c>
      <c r="AD15" s="36">
        <v>630.66336721068183</v>
      </c>
      <c r="AF15" s="36">
        <v>112.45725</v>
      </c>
      <c r="AG15" s="36">
        <v>238.280567425458</v>
      </c>
      <c r="AH15" s="36">
        <v>132.83378746594008</v>
      </c>
      <c r="AI15" s="36">
        <v>177.90927533621425</v>
      </c>
      <c r="AK15" s="36">
        <v>111.2715</v>
      </c>
      <c r="AL15" s="36">
        <v>8.0180214577526616</v>
      </c>
      <c r="AM15" s="36">
        <v>6.11756854457483</v>
      </c>
      <c r="AN15" s="36">
        <v>7.0677950011637458</v>
      </c>
      <c r="AP15" s="36">
        <v>110.90150000000001</v>
      </c>
      <c r="AQ15" s="36">
        <v>126.58227848101265</v>
      </c>
      <c r="AR15" s="36">
        <v>158.04597701149424</v>
      </c>
      <c r="AS15" s="36">
        <v>142.31412774625346</v>
      </c>
    </row>
    <row r="16" spans="1:45" s="36" customFormat="1" x14ac:dyDescent="0.25">
      <c r="A16" s="36">
        <v>114.66650000000001</v>
      </c>
      <c r="B16" s="36">
        <v>39.022386527007598</v>
      </c>
      <c r="C16" s="36">
        <v>27.720520292842419</v>
      </c>
      <c r="D16" s="36">
        <v>32.889525043652647</v>
      </c>
      <c r="F16" s="36">
        <v>114.66650000000001</v>
      </c>
      <c r="G16" s="36">
        <v>125.05917979043656</v>
      </c>
      <c r="H16" s="36">
        <v>94.91220846698252</v>
      </c>
      <c r="I16" s="36">
        <v>108.94789095241707</v>
      </c>
      <c r="K16" s="46"/>
      <c r="L16" s="36">
        <v>114.66650000000001</v>
      </c>
      <c r="M16" s="36">
        <v>49.813200498132005</v>
      </c>
      <c r="N16" s="36">
        <v>51.144666341938631</v>
      </c>
      <c r="O16" s="36">
        <v>50.474543275804415</v>
      </c>
      <c r="P16" s="46"/>
      <c r="Q16" s="36">
        <v>114.73</v>
      </c>
      <c r="R16" s="36">
        <v>419.23811423804932</v>
      </c>
      <c r="S16" s="36">
        <v>387.67202946307435</v>
      </c>
      <c r="T16" s="36">
        <v>403.1462396884495</v>
      </c>
      <c r="V16" s="36">
        <v>111.82275</v>
      </c>
      <c r="W16" s="36">
        <v>6.4279502401028479</v>
      </c>
      <c r="X16" s="36">
        <v>4.2571306939123037</v>
      </c>
      <c r="Y16" s="36">
        <v>5.2311207466548497</v>
      </c>
      <c r="AA16" s="36">
        <v>111.7415</v>
      </c>
      <c r="AB16" s="36">
        <v>399.71293343871207</v>
      </c>
      <c r="AC16" s="36">
        <v>167.64459346186084</v>
      </c>
      <c r="AD16" s="36">
        <v>258.86234223575417</v>
      </c>
      <c r="AF16" s="36">
        <v>112.1525</v>
      </c>
      <c r="AG16" s="36">
        <v>597.01492537313459</v>
      </c>
      <c r="AH16" s="36">
        <v>596.53737171057105</v>
      </c>
      <c r="AI16" s="36">
        <v>596.77610077320662</v>
      </c>
      <c r="AK16" s="36">
        <v>110.96674999999999</v>
      </c>
      <c r="AL16" s="36">
        <v>9.643201542912248</v>
      </c>
      <c r="AM16" s="36">
        <v>6.9925624562964854</v>
      </c>
      <c r="AN16" s="36">
        <v>8.3178819996043671</v>
      </c>
      <c r="AP16" s="36">
        <v>110.59675</v>
      </c>
      <c r="AQ16" s="36">
        <v>97.087378640776677</v>
      </c>
      <c r="AR16" s="36">
        <v>107.484076433121</v>
      </c>
      <c r="AS16" s="36">
        <v>102.28572753694884</v>
      </c>
    </row>
    <row r="17" spans="1:45" s="36" customFormat="1" x14ac:dyDescent="0.25">
      <c r="A17" s="36">
        <v>114.36175</v>
      </c>
      <c r="B17" s="36">
        <v>186.87771389822905</v>
      </c>
      <c r="C17" s="36">
        <v>110.9846328969835</v>
      </c>
      <c r="D17" s="36">
        <v>144.01581327625956</v>
      </c>
      <c r="F17" s="36">
        <v>114.36175</v>
      </c>
      <c r="G17" s="36">
        <v>32.679738562091508</v>
      </c>
      <c r="H17" s="36">
        <v>31.083481349911189</v>
      </c>
      <c r="I17" s="36">
        <v>31.871618159653345</v>
      </c>
      <c r="K17" s="46"/>
      <c r="L17" s="36">
        <v>114.36175</v>
      </c>
      <c r="M17" s="36">
        <v>402.46907323297467</v>
      </c>
      <c r="N17" s="36">
        <v>391.36026419315903</v>
      </c>
      <c r="O17" s="36">
        <v>396.87580277718223</v>
      </c>
      <c r="P17" s="46"/>
      <c r="Q17" s="36">
        <v>114.48</v>
      </c>
      <c r="R17" s="36">
        <v>236.41607774815506</v>
      </c>
      <c r="S17" s="36">
        <v>239.44185519549404</v>
      </c>
      <c r="T17" s="36">
        <v>237.92415651644205</v>
      </c>
      <c r="V17" s="36">
        <v>111.518</v>
      </c>
      <c r="W17" s="36">
        <v>1.4953830049721482</v>
      </c>
      <c r="X17" s="36">
        <v>1.4953830049721482</v>
      </c>
      <c r="Y17" s="36">
        <v>1.4953830049721482</v>
      </c>
      <c r="AA17" s="36">
        <v>111.43674999999999</v>
      </c>
      <c r="AB17" s="36">
        <v>305.10138489108044</v>
      </c>
      <c r="AC17" s="36">
        <v>151.13350125944586</v>
      </c>
      <c r="AD17" s="36">
        <v>214.73481445190666</v>
      </c>
      <c r="AF17" s="36">
        <v>111.84774999999999</v>
      </c>
      <c r="AG17" s="36">
        <v>481.61648004028052</v>
      </c>
      <c r="AH17" s="36">
        <v>422.36387236949571</v>
      </c>
      <c r="AI17" s="36">
        <v>451.01818312212072</v>
      </c>
      <c r="AK17" s="36">
        <v>110.66199999999999</v>
      </c>
      <c r="AL17" s="36">
        <v>13.52134440795828</v>
      </c>
      <c r="AM17" s="36">
        <v>10.19367991845056</v>
      </c>
      <c r="AN17" s="36">
        <v>11.857512163204419</v>
      </c>
      <c r="AP17" s="36">
        <v>110.292</v>
      </c>
      <c r="AQ17" s="36">
        <v>11.117926698359145</v>
      </c>
      <c r="AR17" s="36">
        <v>10.483337011697197</v>
      </c>
      <c r="AS17" s="36">
        <v>10.800631855028172</v>
      </c>
    </row>
    <row r="18" spans="1:45" s="36" customFormat="1" x14ac:dyDescent="0.25">
      <c r="A18" s="36">
        <v>114.057</v>
      </c>
      <c r="B18" s="36">
        <v>463.04453350421494</v>
      </c>
      <c r="C18" s="36">
        <v>376.01052829479232</v>
      </c>
      <c r="D18" s="36">
        <v>417.2644481224533</v>
      </c>
      <c r="F18" s="36">
        <v>114.057</v>
      </c>
      <c r="G18" s="36">
        <v>181.86812136292906</v>
      </c>
      <c r="H18" s="36">
        <v>112.74737983142656</v>
      </c>
      <c r="I18" s="36">
        <v>143.19620860390873</v>
      </c>
      <c r="K18" s="46"/>
      <c r="L18" s="36">
        <v>114.057</v>
      </c>
      <c r="M18" s="36">
        <v>431.97610555027603</v>
      </c>
      <c r="N18" s="36">
        <v>407.96127560622176</v>
      </c>
      <c r="O18" s="36">
        <v>419.7970021947495</v>
      </c>
      <c r="P18" s="46"/>
      <c r="Q18" s="36">
        <v>114.23</v>
      </c>
      <c r="R18" s="36">
        <v>179.61167954881546</v>
      </c>
      <c r="S18" s="36">
        <v>115.22134627046694</v>
      </c>
      <c r="T18" s="36">
        <v>143.85791435827997</v>
      </c>
      <c r="V18" s="36">
        <v>111.21325</v>
      </c>
      <c r="W18" s="36">
        <v>5.2416788348496759</v>
      </c>
      <c r="X18" s="36">
        <v>3.3860740011081703</v>
      </c>
      <c r="Y18" s="36">
        <v>4.2129220767590105</v>
      </c>
      <c r="AA18" s="36">
        <v>111.13199999999999</v>
      </c>
      <c r="AB18" s="36">
        <v>384.73837246231471</v>
      </c>
      <c r="AC18" s="36">
        <v>167.10642040457344</v>
      </c>
      <c r="AD18" s="36">
        <v>253.55916906012081</v>
      </c>
      <c r="AF18" s="36">
        <v>111.54299999999999</v>
      </c>
      <c r="AG18" s="36">
        <v>683.90595508307547</v>
      </c>
      <c r="AH18" s="36">
        <v>597.74571897114959</v>
      </c>
      <c r="AI18" s="36">
        <v>639.3761465911781</v>
      </c>
      <c r="AK18" s="36">
        <v>110.35724999999999</v>
      </c>
      <c r="AL18" s="36">
        <v>9.2560453546222394</v>
      </c>
      <c r="AM18" s="36">
        <v>6.4778281608856974</v>
      </c>
      <c r="AN18" s="36">
        <v>7.8669367577539688</v>
      </c>
      <c r="AP18" s="36">
        <v>109.98725</v>
      </c>
      <c r="AQ18" s="36">
        <v>31.834460803820132</v>
      </c>
      <c r="AR18" s="36">
        <v>19.400732916576846</v>
      </c>
      <c r="AS18" s="36">
        <v>25.617596860198489</v>
      </c>
    </row>
    <row r="19" spans="1:45" s="36" customFormat="1" x14ac:dyDescent="0.25">
      <c r="A19" s="36">
        <v>113.75225</v>
      </c>
      <c r="B19" s="36">
        <v>311.74013342477724</v>
      </c>
      <c r="C19" s="36">
        <v>266.07601915623593</v>
      </c>
      <c r="D19" s="36">
        <v>288.00446821689866</v>
      </c>
      <c r="F19" s="36">
        <v>113.75225</v>
      </c>
      <c r="G19" s="36">
        <v>622.89689466018319</v>
      </c>
      <c r="H19" s="36">
        <v>324.72804026627711</v>
      </c>
      <c r="I19" s="36">
        <v>449.74669302947734</v>
      </c>
      <c r="K19" s="46"/>
      <c r="L19" s="36">
        <v>113.75225</v>
      </c>
      <c r="M19" s="36">
        <v>252.31258645889847</v>
      </c>
      <c r="N19" s="36">
        <v>129.33968686181078</v>
      </c>
      <c r="O19" s="36">
        <v>180.64891619903921</v>
      </c>
      <c r="P19" s="46"/>
      <c r="Q19" s="36">
        <v>113.98</v>
      </c>
      <c r="R19" s="36">
        <v>440.20542920029362</v>
      </c>
      <c r="S19" s="36">
        <v>423.86651030702075</v>
      </c>
      <c r="T19" s="36">
        <v>431.95872383056786</v>
      </c>
      <c r="V19" s="36">
        <v>110.9085</v>
      </c>
      <c r="W19" s="36">
        <v>6.3677566767801626</v>
      </c>
      <c r="X19" s="36">
        <v>5.793742757821553</v>
      </c>
      <c r="Y19" s="36">
        <v>6.0739726810107495</v>
      </c>
      <c r="AA19" s="36">
        <v>110.82724999999999</v>
      </c>
      <c r="AB19" s="36">
        <v>100.20204375732158</v>
      </c>
      <c r="AC19" s="36">
        <v>92.994420334779917</v>
      </c>
      <c r="AD19" s="36">
        <v>96.530984536429401</v>
      </c>
      <c r="AF19" s="36">
        <v>111.23824999999999</v>
      </c>
      <c r="AG19" s="36">
        <v>4.480621312822044</v>
      </c>
      <c r="AH19" s="36">
        <v>4.480621312822044</v>
      </c>
      <c r="AI19" s="36">
        <v>4.480621312822044</v>
      </c>
      <c r="AK19" s="36">
        <v>110.05249999999999</v>
      </c>
      <c r="AL19" s="36">
        <v>13.909818013214329</v>
      </c>
      <c r="AM19" s="36">
        <v>9.8143453013821862</v>
      </c>
      <c r="AN19" s="36">
        <v>11.862081657298258</v>
      </c>
      <c r="AP19" s="36">
        <v>109.6825</v>
      </c>
      <c r="AQ19" s="36">
        <v>27.15121136173768</v>
      </c>
      <c r="AR19" s="36">
        <v>16.42421398404505</v>
      </c>
      <c r="AS19" s="36">
        <v>21.787712672891367</v>
      </c>
    </row>
    <row r="20" spans="1:45" s="36" customFormat="1" x14ac:dyDescent="0.25">
      <c r="A20" s="36">
        <v>113.44750000000001</v>
      </c>
      <c r="B20" s="36">
        <v>170.23190837756502</v>
      </c>
      <c r="C20" s="36">
        <v>118.82426516572859</v>
      </c>
      <c r="D20" s="36">
        <v>142.22405359405209</v>
      </c>
      <c r="F20" s="36">
        <v>113.44750000000001</v>
      </c>
      <c r="G20" s="36">
        <v>622.89689466018319</v>
      </c>
      <c r="H20" s="36">
        <v>371.97306914979367</v>
      </c>
      <c r="I20" s="36">
        <v>481.3531652234397</v>
      </c>
      <c r="K20" s="46"/>
      <c r="L20" s="36">
        <v>113.44750000000001</v>
      </c>
      <c r="M20" s="36">
        <v>356.28347009137309</v>
      </c>
      <c r="N20" s="36">
        <v>349.74410389731526</v>
      </c>
      <c r="O20" s="36">
        <v>352.99864444574462</v>
      </c>
      <c r="P20" s="46"/>
      <c r="Q20" s="36">
        <v>113.73</v>
      </c>
      <c r="R20" s="36">
        <v>383.87715930902101</v>
      </c>
      <c r="S20" s="36">
        <v>493.6077792586014</v>
      </c>
      <c r="T20" s="36">
        <v>435.29846325782751</v>
      </c>
      <c r="V20" s="36">
        <v>110.60375000000001</v>
      </c>
      <c r="W20" s="36">
        <v>5.2416788348496759</v>
      </c>
      <c r="X20" s="36">
        <v>3.3012833739116085</v>
      </c>
      <c r="Y20" s="36">
        <v>4.1598398032705068</v>
      </c>
      <c r="AA20" s="36">
        <v>110.52249999999999</v>
      </c>
      <c r="AB20" s="36">
        <v>86.843247937472853</v>
      </c>
      <c r="AC20" s="36">
        <v>109.24981791697013</v>
      </c>
      <c r="AD20" s="36">
        <v>97.404358344414959</v>
      </c>
      <c r="AF20" s="36">
        <v>110.9335</v>
      </c>
      <c r="AG20" s="36">
        <v>6.6012825348924924</v>
      </c>
      <c r="AH20" s="36">
        <v>6.6012825348924924</v>
      </c>
      <c r="AI20" s="36">
        <v>6.6012825348924924</v>
      </c>
      <c r="AK20" s="36">
        <v>109.74775</v>
      </c>
      <c r="AL20" s="36">
        <v>25.475210660395845</v>
      </c>
      <c r="AM20" s="36">
        <v>12.763241863433311</v>
      </c>
      <c r="AN20" s="36">
        <v>19.119226261914577</v>
      </c>
      <c r="AP20" s="36">
        <v>109.37775000000001</v>
      </c>
      <c r="AQ20" s="36">
        <v>6.1218243036424855</v>
      </c>
      <c r="AR20" s="36">
        <v>3.9432176656151419</v>
      </c>
      <c r="AS20" s="36">
        <v>5.0325209846288139</v>
      </c>
    </row>
    <row r="21" spans="1:45" s="36" customFormat="1" x14ac:dyDescent="0.25">
      <c r="A21" s="36">
        <v>113.14275000000001</v>
      </c>
      <c r="B21" s="36">
        <v>650.05417118093203</v>
      </c>
      <c r="C21" s="36">
        <v>490.79198725450965</v>
      </c>
      <c r="D21" s="36">
        <v>564.83747972047047</v>
      </c>
      <c r="F21" s="36">
        <v>113.14275000000001</v>
      </c>
      <c r="G21" s="36">
        <v>38.53564547206166</v>
      </c>
      <c r="H21" s="36">
        <v>37.593984962406019</v>
      </c>
      <c r="I21" s="36">
        <v>38.061903215594668</v>
      </c>
      <c r="K21" s="46"/>
      <c r="L21" s="36">
        <v>113.14275000000001</v>
      </c>
      <c r="M21" s="36">
        <v>561.23164836286207</v>
      </c>
      <c r="N21" s="36">
        <v>510.34839965057455</v>
      </c>
      <c r="O21" s="36">
        <v>535.18564402947197</v>
      </c>
      <c r="P21" s="46"/>
      <c r="Q21" s="36">
        <v>113.48</v>
      </c>
      <c r="R21" s="36">
        <v>546.26416982824423</v>
      </c>
      <c r="S21" s="36">
        <v>632.25199915333235</v>
      </c>
      <c r="T21" s="36">
        <v>587.68751342847406</v>
      </c>
      <c r="V21" s="36">
        <v>110.29900000000001</v>
      </c>
      <c r="W21" s="36">
        <v>4.8665443791412413</v>
      </c>
      <c r="X21" s="36">
        <v>3.2345449399587594</v>
      </c>
      <c r="Y21" s="36">
        <v>3.967500031082047</v>
      </c>
      <c r="AA21" s="36">
        <v>110.21775</v>
      </c>
      <c r="AB21" s="36">
        <v>133.69276430451811</v>
      </c>
      <c r="AC21" s="36">
        <v>117.73362766740249</v>
      </c>
      <c r="AD21" s="36">
        <v>125.45969127354782</v>
      </c>
      <c r="AF21" s="36">
        <v>110.62875</v>
      </c>
      <c r="AG21" s="36">
        <v>28.349433011339773</v>
      </c>
      <c r="AH21" s="36">
        <v>20.056935817805382</v>
      </c>
      <c r="AI21" s="36">
        <v>23.845392812441045</v>
      </c>
      <c r="AK21" s="36">
        <v>109.443</v>
      </c>
      <c r="AL21" s="36">
        <v>3.4300087655779565</v>
      </c>
      <c r="AM21" s="36">
        <v>3.4300087655779565</v>
      </c>
      <c r="AN21" s="36">
        <v>3.4300087655779565</v>
      </c>
      <c r="AP21" s="36">
        <v>109.07300000000001</v>
      </c>
      <c r="AQ21" s="36">
        <v>116.82367599410595</v>
      </c>
      <c r="AR21" s="36">
        <v>72.106929300035162</v>
      </c>
      <c r="AS21" s="36">
        <v>94.465302647070558</v>
      </c>
    </row>
    <row r="22" spans="1:45" s="36" customFormat="1" x14ac:dyDescent="0.25">
      <c r="A22" s="36">
        <v>112.83800000000001</v>
      </c>
      <c r="B22" s="36">
        <v>729.04009720534714</v>
      </c>
      <c r="C22" s="36">
        <v>500.23472552505433</v>
      </c>
      <c r="D22" s="36">
        <v>603.89665748559639</v>
      </c>
      <c r="F22" s="36">
        <v>112.83800000000001</v>
      </c>
      <c r="G22" s="36">
        <v>1242.7369633088226</v>
      </c>
      <c r="H22" s="36">
        <v>468.8647741895154</v>
      </c>
      <c r="I22" s="36">
        <v>763.33189745926063</v>
      </c>
      <c r="K22" s="46"/>
      <c r="L22" s="36">
        <v>112.83800000000001</v>
      </c>
      <c r="M22" s="36">
        <v>687.64212258525038</v>
      </c>
      <c r="N22" s="36">
        <v>561.95560550716527</v>
      </c>
      <c r="O22" s="36">
        <v>621.63039289406277</v>
      </c>
      <c r="P22" s="46"/>
      <c r="Q22" s="36">
        <v>113.23</v>
      </c>
      <c r="R22" s="36">
        <v>152.96313117882798</v>
      </c>
      <c r="S22" s="36">
        <v>104.45299615173172</v>
      </c>
      <c r="T22" s="36">
        <v>126.4019673596062</v>
      </c>
      <c r="V22" s="36">
        <v>109.99425000000001</v>
      </c>
      <c r="W22" s="36">
        <v>4.449883190566247</v>
      </c>
      <c r="X22" s="36">
        <v>3.0789362275333874</v>
      </c>
      <c r="Y22" s="36">
        <v>3.7014735665308045</v>
      </c>
      <c r="AA22" s="36">
        <v>109.913</v>
      </c>
      <c r="AB22" s="36">
        <v>135.55776266010992</v>
      </c>
      <c r="AC22" s="36">
        <v>113.85199240986717</v>
      </c>
      <c r="AD22" s="36">
        <v>124.23172447276666</v>
      </c>
      <c r="AF22" s="36">
        <v>110.324</v>
      </c>
      <c r="AG22" s="36">
        <v>59.85342750652616</v>
      </c>
      <c r="AH22" s="36">
        <v>90.036014405762302</v>
      </c>
      <c r="AI22" s="36">
        <v>73.409563826601229</v>
      </c>
      <c r="AK22" s="36">
        <v>109.13825</v>
      </c>
      <c r="AL22" s="36">
        <v>29.732408325074331</v>
      </c>
      <c r="AM22" s="36">
        <v>18.430091312725139</v>
      </c>
      <c r="AN22" s="36">
        <v>24.081249818899735</v>
      </c>
      <c r="AP22" s="36">
        <v>108.76825000000001</v>
      </c>
      <c r="AQ22" s="36">
        <v>29.527559055118108</v>
      </c>
      <c r="AR22" s="36">
        <v>19.744696482688951</v>
      </c>
      <c r="AS22" s="36">
        <v>24.636127768903528</v>
      </c>
    </row>
    <row r="23" spans="1:45" s="36" customFormat="1" x14ac:dyDescent="0.25">
      <c r="A23" s="36">
        <v>112.53325000000001</v>
      </c>
      <c r="B23" s="36">
        <v>515.90713671539118</v>
      </c>
      <c r="C23" s="36">
        <v>573.42006842812839</v>
      </c>
      <c r="D23" s="36">
        <v>543.90394890816833</v>
      </c>
      <c r="F23" s="36">
        <v>112.53325000000001</v>
      </c>
      <c r="G23" s="36">
        <v>1665.0186380147561</v>
      </c>
      <c r="H23" s="36">
        <v>449.30550206680556</v>
      </c>
      <c r="I23" s="36">
        <v>864.92891910480648</v>
      </c>
      <c r="K23" s="46"/>
      <c r="L23" s="36">
        <v>112.53325000000001</v>
      </c>
      <c r="M23" s="36">
        <v>598.20538384845486</v>
      </c>
      <c r="N23" s="36">
        <v>476.30388187663755</v>
      </c>
      <c r="O23" s="36">
        <v>533.78604935547264</v>
      </c>
      <c r="P23" s="46"/>
      <c r="Q23" s="36">
        <v>112.98</v>
      </c>
      <c r="R23" s="36">
        <v>9.185196524933982</v>
      </c>
      <c r="S23" s="36">
        <v>5.6785917092561045</v>
      </c>
      <c r="T23" s="36">
        <v>7.222117475808469</v>
      </c>
      <c r="V23" s="36">
        <v>109.68950000000001</v>
      </c>
      <c r="W23" s="36">
        <v>6.7433409508110742</v>
      </c>
      <c r="X23" s="36">
        <v>4.2394837250930335</v>
      </c>
      <c r="Y23" s="36">
        <v>5.3468013067362925</v>
      </c>
      <c r="AA23" s="36">
        <v>109.60825</v>
      </c>
      <c r="AB23" s="36">
        <v>173.94262603609633</v>
      </c>
      <c r="AC23" s="36">
        <v>111.73184357541898</v>
      </c>
      <c r="AD23" s="36">
        <v>139.40921878901236</v>
      </c>
      <c r="AF23" s="36">
        <v>110.01925</v>
      </c>
      <c r="AG23" s="36">
        <v>15.165388577314868</v>
      </c>
      <c r="AH23" s="36">
        <v>15.165388577314868</v>
      </c>
      <c r="AI23" s="36">
        <v>15.165388577314868</v>
      </c>
      <c r="AK23" s="36">
        <v>108.8335</v>
      </c>
      <c r="AL23" s="36">
        <v>8.0180214577526616</v>
      </c>
      <c r="AM23" s="36">
        <v>6.3086291074661265</v>
      </c>
      <c r="AN23" s="36">
        <v>7.1633252826093941</v>
      </c>
      <c r="AP23" s="36">
        <v>108.46350000000001</v>
      </c>
      <c r="AQ23" s="36">
        <v>11.160714285714286</v>
      </c>
      <c r="AR23" s="36">
        <v>8.6686981191551951</v>
      </c>
      <c r="AS23" s="36">
        <v>9.9147062024347399</v>
      </c>
    </row>
    <row r="24" spans="1:45" s="36" customFormat="1" x14ac:dyDescent="0.25">
      <c r="A24" s="36">
        <v>112.22850000000001</v>
      </c>
      <c r="B24" s="36">
        <v>711.57917207763387</v>
      </c>
      <c r="C24" s="36">
        <v>611.1082010720587</v>
      </c>
      <c r="D24" s="36">
        <v>659.43298959690185</v>
      </c>
      <c r="F24" s="36">
        <v>112.22850000000001</v>
      </c>
      <c r="G24" s="36">
        <v>622.89689466018319</v>
      </c>
      <c r="H24" s="36">
        <v>342.5244048638466</v>
      </c>
      <c r="I24" s="36">
        <v>461.90625470436896</v>
      </c>
      <c r="K24" s="46"/>
      <c r="L24" s="36">
        <v>112.22850000000001</v>
      </c>
      <c r="M24" s="36">
        <v>605.64035946295132</v>
      </c>
      <c r="N24" s="36">
        <v>495.17207229512286</v>
      </c>
      <c r="O24" s="36">
        <v>547.62778587361026</v>
      </c>
      <c r="P24" s="46"/>
      <c r="Q24" s="36">
        <v>112.73</v>
      </c>
      <c r="R24" s="36">
        <v>6.9984161479244182</v>
      </c>
      <c r="S24" s="36">
        <v>6.0938452163315056</v>
      </c>
      <c r="T24" s="36">
        <v>6.5304873298189916</v>
      </c>
      <c r="V24" s="36">
        <v>109.38475</v>
      </c>
      <c r="W24" s="36">
        <v>6.3677566767801626</v>
      </c>
      <c r="X24" s="36">
        <v>3.1129096811491084</v>
      </c>
      <c r="Y24" s="36">
        <v>4.4522187060330767</v>
      </c>
      <c r="AA24" s="36">
        <v>109.3035</v>
      </c>
      <c r="AB24" s="36">
        <v>52.822600828912378</v>
      </c>
      <c r="AC24" s="36">
        <v>40.826741515692781</v>
      </c>
      <c r="AD24" s="36">
        <v>46.438934852434173</v>
      </c>
      <c r="AF24" s="36">
        <v>109.7145</v>
      </c>
      <c r="AG24" s="36">
        <v>30.57611844222723</v>
      </c>
      <c r="AH24" s="36">
        <v>30.57611844222723</v>
      </c>
      <c r="AI24" s="36">
        <v>30.57611844222723</v>
      </c>
      <c r="AK24" s="36">
        <v>108.52874999999999</v>
      </c>
      <c r="AL24" s="36">
        <v>7.2521851979083181</v>
      </c>
      <c r="AM24" s="36">
        <v>5.6465273856578211</v>
      </c>
      <c r="AN24" s="36">
        <v>6.4493562917830696</v>
      </c>
      <c r="AP24" s="36">
        <v>108.15875</v>
      </c>
      <c r="AQ24" s="36">
        <v>74.13759443276092</v>
      </c>
      <c r="AR24" s="36">
        <v>59.414990859232169</v>
      </c>
      <c r="AS24" s="36">
        <v>66.776292645996548</v>
      </c>
    </row>
    <row r="25" spans="1:45" s="36" customFormat="1" x14ac:dyDescent="0.25">
      <c r="A25" s="36">
        <v>111.92375</v>
      </c>
      <c r="B25" s="36">
        <v>10.50382121771886</v>
      </c>
      <c r="C25" s="36">
        <v>6.9413456294313063</v>
      </c>
      <c r="D25" s="36">
        <v>8.5387735361666923</v>
      </c>
      <c r="F25" s="36">
        <v>111.92375</v>
      </c>
      <c r="G25" s="36">
        <v>190.76399021527476</v>
      </c>
      <c r="H25" s="36">
        <v>126.91160606637479</v>
      </c>
      <c r="I25" s="36">
        <v>155.59615797907969</v>
      </c>
      <c r="K25" s="46"/>
      <c r="L25" s="36">
        <v>111.92375</v>
      </c>
      <c r="M25" s="36">
        <v>1418.439716312057</v>
      </c>
      <c r="N25" s="36">
        <v>526.45433008686541</v>
      </c>
      <c r="O25" s="36">
        <v>864.14335073508926</v>
      </c>
      <c r="P25" s="46"/>
      <c r="Q25" s="36">
        <v>112.48</v>
      </c>
      <c r="R25" s="36">
        <v>3.9738448755464044</v>
      </c>
      <c r="S25" s="36">
        <v>3.9354584809130264</v>
      </c>
      <c r="T25" s="36">
        <v>3.9546051025736904</v>
      </c>
      <c r="V25" s="36">
        <v>109.08</v>
      </c>
      <c r="W25" s="36">
        <v>6.7433409508110742</v>
      </c>
      <c r="X25" s="36">
        <v>4.3947458371990828</v>
      </c>
      <c r="Y25" s="36">
        <v>5.4438285766904047</v>
      </c>
      <c r="AA25" s="36">
        <v>108.99874999999999</v>
      </c>
      <c r="AB25" s="36">
        <v>169.810213929995</v>
      </c>
      <c r="AC25" s="36">
        <v>123.17167051578136</v>
      </c>
      <c r="AD25" s="36">
        <v>144.62298475830076</v>
      </c>
      <c r="AF25" s="36">
        <v>109.40974999999999</v>
      </c>
      <c r="AG25" s="36">
        <v>17.508189314356716</v>
      </c>
      <c r="AH25" s="36">
        <v>17.508189314356716</v>
      </c>
      <c r="AI25" s="36">
        <v>17.508189314356716</v>
      </c>
      <c r="AK25" s="36">
        <v>108.22399999999999</v>
      </c>
      <c r="AL25" s="36">
        <v>7.7086143765658139</v>
      </c>
      <c r="AM25" s="36">
        <v>7.1909188967075872</v>
      </c>
      <c r="AN25" s="36">
        <v>7.449766636636701</v>
      </c>
      <c r="AP25" s="36">
        <v>107.854</v>
      </c>
      <c r="AQ25" s="36">
        <v>9.9251794167048413</v>
      </c>
      <c r="AR25" s="36">
        <v>8.4114395577986052</v>
      </c>
      <c r="AS25" s="36">
        <v>9.1683094872517223</v>
      </c>
    </row>
    <row r="26" spans="1:45" s="36" customFormat="1" x14ac:dyDescent="0.25">
      <c r="A26" s="36">
        <v>111.619</v>
      </c>
      <c r="B26" s="36">
        <v>22.030475491096016</v>
      </c>
      <c r="C26" s="36">
        <v>12.862536824198166</v>
      </c>
      <c r="D26" s="36">
        <v>16.83353207912165</v>
      </c>
      <c r="F26" s="36">
        <v>111.619</v>
      </c>
      <c r="G26" s="36">
        <v>9.1743119266055047</v>
      </c>
      <c r="H26" s="36">
        <v>7.1292775665399244</v>
      </c>
      <c r="I26" s="36">
        <v>8.0874109705633419</v>
      </c>
      <c r="K26" s="46"/>
      <c r="L26" s="36">
        <v>111.619</v>
      </c>
      <c r="M26" s="36">
        <v>22.654332641117609</v>
      </c>
      <c r="N26" s="36">
        <v>11.603171533552505</v>
      </c>
      <c r="O26" s="36">
        <v>16.213022778403946</v>
      </c>
      <c r="P26" s="46"/>
      <c r="Q26" s="36">
        <v>112.23</v>
      </c>
      <c r="R26" s="36">
        <v>9.2165898617511512</v>
      </c>
      <c r="S26" s="36">
        <v>7.2780203784570601</v>
      </c>
      <c r="T26" s="36">
        <v>8.1901482791037203</v>
      </c>
      <c r="V26" s="36">
        <v>108.77525</v>
      </c>
      <c r="W26" s="36">
        <v>12.508054428988363</v>
      </c>
      <c r="X26" s="36">
        <v>9.7055968942089947</v>
      </c>
      <c r="Y26" s="36">
        <v>11.018082147932395</v>
      </c>
      <c r="AF26" s="36">
        <v>109.10499999999999</v>
      </c>
      <c r="AG26" s="36">
        <v>159.19389747497715</v>
      </c>
      <c r="AH26" s="36">
        <v>95.609065155807343</v>
      </c>
      <c r="AI26" s="36">
        <v>123.37090303670475</v>
      </c>
      <c r="AK26" s="36">
        <v>107.91924999999999</v>
      </c>
      <c r="AL26" s="36">
        <v>11.193021729900808</v>
      </c>
      <c r="AM26" s="36">
        <v>9.0503587820802895</v>
      </c>
      <c r="AN26" s="36">
        <v>10.121690255990549</v>
      </c>
      <c r="AP26" s="36">
        <v>107.54925</v>
      </c>
      <c r="AQ26" s="36">
        <v>6451.6129032258168</v>
      </c>
      <c r="AR26" s="36">
        <v>7480.7227529059683</v>
      </c>
      <c r="AS26" s="36">
        <v>6966.1678280658925</v>
      </c>
    </row>
    <row r="27" spans="1:45" s="36" customFormat="1" x14ac:dyDescent="0.25">
      <c r="A27" s="36">
        <v>111.31425</v>
      </c>
      <c r="B27" s="36">
        <v>61.8400680915368</v>
      </c>
      <c r="C27" s="36">
        <v>54.074932406334511</v>
      </c>
      <c r="D27" s="36">
        <v>57.827307580873722</v>
      </c>
      <c r="F27" s="36">
        <v>111.31425</v>
      </c>
      <c r="G27" s="36">
        <v>58.376888978832547</v>
      </c>
      <c r="H27" s="36">
        <v>45.342126957955486</v>
      </c>
      <c r="I27" s="36">
        <v>51.448346052022877</v>
      </c>
      <c r="K27" s="46"/>
      <c r="L27" s="36">
        <v>111.31425</v>
      </c>
      <c r="M27" s="36">
        <v>2.8375837973965172</v>
      </c>
      <c r="N27" s="36">
        <v>2.4443901246638964</v>
      </c>
      <c r="O27" s="36">
        <v>2.6336593956436976</v>
      </c>
      <c r="P27" s="46"/>
      <c r="Q27" s="36">
        <v>111.98</v>
      </c>
      <c r="R27" s="36">
        <v>31.912896564670547</v>
      </c>
      <c r="S27" s="36">
        <v>23.800079333597779</v>
      </c>
      <c r="T27" s="36">
        <v>27.5595622244632</v>
      </c>
      <c r="V27" s="36">
        <v>108.4705</v>
      </c>
      <c r="W27" s="36">
        <v>5.9922849331485706</v>
      </c>
      <c r="X27" s="36">
        <v>4.085801838610827</v>
      </c>
      <c r="Y27" s="36">
        <v>4.9480590939618319</v>
      </c>
      <c r="AF27" s="36">
        <v>108.80024999999999</v>
      </c>
      <c r="AG27" s="36">
        <v>2.6117453921349152</v>
      </c>
      <c r="AH27" s="36">
        <v>2.6117453921349152</v>
      </c>
      <c r="AI27" s="36">
        <v>2.6117453921349152</v>
      </c>
      <c r="AK27" s="36">
        <v>107.61449999999999</v>
      </c>
      <c r="AL27" s="36">
        <v>1193.9078323389169</v>
      </c>
      <c r="AM27" s="36">
        <v>977.25389576027817</v>
      </c>
      <c r="AN27" s="36">
        <v>1085.5808640495975</v>
      </c>
      <c r="AP27" s="36">
        <v>107.2445</v>
      </c>
      <c r="AQ27" s="36">
        <v>3921.5686274509803</v>
      </c>
      <c r="AR27" s="36">
        <v>6269.5924764890651</v>
      </c>
      <c r="AS27" s="36">
        <v>5095.5805519700225</v>
      </c>
    </row>
    <row r="28" spans="1:45" s="36" customFormat="1" x14ac:dyDescent="0.25">
      <c r="A28" s="36">
        <v>111.0095</v>
      </c>
      <c r="B28" s="36">
        <v>28.504029880086492</v>
      </c>
      <c r="C28" s="36">
        <v>20.188425302826381</v>
      </c>
      <c r="D28" s="36">
        <v>23.988569737765886</v>
      </c>
      <c r="F28" s="36">
        <v>111.0095</v>
      </c>
      <c r="G28" s="36">
        <v>20.653398422831394</v>
      </c>
      <c r="H28" s="36">
        <v>14.681374494087768</v>
      </c>
      <c r="I28" s="36">
        <v>17.413221322351284</v>
      </c>
      <c r="L28" s="36">
        <v>111.0095</v>
      </c>
      <c r="M28" s="36">
        <v>4.2587926322887464</v>
      </c>
      <c r="N28" s="36">
        <v>2.1781746896101071</v>
      </c>
      <c r="O28" s="36">
        <v>3.0457173736164935</v>
      </c>
      <c r="P28" s="46"/>
      <c r="Q28" s="36">
        <v>111.73</v>
      </c>
      <c r="R28" s="36">
        <v>38.350910834132314</v>
      </c>
      <c r="S28" s="36">
        <v>37.757769387162362</v>
      </c>
      <c r="T28" s="36">
        <v>38.053184453640597</v>
      </c>
      <c r="V28" s="36">
        <v>108.16575</v>
      </c>
      <c r="W28" s="36">
        <v>27.200310860695545</v>
      </c>
      <c r="X28" s="36">
        <v>18.048035540746913</v>
      </c>
      <c r="Y28" s="36">
        <v>22.156538022290341</v>
      </c>
      <c r="AF28" s="36">
        <v>108.49549999999999</v>
      </c>
      <c r="AG28" s="36">
        <v>2.0516263801850192</v>
      </c>
      <c r="AH28" s="36">
        <v>2.0516263801850192</v>
      </c>
      <c r="AI28" s="36">
        <v>2.0516263801850192</v>
      </c>
      <c r="AK28" s="36">
        <v>107.30974999999999</v>
      </c>
      <c r="AL28" s="36">
        <v>4000.4645700791043</v>
      </c>
      <c r="AM28" s="36">
        <v>3853.564547206176</v>
      </c>
      <c r="AN28" s="36">
        <v>3927.0145586426402</v>
      </c>
      <c r="AP28" s="36">
        <v>106.93975</v>
      </c>
      <c r="AQ28" s="36">
        <v>5825.8083309059211</v>
      </c>
      <c r="AR28" s="36">
        <v>6269.5924764890651</v>
      </c>
      <c r="AS28" s="36">
        <v>6047.7004036974931</v>
      </c>
    </row>
    <row r="29" spans="1:45" s="36" customFormat="1" x14ac:dyDescent="0.25">
      <c r="A29" s="36">
        <v>110.70475</v>
      </c>
      <c r="B29" s="36">
        <v>39.880358923230311</v>
      </c>
      <c r="C29" s="36">
        <v>40.719375636240244</v>
      </c>
      <c r="D29" s="36">
        <v>40.297683748611412</v>
      </c>
      <c r="F29" s="36">
        <v>110.70475</v>
      </c>
      <c r="G29" s="36">
        <v>2.5159945366975776</v>
      </c>
      <c r="H29" s="36">
        <v>2.5159945366975776</v>
      </c>
      <c r="I29" s="36">
        <v>2.5159945366975776</v>
      </c>
      <c r="L29" s="36">
        <v>110.70475</v>
      </c>
      <c r="M29" s="36">
        <v>3.579738679076427</v>
      </c>
      <c r="N29" s="36">
        <v>2.3579344494223067</v>
      </c>
      <c r="O29" s="36">
        <v>2.9053036246361259</v>
      </c>
      <c r="P29" s="46"/>
      <c r="Q29" s="36">
        <v>111.48</v>
      </c>
      <c r="R29" s="36">
        <v>24.105321713332092</v>
      </c>
      <c r="S29" s="36">
        <v>16.630549816056039</v>
      </c>
      <c r="T29" s="36">
        <v>20.02210662207218</v>
      </c>
      <c r="V29" s="36">
        <v>107.861</v>
      </c>
      <c r="W29" s="36">
        <v>202.31213872832373</v>
      </c>
      <c r="X29" s="36">
        <v>246.57534246575349</v>
      </c>
      <c r="Y29" s="36">
        <v>223.34991580906282</v>
      </c>
      <c r="AF29" s="36">
        <v>108.19074999999999</v>
      </c>
      <c r="AG29" s="36">
        <v>10.535187526337968</v>
      </c>
      <c r="AH29" s="36">
        <v>10.535187526337968</v>
      </c>
      <c r="AI29" s="36">
        <v>10.535187526337968</v>
      </c>
      <c r="AK29" s="36">
        <v>107.005</v>
      </c>
      <c r="AL29" s="36">
        <v>2431.5441874328435</v>
      </c>
      <c r="AM29" s="36">
        <v>2945.5081001472872</v>
      </c>
      <c r="AN29" s="36">
        <v>2688.5261437900654</v>
      </c>
      <c r="AP29" s="36">
        <v>106.63500000000001</v>
      </c>
      <c r="AQ29" s="36">
        <v>5630.7985972780307</v>
      </c>
      <c r="AR29" s="36">
        <v>4231.1760746225591</v>
      </c>
      <c r="AS29" s="36">
        <v>4930.9873359502944</v>
      </c>
    </row>
    <row r="30" spans="1:45" s="36" customFormat="1" x14ac:dyDescent="0.25">
      <c r="A30" s="36">
        <v>110.4</v>
      </c>
      <c r="B30" s="36">
        <v>95.996884215415179</v>
      </c>
      <c r="C30" s="36">
        <v>76.33587786259541</v>
      </c>
      <c r="D30" s="36">
        <v>85.603775785053116</v>
      </c>
      <c r="F30" s="36">
        <v>110.4</v>
      </c>
      <c r="G30" s="36">
        <v>6.5987242466456495</v>
      </c>
      <c r="H30" s="36">
        <v>6.5987242466456495</v>
      </c>
      <c r="I30" s="36">
        <v>6.5987242466456504</v>
      </c>
      <c r="L30" s="36">
        <v>110.4</v>
      </c>
      <c r="M30" s="36">
        <v>3.5479865176512329</v>
      </c>
      <c r="N30" s="36">
        <v>2.7914530782114397</v>
      </c>
      <c r="O30" s="36">
        <v>3.1470681413261805</v>
      </c>
      <c r="P30" s="46"/>
      <c r="Q30" s="36">
        <v>111.23</v>
      </c>
      <c r="R30" s="36">
        <v>28.116213683223997</v>
      </c>
      <c r="S30" s="36">
        <v>19.665683382497541</v>
      </c>
      <c r="T30" s="36">
        <v>23.514347879729264</v>
      </c>
      <c r="V30" s="36">
        <v>107.55625000000001</v>
      </c>
      <c r="W30" s="36">
        <v>203.17460317460322</v>
      </c>
      <c r="X30" s="36">
        <v>236.57870791628758</v>
      </c>
      <c r="Y30" s="36">
        <v>219.24138546463374</v>
      </c>
      <c r="AF30" s="36">
        <v>107.886</v>
      </c>
      <c r="AG30" s="36">
        <v>2.2383048571215398</v>
      </c>
      <c r="AH30" s="36">
        <v>2.2383048571215398</v>
      </c>
      <c r="AI30" s="36">
        <v>2.2383048571215398</v>
      </c>
      <c r="AK30" s="36">
        <v>106.70025</v>
      </c>
      <c r="AL30" s="36">
        <v>61.808862861144028</v>
      </c>
      <c r="AM30" s="36">
        <v>50.939191340337473</v>
      </c>
      <c r="AN30" s="36">
        <v>56.374027100740747</v>
      </c>
      <c r="AP30" s="36">
        <v>106.33025000000001</v>
      </c>
      <c r="AQ30" s="36">
        <v>4960.7143428653626</v>
      </c>
      <c r="AR30" s="36">
        <v>5788.5855645782258</v>
      </c>
      <c r="AS30" s="36">
        <v>5374.6499537217942</v>
      </c>
    </row>
    <row r="31" spans="1:45" s="36" customFormat="1" x14ac:dyDescent="0.25">
      <c r="A31" s="36">
        <v>110.09525000000001</v>
      </c>
      <c r="B31" s="36">
        <v>563.43595767791089</v>
      </c>
      <c r="C31" s="36">
        <v>575.11207903559171</v>
      </c>
      <c r="D31" s="36">
        <v>569.24408211553066</v>
      </c>
      <c r="F31" s="36">
        <v>110.09525000000001</v>
      </c>
      <c r="G31" s="36">
        <v>6.1746331541479007</v>
      </c>
      <c r="H31" s="36">
        <v>6.1746331541479007</v>
      </c>
      <c r="I31" s="36">
        <v>6.1746331541479007</v>
      </c>
      <c r="L31" s="36">
        <v>110.09525000000001</v>
      </c>
      <c r="M31" s="36">
        <v>2.8629710482052748</v>
      </c>
      <c r="N31" s="36">
        <v>2.1822798873150022</v>
      </c>
      <c r="O31" s="36">
        <v>2.4995607887113929</v>
      </c>
      <c r="P31" s="46"/>
      <c r="Q31" s="36">
        <v>110.98</v>
      </c>
      <c r="R31" s="36">
        <v>9.5866671582906235</v>
      </c>
      <c r="S31" s="36">
        <v>8.3988241646169524</v>
      </c>
      <c r="T31" s="36">
        <v>8.9731116000633264</v>
      </c>
      <c r="V31" s="36">
        <v>107.25150000000001</v>
      </c>
      <c r="W31" s="36">
        <v>44.328552803129078</v>
      </c>
      <c r="X31" s="36">
        <v>25.050448820541369</v>
      </c>
      <c r="Y31" s="36">
        <v>33.323417341014874</v>
      </c>
      <c r="AF31" s="36">
        <v>107.58125</v>
      </c>
      <c r="AG31" s="36">
        <v>41.85022026431718</v>
      </c>
      <c r="AH31" s="36">
        <v>40.448039825762294</v>
      </c>
      <c r="AI31" s="36">
        <v>41.143157097724348</v>
      </c>
      <c r="AK31" s="36">
        <v>106.3955</v>
      </c>
      <c r="AL31" s="36">
        <v>4000.4645700791043</v>
      </c>
      <c r="AM31" s="36">
        <v>4555.8086560364627</v>
      </c>
      <c r="AN31" s="36">
        <v>4278.1366130577835</v>
      </c>
      <c r="AP31" s="36">
        <v>106.02550000000001</v>
      </c>
      <c r="AQ31" s="36">
        <v>4960.7143428653626</v>
      </c>
      <c r="AR31" s="36">
        <v>4373.6137206510293</v>
      </c>
      <c r="AS31" s="36">
        <v>4667.164031758196</v>
      </c>
    </row>
    <row r="32" spans="1:45" s="36" customFormat="1" x14ac:dyDescent="0.25">
      <c r="A32" s="36">
        <v>109.79050000000001</v>
      </c>
      <c r="B32" s="36">
        <v>36.674816625916876</v>
      </c>
      <c r="C32" s="36">
        <v>38.582953349701867</v>
      </c>
      <c r="D32" s="36">
        <v>37.616787994014338</v>
      </c>
      <c r="F32" s="36">
        <v>109.79050000000001</v>
      </c>
      <c r="G32" s="36">
        <v>22.338049143708115</v>
      </c>
      <c r="H32" s="36">
        <v>9.0552369453667367</v>
      </c>
      <c r="I32" s="36">
        <v>14.222388262648559</v>
      </c>
      <c r="L32" s="36">
        <v>109.79050000000001</v>
      </c>
      <c r="M32" s="36">
        <v>19.996364297400472</v>
      </c>
      <c r="N32" s="36">
        <v>10.240072818295598</v>
      </c>
      <c r="O32" s="36">
        <v>14.309585126989081</v>
      </c>
      <c r="P32" s="46"/>
      <c r="Q32" s="36">
        <v>110.73</v>
      </c>
      <c r="R32" s="36">
        <v>2.2058012573067165</v>
      </c>
      <c r="S32" s="36">
        <v>1.7614161786076004</v>
      </c>
      <c r="T32" s="36">
        <v>1.9711250648837677</v>
      </c>
      <c r="V32" s="36">
        <v>106.94675000000001</v>
      </c>
      <c r="W32" s="36">
        <v>11.365788975184694</v>
      </c>
      <c r="X32" s="36">
        <v>10.166408047514581</v>
      </c>
      <c r="Y32" s="36">
        <v>10.749383633663383</v>
      </c>
      <c r="AF32" s="36">
        <v>107.2765</v>
      </c>
      <c r="AG32" s="36">
        <v>108.45110137023038</v>
      </c>
      <c r="AH32" s="36">
        <v>99.852071005917139</v>
      </c>
      <c r="AI32" s="36">
        <v>104.06280351158219</v>
      </c>
      <c r="AK32" s="36">
        <v>106.09074999999999</v>
      </c>
      <c r="AL32" s="36">
        <v>760.48932055711282</v>
      </c>
      <c r="AM32" s="36">
        <v>651.72826486236738</v>
      </c>
      <c r="AN32" s="36">
        <v>706.1087927097401</v>
      </c>
      <c r="AP32" s="36">
        <v>105.72075000000001</v>
      </c>
      <c r="AQ32" s="36">
        <v>6112.1438865491946</v>
      </c>
      <c r="AR32" s="36">
        <v>10502.504443367252</v>
      </c>
      <c r="AS32" s="36">
        <v>8307.3241649582233</v>
      </c>
    </row>
    <row r="33" spans="1:45" s="36" customFormat="1" x14ac:dyDescent="0.25">
      <c r="A33" s="36">
        <v>109.48575</v>
      </c>
      <c r="B33" s="36">
        <v>366.28602391468837</v>
      </c>
      <c r="C33" s="36">
        <v>321.62269369726744</v>
      </c>
      <c r="D33" s="36">
        <v>343.22863760925281</v>
      </c>
      <c r="F33" s="36">
        <v>109.48575</v>
      </c>
      <c r="G33" s="36">
        <v>53.503564616836549</v>
      </c>
      <c r="H33" s="36">
        <v>48.043925875085797</v>
      </c>
      <c r="I33" s="36">
        <v>50.700308603638284</v>
      </c>
      <c r="L33" s="36">
        <v>109.48575</v>
      </c>
      <c r="M33" s="36">
        <v>46.844746398824405</v>
      </c>
      <c r="N33" s="36">
        <v>40.086339808818998</v>
      </c>
      <c r="O33" s="36">
        <v>43.333986920213391</v>
      </c>
      <c r="P33" s="46"/>
      <c r="Q33" s="36">
        <v>110.48</v>
      </c>
      <c r="R33" s="36">
        <v>440.20542920029362</v>
      </c>
      <c r="S33" s="36">
        <v>485.55474629764512</v>
      </c>
      <c r="T33" s="36">
        <v>462.32438340865667</v>
      </c>
      <c r="V33" s="36">
        <v>106.642</v>
      </c>
      <c r="W33" s="36">
        <v>8.5428815510901455</v>
      </c>
      <c r="X33" s="36">
        <v>4.5047299664647884</v>
      </c>
      <c r="Y33" s="36">
        <v>6.2034969592283167</v>
      </c>
      <c r="AF33" s="36">
        <v>106.97174999999999</v>
      </c>
      <c r="AG33" s="36">
        <v>6291.2237428786711</v>
      </c>
      <c r="AH33" s="36">
        <v>2189.8745940017643</v>
      </c>
      <c r="AI33" s="36">
        <v>3711.7369302943184</v>
      </c>
      <c r="AK33" s="36">
        <v>105.78599999999999</v>
      </c>
      <c r="AL33" s="36">
        <v>4195.8041958042086</v>
      </c>
      <c r="AM33" s="36">
        <v>4555.8086560364627</v>
      </c>
      <c r="AN33" s="36">
        <v>4375.8064259203356</v>
      </c>
      <c r="AP33" s="36">
        <v>105.416</v>
      </c>
      <c r="AQ33" s="36">
        <v>4359.1511803652538</v>
      </c>
      <c r="AR33" s="36">
        <v>5809.2769684511559</v>
      </c>
      <c r="AS33" s="36">
        <v>5084.2140744082044</v>
      </c>
    </row>
    <row r="34" spans="1:45" s="36" customFormat="1" x14ac:dyDescent="0.25">
      <c r="A34" s="36">
        <v>109.181</v>
      </c>
      <c r="B34" s="36">
        <v>19.996364297400472</v>
      </c>
      <c r="C34" s="36">
        <v>10.162152609022225</v>
      </c>
      <c r="D34" s="36">
        <v>14.255037902993703</v>
      </c>
      <c r="F34" s="36">
        <v>109.181</v>
      </c>
      <c r="G34" s="36">
        <v>2398.0815347721782</v>
      </c>
      <c r="H34" s="36">
        <v>511.70661213168171</v>
      </c>
      <c r="I34" s="36">
        <v>1107.751857490573</v>
      </c>
      <c r="L34" s="36">
        <v>109.181</v>
      </c>
      <c r="M34" s="36">
        <v>14.643968515467694</v>
      </c>
      <c r="N34" s="36">
        <v>8.4171863641580913</v>
      </c>
      <c r="O34" s="36">
        <v>11.102297604800327</v>
      </c>
      <c r="P34" s="46"/>
      <c r="Q34" s="36">
        <v>110.23</v>
      </c>
      <c r="R34" s="36">
        <v>739.65549123081507</v>
      </c>
      <c r="S34" s="36">
        <v>619.40746528935858</v>
      </c>
      <c r="T34" s="36">
        <v>676.8664070631919</v>
      </c>
      <c r="V34" s="36">
        <v>106.33725</v>
      </c>
      <c r="W34" s="36">
        <v>2.9648297075936698</v>
      </c>
      <c r="X34" s="36">
        <v>2.9648297075936698</v>
      </c>
      <c r="Y34" s="36">
        <v>2.9648297075936698</v>
      </c>
      <c r="AF34" s="36">
        <v>106.66699999999999</v>
      </c>
      <c r="AG34" s="36">
        <v>823.82041831925255</v>
      </c>
      <c r="AH34" s="36">
        <v>676.76239631896453</v>
      </c>
      <c r="AI34" s="36">
        <v>746.67977101179667</v>
      </c>
      <c r="AK34" s="36">
        <v>105.48124999999999</v>
      </c>
      <c r="AL34" s="36">
        <v>4202.8217098371897</v>
      </c>
      <c r="AM34" s="36">
        <v>4555.8086560364627</v>
      </c>
      <c r="AN34" s="36">
        <v>4379.3151829368262</v>
      </c>
      <c r="AP34" s="36">
        <v>105.11125</v>
      </c>
      <c r="AQ34" s="36">
        <v>5630.7985972780307</v>
      </c>
      <c r="AR34" s="36">
        <v>5959.6496660843331</v>
      </c>
      <c r="AS34" s="36">
        <v>5795.2241316811815</v>
      </c>
    </row>
    <row r="35" spans="1:45" s="36" customFormat="1" x14ac:dyDescent="0.25">
      <c r="A35" s="36">
        <v>108.87625</v>
      </c>
      <c r="B35" s="36">
        <v>31.616142830574667</v>
      </c>
      <c r="C35" s="36">
        <v>29.289724188430558</v>
      </c>
      <c r="D35" s="36">
        <v>30.430709873572752</v>
      </c>
      <c r="F35" s="36">
        <v>108.87625</v>
      </c>
      <c r="G35" s="36">
        <v>6.6597602486310503</v>
      </c>
      <c r="H35" s="36">
        <v>6.6597602486310503</v>
      </c>
      <c r="I35" s="36">
        <v>6.6597602486310503</v>
      </c>
      <c r="L35" s="36">
        <v>108.87625</v>
      </c>
      <c r="M35" s="36">
        <v>5.7325068969223603</v>
      </c>
      <c r="N35" s="36">
        <v>5.7325068969223603</v>
      </c>
      <c r="O35" s="36">
        <v>5.7325068969223603</v>
      </c>
      <c r="P35" s="46"/>
      <c r="Q35" s="36">
        <v>109.98</v>
      </c>
      <c r="R35" s="36">
        <v>804.17033273730169</v>
      </c>
      <c r="S35" s="36">
        <v>801.13731266802154</v>
      </c>
      <c r="T35" s="36">
        <v>802.6523900771183</v>
      </c>
      <c r="V35" s="36">
        <v>106.0325</v>
      </c>
      <c r="W35" s="36">
        <v>0.55027697274294729</v>
      </c>
      <c r="X35" s="36">
        <v>0.55027697274294729</v>
      </c>
      <c r="Y35" s="36">
        <v>0.55027697274294729</v>
      </c>
      <c r="AF35" s="36">
        <v>106.36224999999999</v>
      </c>
      <c r="AG35" s="36">
        <v>481.61648004028052</v>
      </c>
      <c r="AH35" s="36">
        <v>434.00393096751952</v>
      </c>
      <c r="AI35" s="36">
        <v>457.19081963248306</v>
      </c>
      <c r="AK35" s="36">
        <v>105.17649999999999</v>
      </c>
      <c r="AL35" s="36">
        <v>5841.5141204600404</v>
      </c>
      <c r="AM35" s="36">
        <v>4555.8086560364627</v>
      </c>
      <c r="AN35" s="36">
        <v>5198.6613882482516</v>
      </c>
      <c r="AP35" s="36">
        <v>104.8065</v>
      </c>
      <c r="AQ35" s="36">
        <v>7012.8598601376971</v>
      </c>
      <c r="AR35" s="36">
        <v>4175.3653444676538</v>
      </c>
      <c r="AS35" s="36">
        <v>5594.1126023026754</v>
      </c>
    </row>
    <row r="36" spans="1:45" s="36" customFormat="1" x14ac:dyDescent="0.25">
      <c r="A36" s="36">
        <v>108.5715</v>
      </c>
      <c r="B36" s="36">
        <v>20.179783525958541</v>
      </c>
      <c r="C36" s="36">
        <v>10.173925681895259</v>
      </c>
      <c r="D36" s="36">
        <v>14.328559518312945</v>
      </c>
      <c r="F36" s="36">
        <v>108.5715</v>
      </c>
      <c r="G36" s="36">
        <v>1665.0186380147561</v>
      </c>
      <c r="H36" s="36">
        <v>1831.6695668101506</v>
      </c>
      <c r="I36" s="36">
        <v>1746.3573424197339</v>
      </c>
      <c r="L36" s="36">
        <v>108.5715</v>
      </c>
      <c r="M36" s="36">
        <v>4.6556602084303265</v>
      </c>
      <c r="N36" s="36">
        <v>4.6556602084303265</v>
      </c>
      <c r="O36" s="36">
        <v>4.6556602084303265</v>
      </c>
      <c r="P36" s="46"/>
      <c r="Q36" s="36">
        <v>109.73</v>
      </c>
      <c r="R36" s="36">
        <v>26.03645103144402</v>
      </c>
      <c r="S36" s="36">
        <v>15.499870834409712</v>
      </c>
      <c r="T36" s="36">
        <v>20.08884337073232</v>
      </c>
      <c r="V36" s="36">
        <v>105.72775</v>
      </c>
      <c r="W36" s="36">
        <v>9.7520723153670144</v>
      </c>
      <c r="X36" s="36">
        <v>8.0187868721003515</v>
      </c>
      <c r="Y36" s="36">
        <v>8.8430644834377592</v>
      </c>
      <c r="AF36" s="36">
        <v>106.05749999999999</v>
      </c>
      <c r="AG36" s="36">
        <v>1556.3785367745488</v>
      </c>
      <c r="AH36" s="36">
        <v>2370.7335183698292</v>
      </c>
      <c r="AI36" s="36">
        <v>1920.874479085714</v>
      </c>
      <c r="AK36" s="36">
        <v>104.87174999999999</v>
      </c>
      <c r="AL36" s="36">
        <v>5281.3986285492792</v>
      </c>
      <c r="AM36" s="36">
        <v>4555.8086560364627</v>
      </c>
      <c r="AN36" s="36">
        <v>4918.603642292871</v>
      </c>
      <c r="AP36" s="36">
        <v>104.50175</v>
      </c>
      <c r="AQ36" s="36">
        <v>4345.8062969234834</v>
      </c>
      <c r="AR36" s="36">
        <v>2631.117347833715</v>
      </c>
      <c r="AS36" s="36">
        <v>3488.4618223785992</v>
      </c>
    </row>
    <row r="37" spans="1:45" s="36" customFormat="1" x14ac:dyDescent="0.25">
      <c r="A37" s="36">
        <v>108.26675</v>
      </c>
      <c r="B37" s="36">
        <v>1034.0113453080908</v>
      </c>
      <c r="C37" s="36">
        <v>574.87783845932745</v>
      </c>
      <c r="D37" s="36">
        <v>770.993000703078</v>
      </c>
      <c r="F37" s="36">
        <v>108.26675</v>
      </c>
      <c r="G37" s="36">
        <v>112.00493089170385</v>
      </c>
      <c r="H37" s="36">
        <v>87.090163934426229</v>
      </c>
      <c r="I37" s="36">
        <v>98.765012999657785</v>
      </c>
      <c r="L37" s="36">
        <v>108.26675</v>
      </c>
      <c r="M37" s="36">
        <v>3070.5757348814782</v>
      </c>
      <c r="N37" s="36">
        <v>3581.2954057096194</v>
      </c>
      <c r="O37" s="36">
        <v>3316.1180274855228</v>
      </c>
      <c r="P37" s="46"/>
      <c r="Q37" s="36">
        <v>109.48</v>
      </c>
      <c r="R37" s="36">
        <v>18.674136321195146</v>
      </c>
      <c r="S37" s="36">
        <v>13.793103448275861</v>
      </c>
      <c r="T37" s="36">
        <v>16.049121287019119</v>
      </c>
      <c r="V37" s="36">
        <v>105.423</v>
      </c>
      <c r="W37" s="36">
        <v>101.61662817551961</v>
      </c>
      <c r="X37" s="36">
        <v>137.29977116704805</v>
      </c>
      <c r="Y37" s="36">
        <v>118.11832963289754</v>
      </c>
      <c r="AF37" s="36">
        <v>105.75274999999999</v>
      </c>
      <c r="AG37" s="36">
        <v>3934.0699827338117</v>
      </c>
      <c r="AH37" s="36">
        <v>4279.4127328988016</v>
      </c>
      <c r="AI37" s="36">
        <v>4103.1096958558201</v>
      </c>
      <c r="AK37" s="36">
        <v>104.56699999999999</v>
      </c>
      <c r="AL37" s="36">
        <v>5308.5634897720083</v>
      </c>
      <c r="AM37" s="36">
        <v>4555.8086560364627</v>
      </c>
      <c r="AN37" s="36">
        <v>4932.1860729042355</v>
      </c>
      <c r="AP37" s="36">
        <v>104.197</v>
      </c>
      <c r="AQ37" s="36">
        <v>6112.1438865491946</v>
      </c>
      <c r="AR37" s="36">
        <v>6269.5924764890651</v>
      </c>
      <c r="AS37" s="36">
        <v>6190.8681815191303</v>
      </c>
    </row>
    <row r="38" spans="1:45" s="36" customFormat="1" x14ac:dyDescent="0.25">
      <c r="A38" s="36">
        <v>107.962</v>
      </c>
      <c r="B38" s="36">
        <v>24.105321713332092</v>
      </c>
      <c r="C38" s="36">
        <v>16.540032046312088</v>
      </c>
      <c r="D38" s="36">
        <v>19.967543505027738</v>
      </c>
      <c r="F38" s="36">
        <v>107.962</v>
      </c>
      <c r="G38" s="36">
        <v>1639.790934937567</v>
      </c>
      <c r="H38" s="36">
        <v>1801.801801801802</v>
      </c>
      <c r="I38" s="36">
        <v>1718.8886703765224</v>
      </c>
      <c r="L38" s="36">
        <v>107.962</v>
      </c>
      <c r="M38" s="36">
        <v>2511.7132782688504</v>
      </c>
      <c r="N38" s="36">
        <v>2850.655159194358</v>
      </c>
      <c r="O38" s="36">
        <v>2675.8229416600179</v>
      </c>
      <c r="P38" s="46"/>
      <c r="Q38" s="36">
        <v>109.23</v>
      </c>
      <c r="R38" s="36">
        <v>44.313231644554271</v>
      </c>
      <c r="S38" s="36">
        <v>32.458750338111983</v>
      </c>
      <c r="T38" s="36">
        <v>37.925613015817035</v>
      </c>
      <c r="V38" s="36">
        <v>105.11825</v>
      </c>
      <c r="W38" s="36">
        <v>205.57491289198609</v>
      </c>
      <c r="X38" s="36">
        <v>233.73052245646196</v>
      </c>
      <c r="Y38" s="36">
        <v>219.20112179043593</v>
      </c>
      <c r="AF38" s="36">
        <v>105.44799999999999</v>
      </c>
      <c r="AG38" s="36">
        <v>2421.7775462780537</v>
      </c>
      <c r="AH38" s="36">
        <v>3395.3237132494769</v>
      </c>
      <c r="AI38" s="36">
        <v>2867.5283313496675</v>
      </c>
      <c r="AK38" s="36">
        <v>104.26224999999999</v>
      </c>
      <c r="AL38" s="36">
        <v>4720.5387910654736</v>
      </c>
      <c r="AM38" s="36">
        <v>5336.0955474991197</v>
      </c>
      <c r="AN38" s="36">
        <v>5028.3171692822962</v>
      </c>
      <c r="AP38" s="36">
        <v>103.89225</v>
      </c>
      <c r="AQ38" s="36">
        <v>5825.8083309059211</v>
      </c>
      <c r="AR38" s="36">
        <v>4061.3017666662799</v>
      </c>
      <c r="AS38" s="36">
        <v>4943.5550487861001</v>
      </c>
    </row>
    <row r="39" spans="1:45" s="36" customFormat="1" x14ac:dyDescent="0.25">
      <c r="A39" s="36">
        <v>107.65725</v>
      </c>
      <c r="B39" s="36">
        <v>56.186223619564679</v>
      </c>
      <c r="C39" s="36">
        <v>56.965302951838439</v>
      </c>
      <c r="D39" s="36">
        <v>56.574422226022271</v>
      </c>
      <c r="F39" s="36">
        <v>107.65725</v>
      </c>
      <c r="G39" s="36">
        <v>2398.0815347721782</v>
      </c>
      <c r="H39" s="36">
        <v>2566.0764690787801</v>
      </c>
      <c r="I39" s="36">
        <v>2480.6572913869445</v>
      </c>
      <c r="L39" s="36">
        <v>107.65725</v>
      </c>
      <c r="M39" s="36">
        <v>3307.521693451115</v>
      </c>
      <c r="N39" s="36">
        <v>3899.9155533137273</v>
      </c>
      <c r="O39" s="36">
        <v>3591.5254830242484</v>
      </c>
      <c r="P39" s="46"/>
      <c r="Q39" s="36">
        <v>108.98</v>
      </c>
      <c r="R39" s="36">
        <v>520.83652473360792</v>
      </c>
      <c r="S39" s="36">
        <v>406.40494188409326</v>
      </c>
      <c r="T39" s="36">
        <v>460.07666487822985</v>
      </c>
      <c r="V39" s="36">
        <v>104.8135</v>
      </c>
      <c r="W39" s="36">
        <v>180.39687312086591</v>
      </c>
      <c r="X39" s="36">
        <v>235.98820058997052</v>
      </c>
      <c r="Y39" s="36">
        <v>206.32870251094576</v>
      </c>
      <c r="AF39" s="36">
        <v>105.14324999999999</v>
      </c>
      <c r="AG39" s="36">
        <v>4525.9108395564581</v>
      </c>
      <c r="AH39" s="36">
        <v>4311.6819612953032</v>
      </c>
      <c r="AI39" s="36">
        <v>4417.4979485390213</v>
      </c>
      <c r="AK39" s="36">
        <v>103.9575</v>
      </c>
      <c r="AL39" s="36">
        <v>4560.6072122745618</v>
      </c>
      <c r="AM39" s="36">
        <v>3761.7416126070066</v>
      </c>
      <c r="AN39" s="36">
        <v>4161.1744124407842</v>
      </c>
      <c r="AP39" s="36">
        <v>103.58750000000001</v>
      </c>
      <c r="AQ39" s="36">
        <v>28.815580286168522</v>
      </c>
      <c r="AR39" s="36">
        <v>17.772511848341232</v>
      </c>
      <c r="AS39" s="36">
        <v>23.294046067254875</v>
      </c>
    </row>
    <row r="40" spans="1:45" s="36" customFormat="1" x14ac:dyDescent="0.25">
      <c r="A40" s="36">
        <v>107.35250000000001</v>
      </c>
      <c r="B40" s="36">
        <v>37.02297322954243</v>
      </c>
      <c r="C40" s="36">
        <v>26.999662504218698</v>
      </c>
      <c r="D40" s="36">
        <v>31.616574483969156</v>
      </c>
      <c r="F40" s="36">
        <v>107.35250000000001</v>
      </c>
      <c r="G40" s="36">
        <v>3154.5741324921005</v>
      </c>
      <c r="H40" s="36">
        <v>3199.5656347259546</v>
      </c>
      <c r="I40" s="36">
        <v>3176.9902402300772</v>
      </c>
      <c r="L40" s="36">
        <v>107.35250000000001</v>
      </c>
      <c r="M40" s="36">
        <v>2829.9979785728842</v>
      </c>
      <c r="N40" s="36">
        <v>5825.2427184466433</v>
      </c>
      <c r="O40" s="36">
        <v>4060.224761992914</v>
      </c>
      <c r="P40" s="46"/>
      <c r="Q40" s="36">
        <v>108.73</v>
      </c>
      <c r="R40" s="36">
        <v>38.373781373159098</v>
      </c>
      <c r="S40" s="36">
        <v>29.289724188430558</v>
      </c>
      <c r="T40" s="36">
        <v>33.525474977798062</v>
      </c>
      <c r="V40" s="36">
        <v>104.50874999999999</v>
      </c>
      <c r="W40" s="36">
        <v>174.57008858780617</v>
      </c>
      <c r="X40" s="36">
        <v>200.41465100207327</v>
      </c>
      <c r="Y40" s="36">
        <v>187.04652731266148</v>
      </c>
      <c r="AF40" s="36">
        <v>104.8385</v>
      </c>
      <c r="AG40" s="36">
        <v>2651.1134676564197</v>
      </c>
      <c r="AH40" s="36">
        <v>1522.6404928670149</v>
      </c>
      <c r="AI40" s="36">
        <v>2009.1522383927886</v>
      </c>
      <c r="AK40" s="36">
        <v>103.65275</v>
      </c>
      <c r="AL40" s="36">
        <v>4000.4645700791043</v>
      </c>
      <c r="AM40" s="36">
        <v>4412.6999234266914</v>
      </c>
      <c r="AN40" s="36">
        <v>4206.5822467528978</v>
      </c>
      <c r="AP40" s="36">
        <v>103.28274999999999</v>
      </c>
      <c r="AQ40" s="36">
        <v>40.322580645161288</v>
      </c>
      <c r="AR40" s="36">
        <v>41.322314049586772</v>
      </c>
      <c r="AS40" s="36">
        <v>40.82244734737403</v>
      </c>
    </row>
    <row r="41" spans="1:45" s="36" customFormat="1" x14ac:dyDescent="0.25">
      <c r="A41" s="36">
        <v>107.04775000000001</v>
      </c>
      <c r="B41" s="36">
        <v>22.030475491096016</v>
      </c>
      <c r="C41" s="36">
        <v>12.54639552511893</v>
      </c>
      <c r="D41" s="36">
        <v>16.62537395422218</v>
      </c>
      <c r="F41" s="36">
        <v>107.04775000000001</v>
      </c>
      <c r="G41" s="36">
        <v>3154.5741324921005</v>
      </c>
      <c r="H41" s="36">
        <v>4252.748254179347</v>
      </c>
      <c r="I41" s="36">
        <v>3662.732536595473</v>
      </c>
      <c r="L41" s="36">
        <v>107.04775000000001</v>
      </c>
      <c r="M41" s="36">
        <v>1446.4865717829928</v>
      </c>
      <c r="N41" s="36">
        <v>2005.6054973986636</v>
      </c>
      <c r="O41" s="36">
        <v>1703.2561229249454</v>
      </c>
      <c r="P41" s="46"/>
      <c r="Q41" s="36">
        <v>108.48</v>
      </c>
      <c r="R41" s="36">
        <v>7.2345812986073437</v>
      </c>
      <c r="S41" s="36">
        <v>6.3871526985720166</v>
      </c>
      <c r="T41" s="36">
        <v>6.7976742687803551</v>
      </c>
      <c r="V41" s="36">
        <v>104.20399999999999</v>
      </c>
      <c r="W41" s="36">
        <v>204.08163265306126</v>
      </c>
      <c r="X41" s="36">
        <v>228.72827081427263</v>
      </c>
      <c r="Y41" s="36">
        <v>216.05378714960847</v>
      </c>
      <c r="AF41" s="36">
        <v>104.53375</v>
      </c>
      <c r="AG41" s="36">
        <v>1369.1500077693852</v>
      </c>
      <c r="AH41" s="36">
        <v>1903.2983455402934</v>
      </c>
      <c r="AI41" s="36">
        <v>1614.2803178456802</v>
      </c>
      <c r="AK41" s="36">
        <v>103.34799999999998</v>
      </c>
      <c r="AL41" s="36">
        <v>4000.4645700791043</v>
      </c>
      <c r="AM41" s="58">
        <v>-3701.3837480781158</v>
      </c>
      <c r="AN41" s="36">
        <v>4000.4645700791043</v>
      </c>
      <c r="AP41" s="36">
        <v>102.97799999999999</v>
      </c>
      <c r="AQ41" s="36">
        <v>65.62141692149649</v>
      </c>
      <c r="AR41" s="36">
        <v>60.124127230411169</v>
      </c>
      <c r="AS41" s="36">
        <v>62.872772075953833</v>
      </c>
    </row>
    <row r="42" spans="1:45" s="36" customFormat="1" x14ac:dyDescent="0.25">
      <c r="A42" s="36">
        <v>106.74299999999999</v>
      </c>
      <c r="B42" s="36">
        <v>131.10789815829824</v>
      </c>
      <c r="C42" s="36">
        <v>96.102509343299531</v>
      </c>
      <c r="D42" s="36">
        <v>112.24882185456656</v>
      </c>
      <c r="F42" s="36">
        <v>106.74299999999999</v>
      </c>
      <c r="G42" s="36">
        <v>3548.0289044168881</v>
      </c>
      <c r="H42" s="36">
        <v>3429.5513003715396</v>
      </c>
      <c r="I42" s="36">
        <v>3488.2871359592441</v>
      </c>
      <c r="L42" s="36">
        <v>106.74299999999999</v>
      </c>
      <c r="M42" s="36">
        <v>4223.2431948195008</v>
      </c>
      <c r="N42" s="36">
        <v>4195.8041958042086</v>
      </c>
      <c r="O42" s="36">
        <v>4209.5013382496072</v>
      </c>
      <c r="P42" s="46"/>
      <c r="Q42" s="36">
        <v>108.23</v>
      </c>
      <c r="R42" s="36">
        <v>61.051924661924986</v>
      </c>
      <c r="S42" s="36">
        <v>58.574682720468601</v>
      </c>
      <c r="T42" s="36">
        <v>59.800477561188494</v>
      </c>
      <c r="V42" s="36">
        <v>103.89924999999999</v>
      </c>
      <c r="W42" s="36">
        <v>60.536177572787551</v>
      </c>
      <c r="X42" s="36">
        <v>95.969289827255281</v>
      </c>
      <c r="Y42" s="36">
        <v>76.220823732868695</v>
      </c>
      <c r="AF42" s="36">
        <v>104.22899999999998</v>
      </c>
      <c r="AG42" s="36">
        <v>1556.3785367745488</v>
      </c>
      <c r="AH42" s="36">
        <v>2607.5619295958327</v>
      </c>
      <c r="AI42" s="36">
        <v>2014.5355346911556</v>
      </c>
      <c r="AK42" s="36">
        <v>103.04324999999999</v>
      </c>
      <c r="AL42" s="36">
        <v>1299.0573027386999</v>
      </c>
      <c r="AM42" s="36">
        <v>1163.8282189548836</v>
      </c>
      <c r="AN42" s="36">
        <v>1231.4427608467918</v>
      </c>
      <c r="AP42" s="36">
        <v>102.67325</v>
      </c>
      <c r="AQ42" s="36">
        <v>23.566378633150041</v>
      </c>
      <c r="AR42" s="36">
        <v>14.203243837624852</v>
      </c>
      <c r="AS42" s="36">
        <v>18.884811235387446</v>
      </c>
    </row>
    <row r="43" spans="1:45" s="36" customFormat="1" x14ac:dyDescent="0.25">
      <c r="A43" s="36">
        <v>106.43825</v>
      </c>
      <c r="B43" s="36">
        <v>6439.8818092280308</v>
      </c>
      <c r="C43" s="36">
        <v>-101296.24860501886</v>
      </c>
      <c r="D43" s="36">
        <v>6439.8818092280308</v>
      </c>
      <c r="F43" s="36">
        <v>106.43825</v>
      </c>
      <c r="G43" s="36">
        <v>4859.2415165741995</v>
      </c>
      <c r="H43" s="36">
        <v>4283.5724994645607</v>
      </c>
      <c r="I43" s="36">
        <v>4562.3363892476964</v>
      </c>
      <c r="L43" s="36">
        <v>106.43825</v>
      </c>
      <c r="M43" s="36">
        <v>4324.0842280435245</v>
      </c>
      <c r="N43" s="36">
        <v>4283.5322661693144</v>
      </c>
      <c r="O43" s="36">
        <v>4303.7604850244943</v>
      </c>
      <c r="P43" s="46"/>
      <c r="Q43" s="36">
        <v>107.98</v>
      </c>
      <c r="R43" s="36">
        <v>10.141987829614603</v>
      </c>
      <c r="S43" s="36">
        <v>8.9035868735690666</v>
      </c>
      <c r="T43" s="36">
        <v>10.141987829614603</v>
      </c>
      <c r="V43" s="36">
        <v>103.5945</v>
      </c>
      <c r="W43" s="36">
        <v>1.3083623042129264</v>
      </c>
      <c r="X43" s="36">
        <v>1.3083623042129264</v>
      </c>
      <c r="Y43" s="36">
        <v>1.3083623042129264</v>
      </c>
      <c r="AF43" s="36">
        <v>103.92424999999999</v>
      </c>
      <c r="AG43" s="36">
        <v>2421.7775462780537</v>
      </c>
      <c r="AH43" s="36">
        <v>2344.0139170081202</v>
      </c>
      <c r="AI43" s="36">
        <v>2382.5784923845708</v>
      </c>
      <c r="AK43" s="36">
        <v>102.73849999999999</v>
      </c>
      <c r="AL43" s="36">
        <v>39.70880211780279</v>
      </c>
      <c r="AM43" s="36">
        <v>28.597863571368492</v>
      </c>
      <c r="AN43" s="36">
        <v>34.153332844585641</v>
      </c>
      <c r="AP43" s="36">
        <v>102.3685</v>
      </c>
      <c r="AQ43" s="36">
        <v>68.728522336769743</v>
      </c>
      <c r="AR43" s="36">
        <v>86.741016109045859</v>
      </c>
      <c r="AS43" s="36">
        <v>77.734769222907801</v>
      </c>
    </row>
    <row r="44" spans="1:45" s="36" customFormat="1" x14ac:dyDescent="0.25">
      <c r="A44" s="36">
        <v>106.1335</v>
      </c>
      <c r="B44" s="36">
        <v>2015.2583849143555</v>
      </c>
      <c r="C44" s="36">
        <v>3680.9815950920374</v>
      </c>
      <c r="D44" s="36">
        <v>2723.6242443157698</v>
      </c>
      <c r="F44" s="36">
        <v>106.1335</v>
      </c>
      <c r="G44" s="36">
        <v>3259.4148527254792</v>
      </c>
      <c r="H44" s="36">
        <v>3671.8894358556468</v>
      </c>
      <c r="I44" s="36">
        <v>3459.5102203626566</v>
      </c>
      <c r="L44" s="36">
        <v>106.1335</v>
      </c>
      <c r="M44" s="36">
        <v>4359.6983088770512</v>
      </c>
      <c r="N44" s="36">
        <v>4355.8167347422395</v>
      </c>
      <c r="O44" s="36">
        <v>4357.7570896315574</v>
      </c>
      <c r="P44" s="46"/>
      <c r="Q44" s="36">
        <v>107.73</v>
      </c>
      <c r="R44" s="36">
        <v>6.3279696257457969</v>
      </c>
      <c r="S44" s="36">
        <v>4.6114825916532158</v>
      </c>
      <c r="T44" s="36">
        <v>5.4019738771709234</v>
      </c>
      <c r="V44" s="36">
        <v>103.28975</v>
      </c>
      <c r="W44" s="36">
        <v>0.36682440115916509</v>
      </c>
      <c r="X44" s="36">
        <v>0.36682440115916509</v>
      </c>
      <c r="Y44" s="36">
        <v>0.36682440115916509</v>
      </c>
      <c r="AF44" s="36">
        <v>103.61949999999999</v>
      </c>
      <c r="AG44" s="36">
        <v>2421.7775462780537</v>
      </c>
      <c r="AH44" s="36">
        <v>3298.3544875945181</v>
      </c>
      <c r="AI44" s="36">
        <v>2826.2839273013351</v>
      </c>
      <c r="AK44" s="36">
        <v>102.43374999999999</v>
      </c>
      <c r="AL44" s="36">
        <v>128.08838564385374</v>
      </c>
      <c r="AM44" s="36">
        <v>99.589923842999411</v>
      </c>
      <c r="AN44" s="36">
        <v>113.83915474342658</v>
      </c>
      <c r="AP44" s="36">
        <v>102.06375</v>
      </c>
      <c r="AQ44" s="36">
        <v>73.053719372971429</v>
      </c>
      <c r="AR44" s="36">
        <v>63.02521008403361</v>
      </c>
      <c r="AS44" s="36">
        <v>68.039464728502523</v>
      </c>
    </row>
    <row r="45" spans="1:45" s="36" customFormat="1" x14ac:dyDescent="0.25">
      <c r="A45" s="36">
        <v>105.82875</v>
      </c>
      <c r="B45" s="36">
        <v>126.11177121789429</v>
      </c>
      <c r="C45" s="36">
        <v>106.44959298685035</v>
      </c>
      <c r="D45" s="36">
        <v>115.86434618550969</v>
      </c>
      <c r="F45" s="36">
        <v>105.82875</v>
      </c>
      <c r="G45" s="36">
        <v>3721.7745421016666</v>
      </c>
      <c r="H45" s="36">
        <v>3969.2563057049051</v>
      </c>
      <c r="I45" s="36">
        <v>3843.5240430689419</v>
      </c>
      <c r="L45" s="36">
        <v>105.82875</v>
      </c>
      <c r="M45" s="36">
        <v>3744.0860459047685</v>
      </c>
      <c r="N45" s="36">
        <v>3393.2775070820817</v>
      </c>
      <c r="O45" s="36">
        <v>3564.3685224943483</v>
      </c>
      <c r="P45" s="46"/>
      <c r="Q45" s="36">
        <v>106.98</v>
      </c>
      <c r="R45" s="36">
        <v>129.66666084106305</v>
      </c>
      <c r="S45" s="36">
        <v>109.89010989010988</v>
      </c>
      <c r="T45" s="36">
        <v>119.36952546151814</v>
      </c>
      <c r="V45" s="36">
        <v>102.985</v>
      </c>
      <c r="W45" s="36">
        <v>1.1109876680368846</v>
      </c>
      <c r="X45" s="36">
        <v>1.1109876680368846</v>
      </c>
      <c r="Y45" s="36">
        <v>1.1109876680368846</v>
      </c>
      <c r="AF45" s="36">
        <v>103.31474999999999</v>
      </c>
      <c r="AG45" s="36">
        <v>4525.9108395564581</v>
      </c>
      <c r="AH45" s="36">
        <v>3298.3544875945181</v>
      </c>
      <c r="AI45" s="36">
        <v>3863.6845533899009</v>
      </c>
      <c r="AP45" s="36">
        <v>101.759</v>
      </c>
      <c r="AQ45" s="36">
        <v>65.363582083444271</v>
      </c>
      <c r="AR45" s="36">
        <v>59.288537549407117</v>
      </c>
      <c r="AS45" s="36">
        <v>62.326059816425698</v>
      </c>
    </row>
    <row r="46" spans="1:45" s="36" customFormat="1" x14ac:dyDescent="0.25">
      <c r="A46" s="36">
        <v>105.524</v>
      </c>
      <c r="B46" s="36">
        <v>2829.9979785728842</v>
      </c>
      <c r="C46" s="36">
        <v>2955.6650246305535</v>
      </c>
      <c r="D46" s="36">
        <v>2892.1490357592293</v>
      </c>
      <c r="F46" s="36">
        <v>105.524</v>
      </c>
      <c r="G46" s="36">
        <v>377.1721688085475</v>
      </c>
      <c r="H46" s="36">
        <v>244.44580247668043</v>
      </c>
      <c r="I46" s="36">
        <v>303.64148839754324</v>
      </c>
      <c r="L46" s="36">
        <v>105.524</v>
      </c>
      <c r="M46" s="36">
        <v>362.62635903635817</v>
      </c>
      <c r="N46" s="36">
        <v>434.80694340432592</v>
      </c>
      <c r="O46" s="36">
        <v>397.07991484138125</v>
      </c>
      <c r="P46" s="46"/>
      <c r="Q46" s="36">
        <v>106.23</v>
      </c>
      <c r="R46" s="36">
        <v>4750.5938242280536</v>
      </c>
      <c r="S46" s="36">
        <v>5825.2427184466433</v>
      </c>
      <c r="T46" s="36">
        <v>5260.5476979951491</v>
      </c>
      <c r="AF46" s="36">
        <v>103.00999999999999</v>
      </c>
      <c r="AG46" s="36">
        <v>2421.7775462780537</v>
      </c>
      <c r="AH46" s="36">
        <v>993.16189642424968</v>
      </c>
      <c r="AI46" s="36">
        <v>1550.8762621754122</v>
      </c>
    </row>
    <row r="47" spans="1:45" s="36" customFormat="1" x14ac:dyDescent="0.25">
      <c r="A47" s="36">
        <v>105.21925</v>
      </c>
      <c r="B47" s="36">
        <v>410.1161995898841</v>
      </c>
      <c r="C47" s="36">
        <v>441.33853651275933</v>
      </c>
      <c r="D47" s="36">
        <v>425.44104565400619</v>
      </c>
      <c r="F47" s="36">
        <v>105.21925</v>
      </c>
      <c r="G47" s="36">
        <v>20.461309523809522</v>
      </c>
      <c r="H47" s="36">
        <v>14.057093425605537</v>
      </c>
      <c r="I47" s="36">
        <v>16.959555996146324</v>
      </c>
      <c r="L47" s="36">
        <v>105.21925</v>
      </c>
      <c r="M47" s="36">
        <v>488.02518209939666</v>
      </c>
      <c r="N47" s="36">
        <v>982.16478046385009</v>
      </c>
      <c r="O47" s="36">
        <v>692.33022889188101</v>
      </c>
      <c r="P47" s="46"/>
      <c r="Q47" s="36">
        <v>105.48</v>
      </c>
      <c r="R47" s="36">
        <v>440.20542920029362</v>
      </c>
      <c r="S47" s="36">
        <v>483.14876576805733</v>
      </c>
      <c r="T47" s="36">
        <v>461.17752525737831</v>
      </c>
      <c r="AF47" s="36">
        <v>102.70524999999999</v>
      </c>
      <c r="AG47" s="36">
        <v>5.2782385763836519</v>
      </c>
      <c r="AH47" s="36">
        <v>5.2782385763836519</v>
      </c>
      <c r="AI47" s="36">
        <v>5.2782385763836519</v>
      </c>
    </row>
    <row r="48" spans="1:45" s="36" customFormat="1" x14ac:dyDescent="0.25">
      <c r="A48" s="36">
        <v>105.08300000000001</v>
      </c>
      <c r="B48" s="36">
        <v>1564.7703140717572</v>
      </c>
      <c r="C48" s="36">
        <v>1193.9078323389169</v>
      </c>
      <c r="D48" s="36">
        <v>1366.8180324321515</v>
      </c>
      <c r="F48" s="36">
        <v>104.9145</v>
      </c>
      <c r="G48" s="36">
        <v>8547.008547008616</v>
      </c>
      <c r="H48" s="36">
        <v>1002.961921675043</v>
      </c>
      <c r="I48" s="36">
        <v>2927.8531583535364</v>
      </c>
      <c r="L48" s="36">
        <v>104.9145</v>
      </c>
      <c r="M48" s="36">
        <v>35.897435897435898</v>
      </c>
      <c r="N48" s="36">
        <v>27.198549410698092</v>
      </c>
      <c r="O48" s="36">
        <v>31.246730772574878</v>
      </c>
      <c r="P48" s="46"/>
      <c r="Q48" s="36">
        <v>104.88000000000001</v>
      </c>
      <c r="R48" s="36">
        <v>2015.2583849143484</v>
      </c>
      <c r="S48" s="36">
        <v>1496.7952092405533</v>
      </c>
      <c r="T48" s="36">
        <v>1736.7870036137567</v>
      </c>
      <c r="AF48" s="36">
        <v>102.40049999999999</v>
      </c>
      <c r="AG48" s="36">
        <v>74.318715488246497</v>
      </c>
      <c r="AH48" s="36">
        <v>57.420494699646646</v>
      </c>
      <c r="AI48" s="36">
        <v>65.325472893637794</v>
      </c>
    </row>
    <row r="49" spans="16:45" s="36" customFormat="1" x14ac:dyDescent="0.25">
      <c r="P49" s="46"/>
      <c r="AF49" s="36">
        <v>102.09574999999998</v>
      </c>
      <c r="AG49" s="36">
        <v>201.11506611423945</v>
      </c>
      <c r="AH49" s="36">
        <v>123.60446570972884</v>
      </c>
      <c r="AI49" s="36">
        <v>157.66648436883267</v>
      </c>
    </row>
    <row r="50" spans="16:45" s="36" customFormat="1" x14ac:dyDescent="0.25">
      <c r="P50" s="46"/>
      <c r="AF50" s="36">
        <v>101.79099999999998</v>
      </c>
      <c r="AG50" s="36">
        <v>97.780126849894273</v>
      </c>
      <c r="AH50" s="36">
        <v>96.726190476190482</v>
      </c>
      <c r="AI50" s="36">
        <v>97.251730958728658</v>
      </c>
    </row>
    <row r="51" spans="16:45" s="36" customFormat="1" x14ac:dyDescent="0.25">
      <c r="P51" s="46"/>
    </row>
    <row r="52" spans="16:45" s="36" customFormat="1" x14ac:dyDescent="0.25">
      <c r="P52" s="46"/>
      <c r="V52"/>
      <c r="W52"/>
      <c r="X52"/>
      <c r="Y52"/>
      <c r="AK52"/>
      <c r="AL52"/>
      <c r="AM52"/>
      <c r="AN52"/>
      <c r="AP52"/>
      <c r="AQ52"/>
      <c r="AR52"/>
      <c r="AS52"/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C2" sqref="C2"/>
    </sheetView>
  </sheetViews>
  <sheetFormatPr baseColWidth="10" defaultRowHeight="15" x14ac:dyDescent="0.25"/>
  <cols>
    <col min="2" max="2" width="12" bestFit="1" customWidth="1"/>
    <col min="3" max="3" width="11" bestFit="1" customWidth="1"/>
    <col min="4" max="4" width="10.7109375" bestFit="1" customWidth="1"/>
  </cols>
  <sheetData>
    <row r="1" spans="1:7" x14ac:dyDescent="0.25">
      <c r="A1" t="s">
        <v>45</v>
      </c>
      <c r="B1" t="s">
        <v>63</v>
      </c>
      <c r="C1" t="s">
        <v>52</v>
      </c>
      <c r="D1" t="s">
        <v>64</v>
      </c>
      <c r="E1" t="s">
        <v>65</v>
      </c>
      <c r="F1" t="s">
        <v>48</v>
      </c>
      <c r="G1" t="s">
        <v>49</v>
      </c>
    </row>
    <row r="2" spans="1:7" x14ac:dyDescent="0.25">
      <c r="A2" s="36">
        <v>0.30475000000000002</v>
      </c>
      <c r="B2" s="36">
        <v>163.06907432847515</v>
      </c>
      <c r="C2" s="36">
        <v>204.59290187891443</v>
      </c>
      <c r="D2" s="36">
        <v>255.83982202447163</v>
      </c>
      <c r="E2" s="36"/>
      <c r="F2" s="36"/>
      <c r="G2" s="36"/>
    </row>
    <row r="3" spans="1:7" x14ac:dyDescent="0.25">
      <c r="A3" s="36">
        <v>0.60950000000000004</v>
      </c>
      <c r="B3" s="36">
        <v>175.13129373765418</v>
      </c>
      <c r="C3" s="36">
        <v>109.89010989010988</v>
      </c>
      <c r="D3" s="36">
        <v>239.5209580838324</v>
      </c>
    </row>
    <row r="4" spans="1:7" x14ac:dyDescent="0.25">
      <c r="A4" s="36">
        <v>0.91425000000000001</v>
      </c>
      <c r="B4" s="36">
        <v>177.93429404548814</v>
      </c>
      <c r="C4" s="36">
        <v>226.80412371134028</v>
      </c>
      <c r="D4" s="36">
        <v>235.52502453385674</v>
      </c>
    </row>
    <row r="5" spans="1:7" x14ac:dyDescent="0.25">
      <c r="A5" s="36">
        <v>1.2190000000000001</v>
      </c>
      <c r="B5" s="36">
        <v>192.25709392013974</v>
      </c>
      <c r="C5" s="36">
        <v>335.91731266149861</v>
      </c>
      <c r="D5" s="36">
        <v>147.15719063545151</v>
      </c>
    </row>
    <row r="6" spans="1:7" x14ac:dyDescent="0.25">
      <c r="A6" s="36">
        <v>1.5237500000000002</v>
      </c>
      <c r="B6" s="36">
        <v>163.76475758766307</v>
      </c>
      <c r="C6" s="36">
        <v>245.45454545454541</v>
      </c>
      <c r="D6" s="36">
        <v>64.202943939868462</v>
      </c>
    </row>
    <row r="7" spans="1:7" x14ac:dyDescent="0.25">
      <c r="A7" s="36">
        <v>1.8285000000000002</v>
      </c>
      <c r="B7" s="36">
        <v>66.995848081904242</v>
      </c>
      <c r="C7" s="36">
        <v>107.27056019070321</v>
      </c>
      <c r="D7" s="36">
        <v>47.331054430712598</v>
      </c>
    </row>
    <row r="8" spans="1:7" x14ac:dyDescent="0.25">
      <c r="A8" s="36">
        <v>2.1332500000000003</v>
      </c>
      <c r="B8" s="36">
        <v>125.09109735738151</v>
      </c>
      <c r="C8" s="36">
        <v>105.82010582010582</v>
      </c>
      <c r="D8" s="36">
        <v>86.030315444489943</v>
      </c>
    </row>
    <row r="9" spans="1:7" x14ac:dyDescent="0.25">
      <c r="A9" s="36">
        <v>2.4380000000000002</v>
      </c>
      <c r="B9" s="36">
        <v>111.9809934534422</v>
      </c>
      <c r="C9" s="36">
        <v>167.52577319587633</v>
      </c>
      <c r="D9" s="36">
        <v>63.810391978122162</v>
      </c>
    </row>
    <row r="10" spans="1:7" x14ac:dyDescent="0.25">
      <c r="A10" s="36">
        <v>2.74275</v>
      </c>
      <c r="B10" s="36">
        <v>77.816624962640702</v>
      </c>
      <c r="C10" s="36">
        <v>0.55057994420789902</v>
      </c>
      <c r="D10" s="36">
        <v>0.90530508781459351</v>
      </c>
    </row>
    <row r="11" spans="1:7" x14ac:dyDescent="0.25">
      <c r="A11" s="36">
        <v>3.0474999999999999</v>
      </c>
      <c r="B11" s="36">
        <v>117.79609151840708</v>
      </c>
      <c r="C11" s="36">
        <v>20.517900099051932</v>
      </c>
      <c r="D11" s="36">
        <v>45.859185325060693</v>
      </c>
    </row>
    <row r="12" spans="1:7" x14ac:dyDescent="0.25">
      <c r="A12" s="36">
        <v>3.3522499999999997</v>
      </c>
      <c r="B12" s="36">
        <v>117.25293132328308</v>
      </c>
      <c r="C12" s="36">
        <v>10.132645541635963</v>
      </c>
      <c r="D12" s="36">
        <v>55.527511357900053</v>
      </c>
      <c r="E12" s="36">
        <v>40.829559014317724</v>
      </c>
      <c r="F12" s="36">
        <v>340.13605442176873</v>
      </c>
      <c r="G12" s="36">
        <v>347.22222222222217</v>
      </c>
    </row>
    <row r="13" spans="1:7" x14ac:dyDescent="0.25">
      <c r="A13" s="36">
        <v>3.6569999999999996</v>
      </c>
      <c r="B13" s="36">
        <v>84.979248766312338</v>
      </c>
      <c r="C13" s="36">
        <v>67.340067340067336</v>
      </c>
      <c r="D13" s="36">
        <v>73.917634635691655</v>
      </c>
      <c r="E13" s="36">
        <v>80.519056264346261</v>
      </c>
      <c r="F13" s="36">
        <v>340.13605442176873</v>
      </c>
      <c r="G13" s="36">
        <v>410.29766693483521</v>
      </c>
    </row>
    <row r="14" spans="1:7" x14ac:dyDescent="0.25">
      <c r="A14" s="36">
        <v>3.9617499999999994</v>
      </c>
      <c r="B14" s="36">
        <v>356.43688930224226</v>
      </c>
      <c r="C14" s="36">
        <v>301.20481927710841</v>
      </c>
      <c r="D14" s="36">
        <v>267.75320139697322</v>
      </c>
      <c r="E14" s="36">
        <v>109.95674422534546</v>
      </c>
      <c r="F14" s="36">
        <v>394.08866995073896</v>
      </c>
      <c r="G14" s="36">
        <v>204.91803278688522</v>
      </c>
    </row>
    <row r="15" spans="1:7" x14ac:dyDescent="0.25">
      <c r="A15" s="36">
        <v>4.2664999999999997</v>
      </c>
      <c r="B15" s="36">
        <v>33.075038109260383</v>
      </c>
      <c r="C15" s="36">
        <v>72.016460905349788</v>
      </c>
      <c r="D15" s="36">
        <v>50.062578222778477</v>
      </c>
      <c r="E15" s="36">
        <v>127.39978474288266</v>
      </c>
      <c r="F15" s="36">
        <v>282.48587570621459</v>
      </c>
      <c r="G15" s="36">
        <v>64.420218037661058</v>
      </c>
    </row>
    <row r="16" spans="1:7" x14ac:dyDescent="0.25">
      <c r="A16" s="36">
        <v>4.57125</v>
      </c>
      <c r="B16" s="36">
        <v>145.87644221750227</v>
      </c>
      <c r="C16" s="36">
        <v>31.268612269207861</v>
      </c>
      <c r="D16" s="36">
        <v>418.60465116279067</v>
      </c>
      <c r="E16" s="36">
        <v>150.4342913348961</v>
      </c>
      <c r="F16" s="36">
        <v>207.18816067653276</v>
      </c>
      <c r="G16" s="36">
        <v>75.757575757575765</v>
      </c>
    </row>
    <row r="17" spans="1:7" x14ac:dyDescent="0.25">
      <c r="A17" s="36">
        <v>4.8760000000000003</v>
      </c>
      <c r="B17" s="36">
        <v>435.6348641811789</v>
      </c>
      <c r="C17" s="36">
        <v>81.839438815276694</v>
      </c>
      <c r="D17" s="36">
        <v>452.34248788368342</v>
      </c>
      <c r="E17" s="36">
        <v>2.2312297794801235</v>
      </c>
      <c r="F17" s="36">
        <v>104.51306413301663</v>
      </c>
      <c r="G17" s="36">
        <v>14.395766866391721</v>
      </c>
    </row>
    <row r="18" spans="1:7" x14ac:dyDescent="0.25">
      <c r="A18" s="36">
        <v>5.1807500000000006</v>
      </c>
      <c r="B18" s="36">
        <v>294.91405276264118</v>
      </c>
      <c r="C18" s="36">
        <v>333.33333333333331</v>
      </c>
      <c r="D18" s="36">
        <v>257.21784776902888</v>
      </c>
      <c r="E18" s="36">
        <v>132.05475526693064</v>
      </c>
      <c r="F18" s="36">
        <v>129.03225806451613</v>
      </c>
      <c r="G18" s="36">
        <v>14.644673963311236</v>
      </c>
    </row>
    <row r="19" spans="1:7" x14ac:dyDescent="0.25">
      <c r="A19" s="36">
        <v>5.4855000000000009</v>
      </c>
      <c r="B19" s="36">
        <v>143.95703614195375</v>
      </c>
      <c r="C19" s="36">
        <v>385.71428571428584</v>
      </c>
      <c r="D19" s="36">
        <v>367.7510608203678</v>
      </c>
      <c r="E19" s="36">
        <v>131.1879026390655</v>
      </c>
      <c r="F19" s="36">
        <v>53.904811990533794</v>
      </c>
      <c r="G19" s="36">
        <v>33.986405437824871</v>
      </c>
    </row>
    <row r="20" spans="1:7" x14ac:dyDescent="0.25">
      <c r="A20" s="36">
        <v>5.7902500000000012</v>
      </c>
      <c r="B20" s="36">
        <v>601.65683759618696</v>
      </c>
      <c r="C20" s="36">
        <v>37.852718513420506</v>
      </c>
      <c r="D20" s="36">
        <v>594.59459459459492</v>
      </c>
      <c r="E20" s="36">
        <v>147.18718640291473</v>
      </c>
      <c r="F20" s="36">
        <v>760.56338028169023</v>
      </c>
      <c r="G20" s="36">
        <v>277.77777777777783</v>
      </c>
    </row>
    <row r="21" spans="1:7" x14ac:dyDescent="0.25">
      <c r="A21" s="36">
        <v>6.0950000000000015</v>
      </c>
      <c r="B21" s="36">
        <v>646.92431272784177</v>
      </c>
      <c r="C21" s="36">
        <v>490.90909090909093</v>
      </c>
      <c r="D21" s="36">
        <v>745.5012853470439</v>
      </c>
      <c r="E21" s="36">
        <v>177.3350715092887</v>
      </c>
      <c r="F21" s="36">
        <v>524.15210688591981</v>
      </c>
      <c r="G21" s="36">
        <v>273.41477603257704</v>
      </c>
    </row>
    <row r="22" spans="1:7" x14ac:dyDescent="0.25">
      <c r="A22" s="36">
        <v>6.3997500000000018</v>
      </c>
      <c r="B22" s="36">
        <v>616.75172658134557</v>
      </c>
      <c r="C22" s="36">
        <v>471.38047138047165</v>
      </c>
      <c r="D22" s="36">
        <v>645.16129032258061</v>
      </c>
      <c r="E22" s="36">
        <v>186.0475670921808</v>
      </c>
      <c r="F22" s="36">
        <v>203.56234096692114</v>
      </c>
      <c r="G22" s="36">
        <v>170.54263565891475</v>
      </c>
    </row>
    <row r="23" spans="1:7" x14ac:dyDescent="0.25">
      <c r="A23" s="36">
        <v>6.7045000000000021</v>
      </c>
      <c r="B23" s="36">
        <v>718.12136402983504</v>
      </c>
      <c r="C23" s="36">
        <v>352.11267605633805</v>
      </c>
      <c r="D23" s="36">
        <v>651.93370165745841</v>
      </c>
      <c r="E23" s="36">
        <v>146.50345544944645</v>
      </c>
      <c r="F23" s="36">
        <v>4.9764575278490213</v>
      </c>
      <c r="G23" s="36">
        <v>33.986405437824871</v>
      </c>
    </row>
    <row r="24" spans="1:7" x14ac:dyDescent="0.25">
      <c r="A24" s="36">
        <v>7.0092500000000024</v>
      </c>
      <c r="B24" s="36">
        <v>8.5755651097117145</v>
      </c>
      <c r="C24" s="36">
        <v>128.20512820512823</v>
      </c>
      <c r="D24" s="36">
        <v>1714.2857142857144</v>
      </c>
      <c r="E24" s="36">
        <v>182.82576383541252</v>
      </c>
      <c r="F24" s="36">
        <v>8.048752443371276</v>
      </c>
      <c r="G24" s="36">
        <v>128.20512820512823</v>
      </c>
    </row>
    <row r="25" spans="1:7" x14ac:dyDescent="0.25">
      <c r="A25" s="36">
        <v>7.3140000000000027</v>
      </c>
      <c r="B25" s="36">
        <v>16.899618108046472</v>
      </c>
      <c r="C25" s="36">
        <v>7.1633237822349587</v>
      </c>
      <c r="D25" s="36">
        <v>22.740193291642974</v>
      </c>
      <c r="E25" s="36">
        <v>5.2634939817446149</v>
      </c>
      <c r="F25" s="36">
        <v>9.6805421103581804</v>
      </c>
      <c r="G25" s="36">
        <v>98.039215686274503</v>
      </c>
    </row>
    <row r="26" spans="1:7" x14ac:dyDescent="0.25">
      <c r="A26" s="36">
        <v>7.618750000000003</v>
      </c>
      <c r="B26" s="36">
        <v>58.154749098581419</v>
      </c>
      <c r="C26" s="36">
        <v>45.7190357439734</v>
      </c>
      <c r="D26" s="36">
        <v>2.8476844765599973</v>
      </c>
      <c r="E26" s="36">
        <v>1.5009944087958271</v>
      </c>
      <c r="F26" s="36">
        <v>13.573783207291061</v>
      </c>
      <c r="G26" s="36">
        <v>11.160714285714285</v>
      </c>
    </row>
    <row r="27" spans="1:7" x14ac:dyDescent="0.25">
      <c r="A27" s="36">
        <v>7.9235000000000033</v>
      </c>
      <c r="B27" s="36">
        <v>24.100827777756002</v>
      </c>
      <c r="C27" s="36">
        <v>14.739861365628236</v>
      </c>
      <c r="D27" s="36">
        <v>4.2739608932578266</v>
      </c>
      <c r="E27" s="36">
        <v>4.2338840721579736</v>
      </c>
      <c r="F27" s="36">
        <v>9.2918812187850861</v>
      </c>
      <c r="G27" s="36">
        <v>31.961646024770271</v>
      </c>
    </row>
    <row r="28" spans="1:7" x14ac:dyDescent="0.25">
      <c r="A28" s="36">
        <v>8.2282500000000027</v>
      </c>
      <c r="B28" s="36">
        <v>40.515995419073207</v>
      </c>
      <c r="C28" s="36">
        <v>2.5250703412452205</v>
      </c>
      <c r="D28" s="36">
        <v>3.5925992455541587</v>
      </c>
      <c r="E28" s="36">
        <v>6.117687905350313</v>
      </c>
      <c r="F28" s="36">
        <v>13.963771769908073</v>
      </c>
      <c r="G28" s="36">
        <v>27.265100671140939</v>
      </c>
    </row>
    <row r="29" spans="1:7" x14ac:dyDescent="0.25">
      <c r="A29" s="36">
        <v>8.533000000000003</v>
      </c>
      <c r="B29" s="36">
        <v>74.801256930987975</v>
      </c>
      <c r="C29" s="36">
        <v>6.6230039002134085</v>
      </c>
      <c r="D29" s="36">
        <v>3.5606195478013176</v>
      </c>
      <c r="E29" s="36">
        <v>4.176274900976952</v>
      </c>
      <c r="F29" s="36">
        <v>25.575447570332479</v>
      </c>
      <c r="G29" s="36">
        <v>6.1453372253802421</v>
      </c>
    </row>
    <row r="30" spans="1:7" x14ac:dyDescent="0.25">
      <c r="A30" s="36">
        <v>8.8377500000000033</v>
      </c>
      <c r="B30" s="36">
        <v>608.48647139472246</v>
      </c>
      <c r="C30" s="36">
        <v>6.1971420239136776</v>
      </c>
      <c r="D30" s="36">
        <v>2.8732536005459184</v>
      </c>
      <c r="E30" s="36">
        <v>3.9830072712302975</v>
      </c>
      <c r="F30" s="36">
        <v>3.4431309537472745</v>
      </c>
      <c r="G30" s="36">
        <v>117.70726714431935</v>
      </c>
    </row>
    <row r="31" spans="1:7" x14ac:dyDescent="0.25">
      <c r="A31" s="36">
        <v>9.1425000000000036</v>
      </c>
      <c r="B31" s="36">
        <v>37.820627234837268</v>
      </c>
      <c r="C31" s="36">
        <v>9.0895318891077093</v>
      </c>
      <c r="D31" s="36">
        <v>20.069330414157999</v>
      </c>
      <c r="E31" s="36">
        <v>3.7155124654605438</v>
      </c>
      <c r="F31" s="36">
        <v>29.850746268656714</v>
      </c>
      <c r="G31" s="36">
        <v>29.644268774703555</v>
      </c>
    </row>
    <row r="32" spans="1:7" x14ac:dyDescent="0.25">
      <c r="A32" s="36">
        <v>9.4472500000000039</v>
      </c>
      <c r="B32" s="36">
        <v>329.21810699588463</v>
      </c>
      <c r="C32" s="36">
        <v>48.37595024187975</v>
      </c>
      <c r="D32" s="36">
        <v>40.650406504065039</v>
      </c>
      <c r="E32" s="36">
        <v>5.3695064565484776</v>
      </c>
      <c r="F32" s="36">
        <v>8.048752443371276</v>
      </c>
      <c r="G32" s="36">
        <v>11.203832483387421</v>
      </c>
    </row>
    <row r="33" spans="1:7" x14ac:dyDescent="0.25">
      <c r="A33" s="36">
        <v>9.7520000000000042</v>
      </c>
      <c r="B33" s="36">
        <v>14.312676364368398</v>
      </c>
      <c r="C33" s="36">
        <v>543.07116104868965</v>
      </c>
      <c r="D33" s="36">
        <v>14.697776961234613</v>
      </c>
      <c r="E33" s="36">
        <v>4.4705319641781003</v>
      </c>
      <c r="F33" s="36">
        <v>7.2799724127361207</v>
      </c>
      <c r="G33" s="36">
        <v>59.389140271493225</v>
      </c>
    </row>
    <row r="34" spans="1:7" x14ac:dyDescent="0.25">
      <c r="A34" s="36">
        <v>10.056750000000005</v>
      </c>
      <c r="B34" s="36">
        <v>30.562150132071501</v>
      </c>
      <c r="C34" s="36">
        <v>6.6844919786096249</v>
      </c>
      <c r="D34" s="36">
        <v>5.7531192693538529</v>
      </c>
      <c r="E34" s="36">
        <v>5.4674196063202283</v>
      </c>
      <c r="F34" s="36">
        <v>7.7384407041981049</v>
      </c>
      <c r="G34" s="36">
        <v>9.9632127529123231</v>
      </c>
    </row>
    <row r="35" spans="1:7" x14ac:dyDescent="0.25">
      <c r="A35" s="36">
        <v>10.361500000000005</v>
      </c>
      <c r="B35" s="36">
        <v>14.389817873049729</v>
      </c>
      <c r="C35" s="36">
        <v>2461.5384615384646</v>
      </c>
      <c r="D35" s="36">
        <v>4.6723933436365597</v>
      </c>
      <c r="E35" s="36">
        <v>11.07491040610018</v>
      </c>
      <c r="F35" s="36">
        <v>11.236390406447365</v>
      </c>
      <c r="G35" s="36">
        <v>30000.000000000182</v>
      </c>
    </row>
    <row r="36" spans="1:7" x14ac:dyDescent="0.25">
      <c r="A36" s="36">
        <v>10.666250000000005</v>
      </c>
      <c r="B36" s="36">
        <v>846.35427252192994</v>
      </c>
      <c r="C36" s="36">
        <v>87.991718426501038</v>
      </c>
      <c r="D36" s="36">
        <v>8006.0422960725064</v>
      </c>
      <c r="E36" s="36">
        <v>4.967509399473542</v>
      </c>
      <c r="F36" s="36">
        <v>1388.2352941176489</v>
      </c>
      <c r="G36" s="36">
        <v>7499.9999999999964</v>
      </c>
    </row>
    <row r="37" spans="1:7" x14ac:dyDescent="0.25">
      <c r="A37" s="36">
        <v>10.971000000000005</v>
      </c>
      <c r="B37" s="36">
        <v>20.056572690787327</v>
      </c>
      <c r="C37" s="36">
        <v>2307.6923076923076</v>
      </c>
      <c r="D37" s="36">
        <v>3939.3939393939509</v>
      </c>
      <c r="E37" s="36">
        <v>22.251257155092251</v>
      </c>
      <c r="F37" s="36">
        <v>8378.3783783784293</v>
      </c>
      <c r="G37" s="36">
        <v>27391.304347826346</v>
      </c>
    </row>
    <row r="38" spans="1:7" x14ac:dyDescent="0.25">
      <c r="A38" s="36">
        <v>11.275750000000006</v>
      </c>
      <c r="B38" s="36">
        <v>52.171732617247258</v>
      </c>
      <c r="C38" s="36">
        <v>3999.9999999999964</v>
      </c>
      <c r="D38" s="36">
        <v>6938.7755102040965</v>
      </c>
      <c r="E38" s="36">
        <v>226.8798848584743</v>
      </c>
      <c r="F38" s="36">
        <v>3563.2183908046081</v>
      </c>
      <c r="G38" s="36">
        <v>25767.366720517213</v>
      </c>
    </row>
    <row r="39" spans="1:7" x14ac:dyDescent="0.25">
      <c r="A39" s="36">
        <v>11.580500000000006</v>
      </c>
      <c r="B39" s="36">
        <v>31.784225703071556</v>
      </c>
      <c r="C39" s="36">
        <v>6111.1111111111595</v>
      </c>
      <c r="D39" s="36">
        <v>5384.6153846153884</v>
      </c>
      <c r="E39" s="36">
        <v>222.68232348546957</v>
      </c>
      <c r="F39" s="36">
        <v>51.207022677395756</v>
      </c>
      <c r="G39" s="36">
        <v>14090.909090909348</v>
      </c>
    </row>
    <row r="40" spans="1:7" x14ac:dyDescent="0.25">
      <c r="A40" s="36">
        <v>11.885250000000006</v>
      </c>
      <c r="B40" s="36">
        <v>16.699687720246718</v>
      </c>
      <c r="C40" s="36">
        <v>10000.000000000147</v>
      </c>
      <c r="D40" s="36">
        <v>1843.5754189944155</v>
      </c>
      <c r="E40" s="36">
        <v>33.527505070026024</v>
      </c>
      <c r="F40" s="36">
        <v>8378.3783783784293</v>
      </c>
      <c r="G40" s="36">
        <v>14090.909090909348</v>
      </c>
    </row>
    <row r="41" spans="1:7" x14ac:dyDescent="0.25">
      <c r="A41" s="36">
        <v>12.190000000000007</v>
      </c>
      <c r="B41" s="36">
        <v>113.30426076524608</v>
      </c>
      <c r="C41" s="36">
        <v>9999.9999999999745</v>
      </c>
      <c r="D41" s="36">
        <v>11379.310344827594</v>
      </c>
      <c r="E41" s="36">
        <v>10.798733577643125</v>
      </c>
      <c r="F41" s="36">
        <v>825.95870206489758</v>
      </c>
      <c r="G41" s="36">
        <v>31162.324649299218</v>
      </c>
    </row>
    <row r="42" spans="1:7" x14ac:dyDescent="0.25">
      <c r="A42" s="36">
        <v>12.494750000000007</v>
      </c>
      <c r="B42" s="36">
        <v>8771.4731910463815</v>
      </c>
      <c r="C42" s="36">
        <v>10666.666666666657</v>
      </c>
      <c r="D42" s="36">
        <v>13349.131121643086</v>
      </c>
      <c r="E42" s="36">
        <v>6.2306625554861323</v>
      </c>
      <c r="F42" s="36">
        <v>8571.4285714286234</v>
      </c>
      <c r="G42" s="36">
        <v>9682.5396825397147</v>
      </c>
    </row>
    <row r="43" spans="1:7" x14ac:dyDescent="0.25">
      <c r="A43" s="36">
        <v>12.799500000000007</v>
      </c>
      <c r="B43" s="36">
        <v>4504.4261646145096</v>
      </c>
      <c r="C43" s="36">
        <v>11953.727506426858</v>
      </c>
      <c r="D43" s="36">
        <v>12013.225569434244</v>
      </c>
      <c r="E43" s="36">
        <v>2.9758583491425812</v>
      </c>
      <c r="F43" s="36">
        <v>9477.521263669596</v>
      </c>
      <c r="G43" s="36">
        <v>25767.366720517213</v>
      </c>
    </row>
    <row r="44" spans="1:7" x14ac:dyDescent="0.25">
      <c r="A44" s="36">
        <v>13.104250000000008</v>
      </c>
      <c r="B44" s="36">
        <v>117.07205685579936</v>
      </c>
      <c r="C44" s="36">
        <v>9705.8823529412057</v>
      </c>
      <c r="D44" s="36">
        <v>8461.538461538501</v>
      </c>
      <c r="E44" s="36">
        <v>0.55230310394344417</v>
      </c>
      <c r="F44" s="36">
        <v>17675.544794188885</v>
      </c>
      <c r="G44" s="36">
        <v>77638.190954777107</v>
      </c>
    </row>
    <row r="45" spans="1:7" x14ac:dyDescent="0.25">
      <c r="A45" s="36">
        <v>13.409000000000008</v>
      </c>
      <c r="B45" s="36">
        <v>4985.1851526214323</v>
      </c>
      <c r="C45" s="36">
        <v>250.5694760820046</v>
      </c>
      <c r="D45" s="36">
        <v>375.0884642604388</v>
      </c>
      <c r="E45" s="36">
        <v>8.8851779328952087</v>
      </c>
      <c r="F45" s="36">
        <v>14041.745730550547</v>
      </c>
      <c r="G45" s="36">
        <v>8529.4117647058702</v>
      </c>
    </row>
    <row r="46" spans="1:7" x14ac:dyDescent="0.25">
      <c r="A46" s="36">
        <v>13.713750000000008</v>
      </c>
      <c r="B46" s="36">
        <v>444.73952813020702</v>
      </c>
      <c r="C46" s="36">
        <v>14.133507284192216</v>
      </c>
      <c r="D46" s="36">
        <v>520.03410059676025</v>
      </c>
      <c r="E46" s="36">
        <v>119.5833797428354</v>
      </c>
      <c r="F46" s="36">
        <v>12801.070472792155</v>
      </c>
      <c r="G46" s="36">
        <v>31162.324649299218</v>
      </c>
    </row>
    <row r="47" spans="1:7" x14ac:dyDescent="0.25">
      <c r="A47" s="36">
        <v>13.85</v>
      </c>
      <c r="B47" s="36">
        <v>1716.0249220150704</v>
      </c>
      <c r="C47" s="36">
        <v>1160.2209944751396</v>
      </c>
      <c r="D47" s="36">
        <v>36.045314109165808</v>
      </c>
      <c r="E47" s="36">
        <v>222.79638652869573</v>
      </c>
      <c r="F47" s="36">
        <v>12449.959967974477</v>
      </c>
      <c r="G47" s="36">
        <v>27391.304347826346</v>
      </c>
    </row>
    <row r="48" spans="1:7" x14ac:dyDescent="0.25">
      <c r="A48" s="36">
        <f>A47+0.3048</f>
        <v>14.1548</v>
      </c>
      <c r="B48" s="36"/>
      <c r="C48" s="36"/>
      <c r="D48" s="36"/>
      <c r="E48" s="36">
        <v>209.65242364451217</v>
      </c>
      <c r="F48" s="36">
        <v>11886.792452830296</v>
      </c>
      <c r="G48" s="36">
        <v>28.930566640063841</v>
      </c>
    </row>
    <row r="49" spans="1:7" x14ac:dyDescent="0.25">
      <c r="A49" s="36">
        <f t="shared" ref="A49:A63" si="0">A48+0.3048</f>
        <v>14.4596</v>
      </c>
      <c r="B49" s="36"/>
      <c r="C49" s="36"/>
      <c r="D49" s="36"/>
      <c r="E49" s="36">
        <v>189.34198837195277</v>
      </c>
      <c r="F49" s="36">
        <v>8378.3783783784293</v>
      </c>
      <c r="G49" s="36">
        <v>40.48582995951417</v>
      </c>
    </row>
    <row r="50" spans="1:7" x14ac:dyDescent="0.25">
      <c r="A50" s="36">
        <f t="shared" si="0"/>
        <v>14.7644</v>
      </c>
      <c r="B50" s="36"/>
      <c r="C50" s="36"/>
      <c r="D50" s="36"/>
      <c r="E50" s="36">
        <v>219.5079095552353</v>
      </c>
      <c r="F50" s="36">
        <v>8378.3783783784293</v>
      </c>
      <c r="G50" s="36">
        <v>65.868263473053887</v>
      </c>
    </row>
    <row r="51" spans="1:7" x14ac:dyDescent="0.25">
      <c r="A51" s="36">
        <f t="shared" si="0"/>
        <v>15.0692</v>
      </c>
      <c r="B51" s="36"/>
      <c r="C51" s="36"/>
      <c r="D51" s="36"/>
      <c r="E51" s="36">
        <v>76.935311528114397</v>
      </c>
      <c r="F51" s="36">
        <v>1532.4675324675347</v>
      </c>
      <c r="G51" s="36">
        <v>23.65930599369085</v>
      </c>
    </row>
    <row r="52" spans="1:7" x14ac:dyDescent="0.25">
      <c r="A52" s="36">
        <f t="shared" si="0"/>
        <v>15.374000000000001</v>
      </c>
      <c r="B52" s="36"/>
      <c r="C52" s="36"/>
      <c r="D52" s="36"/>
      <c r="E52" s="36">
        <v>1.3132715470338823</v>
      </c>
      <c r="F52" s="36">
        <v>39.884777309993353</v>
      </c>
      <c r="G52" s="36">
        <v>69.20415224913495</v>
      </c>
    </row>
    <row r="53" spans="1:7" x14ac:dyDescent="0.25">
      <c r="A53" s="36">
        <f t="shared" si="0"/>
        <v>15.678800000000001</v>
      </c>
      <c r="B53" s="36"/>
      <c r="C53" s="36"/>
      <c r="D53" s="36"/>
      <c r="E53" s="36">
        <v>0.36817495673944262</v>
      </c>
      <c r="F53" s="36">
        <v>129.03225806451613</v>
      </c>
      <c r="G53" s="36">
        <v>73.341292853487971</v>
      </c>
    </row>
    <row r="54" spans="1:7" x14ac:dyDescent="0.25">
      <c r="A54" s="36">
        <f t="shared" si="0"/>
        <v>15.983600000000001</v>
      </c>
      <c r="B54" s="36"/>
      <c r="C54" s="36"/>
      <c r="D54" s="36"/>
      <c r="E54" s="36">
        <v>1.1151172731665613</v>
      </c>
      <c r="F54" s="36"/>
      <c r="G54" s="36">
        <v>65.6392694063927</v>
      </c>
    </row>
    <row r="55" spans="1:7" x14ac:dyDescent="0.25">
      <c r="A55" s="36">
        <f t="shared" si="0"/>
        <v>16.288399999999999</v>
      </c>
      <c r="B55" s="36"/>
      <c r="C55" s="36"/>
      <c r="D55" s="36"/>
      <c r="E55" s="36"/>
      <c r="F55" s="36"/>
      <c r="G55" s="36"/>
    </row>
    <row r="56" spans="1:7" x14ac:dyDescent="0.25">
      <c r="A56" s="36">
        <f t="shared" si="0"/>
        <v>16.5932</v>
      </c>
      <c r="B56" s="36"/>
      <c r="C56" s="36"/>
      <c r="D56" s="36"/>
      <c r="E56" s="36"/>
      <c r="F56" s="36"/>
      <c r="G56" s="36"/>
    </row>
    <row r="57" spans="1:7" x14ac:dyDescent="0.25">
      <c r="A57" s="36">
        <f t="shared" si="0"/>
        <v>16.898</v>
      </c>
      <c r="B57" s="36"/>
      <c r="C57" s="36"/>
      <c r="D57" s="36"/>
      <c r="E57" s="36"/>
      <c r="F57" s="36"/>
      <c r="G57" s="36"/>
    </row>
    <row r="58" spans="1:7" x14ac:dyDescent="0.25">
      <c r="A58" s="36">
        <f t="shared" si="0"/>
        <v>17.2028</v>
      </c>
      <c r="B58" s="36"/>
      <c r="C58" s="36"/>
      <c r="D58" s="36"/>
      <c r="E58" s="36"/>
      <c r="F58" s="36"/>
      <c r="G58" s="36"/>
    </row>
    <row r="59" spans="1:7" x14ac:dyDescent="0.25">
      <c r="A59" s="36">
        <f t="shared" si="0"/>
        <v>17.5076</v>
      </c>
      <c r="B59" s="36"/>
      <c r="C59" s="36"/>
      <c r="D59" s="36"/>
      <c r="E59" s="36"/>
      <c r="F59" s="36"/>
      <c r="G59" s="36"/>
    </row>
    <row r="60" spans="1:7" x14ac:dyDescent="0.25">
      <c r="A60" s="36">
        <f t="shared" si="0"/>
        <v>17.8124</v>
      </c>
      <c r="B60" s="36"/>
      <c r="C60" s="36"/>
      <c r="D60" s="36"/>
      <c r="E60" s="36"/>
      <c r="F60" s="36"/>
      <c r="G60" s="36"/>
    </row>
    <row r="61" spans="1:7" x14ac:dyDescent="0.25">
      <c r="A61" s="36">
        <f t="shared" si="0"/>
        <v>18.1172</v>
      </c>
      <c r="B61" s="36"/>
      <c r="C61" s="36"/>
      <c r="D61" s="36"/>
      <c r="E61" s="36"/>
      <c r="F61" s="36"/>
      <c r="G61" s="36"/>
    </row>
    <row r="62" spans="1:7" x14ac:dyDescent="0.25">
      <c r="A62" s="36">
        <f t="shared" si="0"/>
        <v>18.422000000000001</v>
      </c>
      <c r="B62" s="36"/>
      <c r="C62" s="36"/>
      <c r="D62" s="36"/>
      <c r="E62" s="36"/>
      <c r="F62" s="36"/>
      <c r="G62" s="36"/>
    </row>
    <row r="63" spans="1:7" x14ac:dyDescent="0.25">
      <c r="A63" s="36">
        <f t="shared" si="0"/>
        <v>18.726800000000001</v>
      </c>
      <c r="B63" s="36"/>
      <c r="C63" s="36"/>
      <c r="D63" s="36"/>
      <c r="E63" s="36"/>
      <c r="F63" s="36"/>
      <c r="G63" s="36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K9" sqref="K9:K54"/>
    </sheetView>
  </sheetViews>
  <sheetFormatPr baseColWidth="10" defaultRowHeight="15" x14ac:dyDescent="0.25"/>
  <sheetData>
    <row r="1" spans="1:20" x14ac:dyDescent="0.25">
      <c r="A1" s="25" t="s">
        <v>24</v>
      </c>
      <c r="B1" s="26" t="s">
        <v>39</v>
      </c>
      <c r="C1" s="27"/>
      <c r="D1" s="28"/>
      <c r="E1" s="28"/>
      <c r="F1" s="28"/>
      <c r="G1" s="28"/>
      <c r="H1" s="28"/>
      <c r="I1" s="28"/>
      <c r="J1" s="28"/>
      <c r="K1" s="28"/>
    </row>
    <row r="2" spans="1:20" x14ac:dyDescent="0.25">
      <c r="A2" s="25" t="s">
        <v>25</v>
      </c>
      <c r="B2" s="29" t="s">
        <v>43</v>
      </c>
      <c r="C2" s="30"/>
      <c r="D2" s="28"/>
      <c r="E2" s="28"/>
      <c r="F2" s="28"/>
      <c r="G2" s="28"/>
      <c r="H2" s="28"/>
      <c r="I2" s="28"/>
      <c r="J2" s="28"/>
      <c r="K2" s="31"/>
    </row>
    <row r="3" spans="1:20" x14ac:dyDescent="0.25">
      <c r="A3" s="28"/>
      <c r="B3" s="28"/>
      <c r="C3" s="28" t="s">
        <v>27</v>
      </c>
      <c r="D3" s="32">
        <v>39702</v>
      </c>
      <c r="E3" s="28"/>
      <c r="F3" s="28"/>
      <c r="G3" s="28"/>
      <c r="H3" s="28"/>
      <c r="I3" s="28"/>
      <c r="J3" s="28"/>
      <c r="K3" s="31"/>
    </row>
    <row r="4" spans="1:20" x14ac:dyDescent="0.25">
      <c r="A4" s="28"/>
      <c r="B4" s="28"/>
      <c r="C4" s="28" t="s">
        <v>29</v>
      </c>
      <c r="D4" s="33">
        <v>0.58333333333333337</v>
      </c>
      <c r="E4" s="28"/>
      <c r="F4" s="28"/>
      <c r="G4" s="28"/>
      <c r="H4" s="28"/>
      <c r="I4" s="28"/>
      <c r="J4" s="28"/>
      <c r="K4" s="31"/>
    </row>
    <row r="5" spans="1:20" x14ac:dyDescent="0.25">
      <c r="A5" s="28"/>
      <c r="B5" s="28"/>
      <c r="C5" s="28" t="s">
        <v>31</v>
      </c>
      <c r="D5" s="34" t="s">
        <v>41</v>
      </c>
      <c r="E5" s="28"/>
      <c r="F5" s="28" t="s">
        <v>32</v>
      </c>
      <c r="G5" s="28"/>
      <c r="H5" s="28"/>
      <c r="I5" s="28"/>
      <c r="J5" s="28"/>
      <c r="K5" s="34" t="s">
        <v>33</v>
      </c>
    </row>
    <row r="6" spans="1:20" x14ac:dyDescent="0.25">
      <c r="A6" s="28"/>
      <c r="B6" s="28"/>
      <c r="C6" s="28"/>
      <c r="D6" s="28"/>
      <c r="E6" s="28"/>
      <c r="F6" s="28" t="s">
        <v>34</v>
      </c>
      <c r="G6" s="28"/>
      <c r="H6" s="28"/>
      <c r="I6" s="28"/>
      <c r="J6" s="28"/>
      <c r="K6" s="35">
        <v>10.25</v>
      </c>
    </row>
    <row r="7" spans="1:20" ht="15.75" thickBot="1" x14ac:dyDescent="0.3">
      <c r="A7" s="28"/>
      <c r="B7" s="28"/>
      <c r="C7" s="28"/>
      <c r="D7" s="28"/>
      <c r="E7" s="28"/>
      <c r="F7" s="28" t="s">
        <v>35</v>
      </c>
      <c r="G7" s="28"/>
      <c r="H7" s="28"/>
      <c r="I7" s="28"/>
      <c r="J7" s="28"/>
      <c r="K7" s="34">
        <v>1.7</v>
      </c>
    </row>
    <row r="8" spans="1:20" ht="45.75" thickBot="1" x14ac:dyDescent="0.3">
      <c r="A8" s="1" t="s">
        <v>0</v>
      </c>
      <c r="B8" s="2" t="s">
        <v>1</v>
      </c>
      <c r="C8" s="3" t="s">
        <v>2</v>
      </c>
      <c r="D8" s="4" t="s">
        <v>3</v>
      </c>
      <c r="E8" s="3" t="s">
        <v>4</v>
      </c>
      <c r="F8" s="4" t="s">
        <v>50</v>
      </c>
      <c r="G8" s="3" t="s">
        <v>51</v>
      </c>
      <c r="H8" s="5" t="s">
        <v>7</v>
      </c>
      <c r="I8" s="5" t="s">
        <v>8</v>
      </c>
      <c r="J8" s="6" t="s">
        <v>9</v>
      </c>
      <c r="K8" s="7" t="s">
        <v>10</v>
      </c>
      <c r="R8" s="37" t="s">
        <v>36</v>
      </c>
      <c r="S8" s="38" t="s">
        <v>37</v>
      </c>
      <c r="T8" s="39" t="s">
        <v>38</v>
      </c>
    </row>
    <row r="9" spans="1:20" x14ac:dyDescent="0.25">
      <c r="A9" s="36">
        <v>0.30475000000000002</v>
      </c>
      <c r="B9">
        <v>280</v>
      </c>
      <c r="C9">
        <v>1.25</v>
      </c>
      <c r="D9">
        <v>210</v>
      </c>
      <c r="E9">
        <v>0.72</v>
      </c>
      <c r="H9" s="73">
        <f>1/((C9+($K$6+$K$7)/10)/B9-R9)</f>
        <v>280.50940507962463</v>
      </c>
      <c r="I9" s="74">
        <f>1/((E9+($K$6+$K$7)/10)/D9-S9)</f>
        <v>189.60409761541248</v>
      </c>
      <c r="J9" s="62"/>
      <c r="K9" s="69">
        <f>GEOMEAN(H9:J9)</f>
        <v>230.62032135689697</v>
      </c>
      <c r="R9" s="40">
        <f>IF(B9&gt;'correction parameter'!$C$3,'correction parameter'!$E$8*B9+'correction parameter'!$H$8,'correction parameter'!$B$8)</f>
        <v>5.1672000000000003E-3</v>
      </c>
      <c r="S9" s="41">
        <f>IF(D9&gt;'correction parameter'!$C$3,'correction parameter'!$E$8*D9+'correction parameter'!$H$8,'correction parameter'!$B$8)</f>
        <v>3.8448999999999996E-3</v>
      </c>
      <c r="T9" s="42">
        <f>IF(F9&gt;'correction parameter'!$C$3,'correction parameter'!$E$8*F9+'correction parameter'!$H$8,'correction parameter'!$B$8)</f>
        <v>4.0000000000000002E-4</v>
      </c>
    </row>
    <row r="10" spans="1:20" x14ac:dyDescent="0.25">
      <c r="A10" s="36">
        <f t="shared" ref="A10:A56" si="0">A9+$A$9</f>
        <v>0.60950000000000004</v>
      </c>
      <c r="B10">
        <v>235</v>
      </c>
      <c r="C10">
        <v>0.78</v>
      </c>
      <c r="D10">
        <v>205</v>
      </c>
      <c r="E10">
        <v>0.56999999999999995</v>
      </c>
      <c r="H10" s="73">
        <f t="shared" ref="H10:H54" si="1">1/((C10+($K$6+$K$7)/10)/B10-R10)</f>
        <v>244.67194307785337</v>
      </c>
      <c r="I10" s="74">
        <f t="shared" ref="I10:I54" si="2">1/((E10+($K$6+$K$7)/10)/D10-S10)</f>
        <v>205.79069931444096</v>
      </c>
      <c r="J10" s="62"/>
      <c r="K10" s="70">
        <f t="shared" ref="K10:K54" si="3">GEOMEAN(H10:J10)</f>
        <v>224.39075352744493</v>
      </c>
      <c r="R10" s="40">
        <f>IF(B10&gt;'correction parameter'!$C$3,'correction parameter'!$E$8*B10+'correction parameter'!$H$8,'correction parameter'!$B$8)</f>
        <v>4.3171500000000005E-3</v>
      </c>
      <c r="S10" s="41">
        <f>IF(D10&gt;'correction parameter'!$C$3,'correction parameter'!$E$8*D10+'correction parameter'!$H$8,'correction parameter'!$B$8)</f>
        <v>3.7504499999999998E-3</v>
      </c>
      <c r="T10" s="42">
        <f>IF(F10&gt;'correction parameter'!$C$3,'correction parameter'!$E$8*F10+'correction parameter'!$H$8,'correction parameter'!$B$8)</f>
        <v>4.0000000000000002E-4</v>
      </c>
    </row>
    <row r="11" spans="1:20" x14ac:dyDescent="0.25">
      <c r="A11" s="36">
        <f t="shared" si="0"/>
        <v>0.91425000000000001</v>
      </c>
      <c r="B11">
        <v>245</v>
      </c>
      <c r="C11">
        <v>0.9</v>
      </c>
      <c r="D11">
        <v>210</v>
      </c>
      <c r="E11">
        <v>0.57999999999999996</v>
      </c>
      <c r="H11" s="73">
        <f t="shared" si="1"/>
        <v>247.22059720928311</v>
      </c>
      <c r="I11" s="74">
        <f t="shared" si="2"/>
        <v>217.03833620478497</v>
      </c>
      <c r="J11" s="62"/>
      <c r="K11" s="70">
        <f t="shared" si="3"/>
        <v>231.63839727872431</v>
      </c>
      <c r="R11" s="40">
        <f>IF(B11&gt;'correction parameter'!$C$3,'correction parameter'!$E$8*B11+'correction parameter'!$H$8,'correction parameter'!$B$8)</f>
        <v>4.5060500000000002E-3</v>
      </c>
      <c r="S11" s="41">
        <f>IF(D11&gt;'correction parameter'!$C$3,'correction parameter'!$E$8*D11+'correction parameter'!$H$8,'correction parameter'!$B$8)</f>
        <v>3.8448999999999996E-3</v>
      </c>
      <c r="T11" s="42">
        <f>IF(F11&gt;'correction parameter'!$C$3,'correction parameter'!$E$8*F11+'correction parameter'!$H$8,'correction parameter'!$B$8)</f>
        <v>4.0000000000000002E-4</v>
      </c>
    </row>
    <row r="12" spans="1:20" x14ac:dyDescent="0.25">
      <c r="A12" s="36">
        <f t="shared" si="0"/>
        <v>1.2190000000000001</v>
      </c>
      <c r="B12">
        <v>280</v>
      </c>
      <c r="C12">
        <v>1.2</v>
      </c>
      <c r="D12">
        <v>210</v>
      </c>
      <c r="E12">
        <v>0.64</v>
      </c>
      <c r="H12" s="73">
        <f t="shared" si="1"/>
        <v>295.30133391831129</v>
      </c>
      <c r="I12" s="74">
        <f t="shared" si="2"/>
        <v>204.36544044158509</v>
      </c>
      <c r="J12" s="62"/>
      <c r="K12" s="70">
        <f t="shared" si="3"/>
        <v>245.66112262464989</v>
      </c>
      <c r="R12" s="40">
        <f>IF(B12&gt;'correction parameter'!$C$3,'correction parameter'!$E$8*B12+'correction parameter'!$H$8,'correction parameter'!$B$8)</f>
        <v>5.1672000000000003E-3</v>
      </c>
      <c r="S12" s="41">
        <f>IF(D12&gt;'correction parameter'!$C$3,'correction parameter'!$E$8*D12+'correction parameter'!$H$8,'correction parameter'!$B$8)</f>
        <v>3.8448999999999996E-3</v>
      </c>
      <c r="T12" s="42">
        <f>IF(F12&gt;'correction parameter'!$C$3,'correction parameter'!$E$8*F12+'correction parameter'!$H$8,'correction parameter'!$B$8)</f>
        <v>4.0000000000000002E-4</v>
      </c>
    </row>
    <row r="13" spans="1:20" x14ac:dyDescent="0.25">
      <c r="A13" s="46">
        <f t="shared" si="0"/>
        <v>1.5237500000000002</v>
      </c>
      <c r="B13">
        <v>250</v>
      </c>
      <c r="C13">
        <v>1.05</v>
      </c>
      <c r="D13">
        <v>210</v>
      </c>
      <c r="E13">
        <v>0.73</v>
      </c>
      <c r="H13" s="73">
        <f t="shared" si="1"/>
        <v>228.33656810138146</v>
      </c>
      <c r="I13" s="74">
        <f t="shared" si="2"/>
        <v>187.90752444363719</v>
      </c>
      <c r="J13" s="62"/>
      <c r="K13" s="71">
        <f t="shared" si="3"/>
        <v>207.1380198126036</v>
      </c>
      <c r="R13" s="40">
        <f>IF(B13&gt;'correction parameter'!$C$3,'correction parameter'!$E$8*B13+'correction parameter'!$H$8,'correction parameter'!$B$8)</f>
        <v>4.6005000000000004E-3</v>
      </c>
      <c r="S13" s="41">
        <f>IF(D13&gt;'correction parameter'!$C$3,'correction parameter'!$E$8*D13+'correction parameter'!$H$8,'correction parameter'!$B$8)</f>
        <v>3.8448999999999996E-3</v>
      </c>
      <c r="T13" s="42">
        <f>IF(F13&gt;'correction parameter'!$C$3,'correction parameter'!$E$8*F13+'correction parameter'!$H$8,'correction parameter'!$B$8)</f>
        <v>4.0000000000000002E-4</v>
      </c>
    </row>
    <row r="14" spans="1:20" x14ac:dyDescent="0.25">
      <c r="A14" s="46">
        <f t="shared" si="0"/>
        <v>1.8285000000000002</v>
      </c>
      <c r="B14">
        <v>200</v>
      </c>
      <c r="C14">
        <v>1.8</v>
      </c>
      <c r="D14">
        <v>120</v>
      </c>
      <c r="E14">
        <v>0.72</v>
      </c>
      <c r="H14" s="73">
        <f t="shared" si="1"/>
        <v>68.610634648370493</v>
      </c>
      <c r="I14" s="74">
        <f t="shared" si="2"/>
        <v>64.274236743438678</v>
      </c>
      <c r="J14" s="62"/>
      <c r="K14" s="71">
        <f t="shared" si="3"/>
        <v>66.407049132655658</v>
      </c>
      <c r="R14" s="40">
        <f>IF(B14&gt;'correction parameter'!$C$3,'correction parameter'!$E$8*B14+'correction parameter'!$H$8,'correction parameter'!$B$8)</f>
        <v>4.0000000000000002E-4</v>
      </c>
      <c r="S14" s="41">
        <f>IF(D14&gt;'correction parameter'!$C$3,'correction parameter'!$E$8*D14+'correction parameter'!$H$8,'correction parameter'!$B$8)</f>
        <v>4.0000000000000002E-4</v>
      </c>
      <c r="T14" s="42">
        <f>IF(F14&gt;'correction parameter'!$C$3,'correction parameter'!$E$8*F14+'correction parameter'!$H$8,'correction parameter'!$B$8)</f>
        <v>4.0000000000000002E-4</v>
      </c>
    </row>
    <row r="15" spans="1:20" x14ac:dyDescent="0.25">
      <c r="A15" s="46">
        <f t="shared" si="0"/>
        <v>2.1332500000000003</v>
      </c>
      <c r="B15">
        <v>220</v>
      </c>
      <c r="C15">
        <v>1.25</v>
      </c>
      <c r="D15">
        <v>170</v>
      </c>
      <c r="E15">
        <v>0.44</v>
      </c>
      <c r="H15" s="73">
        <f t="shared" si="1"/>
        <v>141.24620240323995</v>
      </c>
      <c r="I15" s="74">
        <f t="shared" si="2"/>
        <v>108.48755583918316</v>
      </c>
      <c r="J15" s="62"/>
      <c r="K15" s="70">
        <f t="shared" si="3"/>
        <v>123.78794476965057</v>
      </c>
      <c r="R15" s="40">
        <f>IF(B15&gt;'correction parameter'!$C$3,'correction parameter'!$E$8*B15+'correction parameter'!$H$8,'correction parameter'!$B$8)</f>
        <v>4.0338000000000006E-3</v>
      </c>
      <c r="S15" s="41">
        <f>IF(D15&gt;'correction parameter'!$C$3,'correction parameter'!$E$8*D15+'correction parameter'!$H$8,'correction parameter'!$B$8)</f>
        <v>4.0000000000000002E-4</v>
      </c>
      <c r="T15" s="42">
        <f>IF(F15&gt;'correction parameter'!$C$3,'correction parameter'!$E$8*F15+'correction parameter'!$H$8,'correction parameter'!$B$8)</f>
        <v>4.0000000000000002E-4</v>
      </c>
    </row>
    <row r="16" spans="1:20" x14ac:dyDescent="0.25">
      <c r="A16" s="46">
        <f t="shared" si="0"/>
        <v>2.4380000000000002</v>
      </c>
      <c r="B16">
        <v>225</v>
      </c>
      <c r="C16">
        <v>1.4</v>
      </c>
      <c r="D16">
        <v>155</v>
      </c>
      <c r="E16">
        <v>0.56999999999999995</v>
      </c>
      <c r="H16" s="73">
        <f t="shared" si="1"/>
        <v>135.04236954344427</v>
      </c>
      <c r="I16" s="74">
        <f t="shared" si="2"/>
        <v>91.015854374633008</v>
      </c>
      <c r="J16" s="62"/>
      <c r="K16" s="70">
        <f t="shared" si="3"/>
        <v>110.86476735542044</v>
      </c>
      <c r="R16" s="40">
        <f>IF(B16&gt;'correction parameter'!$C$3,'correction parameter'!$E$8*B16+'correction parameter'!$H$8,'correction parameter'!$B$8)</f>
        <v>4.12825E-3</v>
      </c>
      <c r="S16" s="41">
        <f>IF(D16&gt;'correction parameter'!$C$3,'correction parameter'!$E$8*D16+'correction parameter'!$H$8,'correction parameter'!$B$8)</f>
        <v>4.0000000000000002E-4</v>
      </c>
      <c r="T16" s="42">
        <f>IF(F16&gt;'correction parameter'!$C$3,'correction parameter'!$E$8*F16+'correction parameter'!$H$8,'correction parameter'!$B$8)</f>
        <v>4.0000000000000002E-4</v>
      </c>
    </row>
    <row r="17" spans="1:20" x14ac:dyDescent="0.25">
      <c r="A17" s="46">
        <f t="shared" si="0"/>
        <v>2.74275</v>
      </c>
      <c r="B17">
        <v>205</v>
      </c>
      <c r="C17">
        <v>1.65</v>
      </c>
      <c r="D17">
        <v>155</v>
      </c>
      <c r="E17">
        <v>0.8</v>
      </c>
      <c r="H17" s="73">
        <f t="shared" si="1"/>
        <v>98.740088512060325</v>
      </c>
      <c r="I17" s="74">
        <f t="shared" si="2"/>
        <v>80.186239006725302</v>
      </c>
      <c r="J17" s="62"/>
      <c r="K17" s="70">
        <f t="shared" si="3"/>
        <v>88.980876243006733</v>
      </c>
      <c r="R17" s="40">
        <f>IF(B17&gt;'correction parameter'!$C$3,'correction parameter'!$E$8*B17+'correction parameter'!$H$8,'correction parameter'!$B$8)</f>
        <v>3.7504499999999998E-3</v>
      </c>
      <c r="S17" s="41">
        <f>IF(D17&gt;'correction parameter'!$C$3,'correction parameter'!$E$8*D17+'correction parameter'!$H$8,'correction parameter'!$B$8)</f>
        <v>4.0000000000000002E-4</v>
      </c>
      <c r="T17" s="42">
        <f>IF(F17&gt;'correction parameter'!$C$3,'correction parameter'!$E$8*F17+'correction parameter'!$H$8,'correction parameter'!$B$8)</f>
        <v>4.0000000000000002E-4</v>
      </c>
    </row>
    <row r="18" spans="1:20" x14ac:dyDescent="0.25">
      <c r="A18" s="46">
        <f t="shared" si="0"/>
        <v>3.0474999999999999</v>
      </c>
      <c r="B18">
        <v>250</v>
      </c>
      <c r="C18">
        <v>0.81</v>
      </c>
      <c r="D18">
        <v>195</v>
      </c>
      <c r="E18">
        <v>0.34</v>
      </c>
      <c r="H18" s="73">
        <f>1/((C18+($K$6+$K$7)/10)/D18-R18)</f>
        <v>176.00826787555766</v>
      </c>
      <c r="I18" s="74">
        <f t="shared" si="2"/>
        <v>133.8366506520247</v>
      </c>
      <c r="J18" s="62"/>
      <c r="K18" s="70">
        <f t="shared" si="3"/>
        <v>153.48080355382882</v>
      </c>
      <c r="R18" s="40">
        <f>IF(B18&gt;'correction parameter'!$C$3,'correction parameter'!$E$8*B18+'correction parameter'!$H$8,'correction parameter'!$B$8)</f>
        <v>4.6005000000000004E-3</v>
      </c>
      <c r="S18" s="41">
        <f>IF(D18&gt;'correction parameter'!$C$3,'correction parameter'!$E$8*D18+'correction parameter'!$H$8,'correction parameter'!$B$8)</f>
        <v>4.0000000000000002E-4</v>
      </c>
      <c r="T18" s="42">
        <f>IF(F18&gt;'correction parameter'!$C$3,'correction parameter'!$E$8*F18+'correction parameter'!$H$8,'correction parameter'!$B$8)</f>
        <v>4.0000000000000002E-4</v>
      </c>
    </row>
    <row r="19" spans="1:20" x14ac:dyDescent="0.25">
      <c r="A19" s="46">
        <f t="shared" si="0"/>
        <v>3.3522499999999997</v>
      </c>
      <c r="B19">
        <v>240</v>
      </c>
      <c r="C19">
        <v>0.96</v>
      </c>
      <c r="D19">
        <v>210</v>
      </c>
      <c r="E19">
        <v>0.7</v>
      </c>
      <c r="H19" s="73">
        <f>1/((E19+($K$6+$K$7)/10)/D19-R19)</f>
        <v>216.81582218624695</v>
      </c>
      <c r="I19" s="74">
        <f t="shared" si="2"/>
        <v>193.09084188526546</v>
      </c>
      <c r="J19" s="62"/>
      <c r="K19" s="71">
        <f t="shared" si="3"/>
        <v>204.60974962104919</v>
      </c>
      <c r="R19" s="40">
        <f>IF(B19&gt;'correction parameter'!$C$3,'correction parameter'!$E$8*B19+'correction parameter'!$H$8,'correction parameter'!$B$8)</f>
        <v>4.4116000000000008E-3</v>
      </c>
      <c r="S19" s="41">
        <f>IF(D19&gt;'correction parameter'!$C$3,'correction parameter'!$E$8*D19+'correction parameter'!$H$8,'correction parameter'!$B$8)</f>
        <v>3.8448999999999996E-3</v>
      </c>
      <c r="T19" s="42">
        <f>IF(F19&gt;'correction parameter'!$C$3,'correction parameter'!$E$8*F19+'correction parameter'!$H$8,'correction parameter'!$B$8)</f>
        <v>4.0000000000000002E-4</v>
      </c>
    </row>
    <row r="20" spans="1:20" x14ac:dyDescent="0.25">
      <c r="A20" s="46">
        <f t="shared" si="0"/>
        <v>3.6569999999999996</v>
      </c>
      <c r="B20">
        <v>200</v>
      </c>
      <c r="C20">
        <v>1.35</v>
      </c>
      <c r="D20">
        <v>165</v>
      </c>
      <c r="E20">
        <v>0.76</v>
      </c>
      <c r="H20" s="73">
        <f t="shared" si="1"/>
        <v>81.135902636916825</v>
      </c>
      <c r="I20" s="74">
        <f t="shared" si="2"/>
        <v>87.347803070407622</v>
      </c>
      <c r="J20" s="62"/>
      <c r="K20" s="71">
        <f t="shared" si="3"/>
        <v>84.184576054460095</v>
      </c>
      <c r="R20" s="40">
        <f>IF(B20&gt;'correction parameter'!$C$3,'correction parameter'!$E$8*B20+'correction parameter'!$H$8,'correction parameter'!$B$8)</f>
        <v>4.0000000000000002E-4</v>
      </c>
      <c r="S20" s="41">
        <f>IF(D20&gt;'correction parameter'!$C$3,'correction parameter'!$E$8*D20+'correction parameter'!$H$8,'correction parameter'!$B$8)</f>
        <v>4.0000000000000002E-4</v>
      </c>
      <c r="T20" s="42">
        <f>IF(F20&gt;'correction parameter'!$C$3,'correction parameter'!$E$8*F20+'correction parameter'!$H$8,'correction parameter'!$B$8)</f>
        <v>4.0000000000000002E-4</v>
      </c>
    </row>
    <row r="21" spans="1:20" x14ac:dyDescent="0.25">
      <c r="A21" s="46">
        <f t="shared" si="0"/>
        <v>3.9617499999999994</v>
      </c>
      <c r="B21">
        <v>300</v>
      </c>
      <c r="C21">
        <v>1.25</v>
      </c>
      <c r="D21">
        <v>230</v>
      </c>
      <c r="E21">
        <v>0.52</v>
      </c>
      <c r="H21" s="73">
        <f t="shared" si="1"/>
        <v>383.87715930902129</v>
      </c>
      <c r="I21" s="74">
        <f t="shared" si="2"/>
        <v>309.23164004361524</v>
      </c>
      <c r="J21" s="62"/>
      <c r="K21" s="71">
        <f t="shared" si="3"/>
        <v>344.53876929659572</v>
      </c>
      <c r="R21" s="40">
        <f>IF(B21&gt;'correction parameter'!$C$3,'correction parameter'!$E$8*B21+'correction parameter'!$H$8,'correction parameter'!$B$8)</f>
        <v>5.5450000000000004E-3</v>
      </c>
      <c r="S21" s="41">
        <f>IF(D21&gt;'correction parameter'!$C$3,'correction parameter'!$E$8*D21+'correction parameter'!$H$8,'correction parameter'!$B$8)</f>
        <v>4.2227000000000002E-3</v>
      </c>
      <c r="T21" s="42">
        <f>IF(F21&gt;'correction parameter'!$C$3,'correction parameter'!$E$8*F21+'correction parameter'!$H$8,'correction parameter'!$B$8)</f>
        <v>4.0000000000000002E-4</v>
      </c>
    </row>
    <row r="22" spans="1:20" x14ac:dyDescent="0.25">
      <c r="A22" s="46">
        <f t="shared" si="0"/>
        <v>4.2664999999999997</v>
      </c>
      <c r="B22">
        <v>190</v>
      </c>
      <c r="C22">
        <v>3.75</v>
      </c>
      <c r="D22">
        <v>78</v>
      </c>
      <c r="E22">
        <v>1.65</v>
      </c>
      <c r="H22" s="73">
        <f t="shared" si="1"/>
        <v>39.022386527007598</v>
      </c>
      <c r="I22" s="74">
        <f t="shared" si="2"/>
        <v>27.720520292842419</v>
      </c>
      <c r="J22" s="62"/>
      <c r="K22" s="71">
        <f t="shared" si="3"/>
        <v>32.889525043652647</v>
      </c>
      <c r="R22" s="40">
        <f>IF(B22&gt;'correction parameter'!$C$3,'correction parameter'!$E$8*B22+'correction parameter'!$H$8,'correction parameter'!$B$8)</f>
        <v>4.0000000000000002E-4</v>
      </c>
      <c r="S22" s="41">
        <f>IF(D22&gt;'correction parameter'!$C$3,'correction parameter'!$E$8*D22+'correction parameter'!$H$8,'correction parameter'!$B$8)</f>
        <v>4.0000000000000002E-4</v>
      </c>
      <c r="T22" s="42">
        <f>IF(F22&gt;'correction parameter'!$C$3,'correction parameter'!$E$8*F22+'correction parameter'!$H$8,'correction parameter'!$B$8)</f>
        <v>4.0000000000000002E-4</v>
      </c>
    </row>
    <row r="23" spans="1:20" x14ac:dyDescent="0.25">
      <c r="A23" s="46">
        <f t="shared" si="0"/>
        <v>4.57125</v>
      </c>
      <c r="B23">
        <v>245</v>
      </c>
      <c r="C23">
        <v>1.22</v>
      </c>
      <c r="D23">
        <v>195</v>
      </c>
      <c r="E23">
        <v>0.64</v>
      </c>
      <c r="H23" s="73">
        <f t="shared" si="1"/>
        <v>186.87771389822905</v>
      </c>
      <c r="I23" s="74">
        <f t="shared" si="2"/>
        <v>110.9846328969835</v>
      </c>
      <c r="J23" s="62"/>
      <c r="K23" s="71">
        <f t="shared" si="3"/>
        <v>144.01581327625956</v>
      </c>
      <c r="R23" s="40">
        <f>IF(B23&gt;'correction parameter'!$C$3,'correction parameter'!$E$8*B23+'correction parameter'!$H$8,'correction parameter'!$B$8)</f>
        <v>4.5060500000000002E-3</v>
      </c>
      <c r="S23" s="41">
        <f>IF(D23&gt;'correction parameter'!$C$3,'correction parameter'!$E$8*D23+'correction parameter'!$H$8,'correction parameter'!$B$8)</f>
        <v>4.0000000000000002E-4</v>
      </c>
      <c r="T23" s="42">
        <f>IF(F23&gt;'correction parameter'!$C$3,'correction parameter'!$E$8*F23+'correction parameter'!$H$8,'correction parameter'!$B$8)</f>
        <v>4.0000000000000002E-4</v>
      </c>
    </row>
    <row r="24" spans="1:20" x14ac:dyDescent="0.25">
      <c r="A24" s="46">
        <f t="shared" si="0"/>
        <v>4.8760000000000003</v>
      </c>
      <c r="B24">
        <v>295</v>
      </c>
      <c r="C24">
        <v>1.05</v>
      </c>
      <c r="D24">
        <v>250</v>
      </c>
      <c r="E24">
        <v>0.62</v>
      </c>
      <c r="H24" s="73">
        <f t="shared" si="1"/>
        <v>463.04453350421494</v>
      </c>
      <c r="I24" s="74">
        <f t="shared" si="2"/>
        <v>376.01052829479232</v>
      </c>
      <c r="J24" s="62"/>
      <c r="K24" s="70">
        <f t="shared" si="3"/>
        <v>417.2644481224533</v>
      </c>
      <c r="R24" s="40">
        <f>IF(B24&gt;'correction parameter'!$C$3,'correction parameter'!$E$8*B24+'correction parameter'!$H$8,'correction parameter'!$B$8)</f>
        <v>5.4505500000000002E-3</v>
      </c>
      <c r="S24" s="41">
        <f>IF(D24&gt;'correction parameter'!$C$3,'correction parameter'!$E$8*D24+'correction parameter'!$H$8,'correction parameter'!$B$8)</f>
        <v>4.6005000000000004E-3</v>
      </c>
      <c r="T24" s="42">
        <f>IF(F24&gt;'correction parameter'!$C$3,'correction parameter'!$E$8*F24+'correction parameter'!$H$8,'correction parameter'!$B$8)</f>
        <v>4.0000000000000002E-4</v>
      </c>
    </row>
    <row r="25" spans="1:20" x14ac:dyDescent="0.25">
      <c r="A25" s="46">
        <f t="shared" si="0"/>
        <v>5.1807500000000006</v>
      </c>
      <c r="B25">
        <v>280</v>
      </c>
      <c r="C25">
        <v>1.1499999999999999</v>
      </c>
      <c r="D25">
        <v>215</v>
      </c>
      <c r="E25">
        <v>0.46</v>
      </c>
      <c r="H25" s="73">
        <f t="shared" si="1"/>
        <v>311.74013342477724</v>
      </c>
      <c r="I25" s="74">
        <f t="shared" si="2"/>
        <v>266.07601915623593</v>
      </c>
      <c r="J25" s="62"/>
      <c r="K25" s="70">
        <f t="shared" si="3"/>
        <v>288.00446821689866</v>
      </c>
      <c r="R25" s="40">
        <f>IF(B25&gt;'correction parameter'!$C$3,'correction parameter'!$E$8*B25+'correction parameter'!$H$8,'correction parameter'!$B$8)</f>
        <v>5.1672000000000003E-3</v>
      </c>
      <c r="S25" s="41">
        <f>IF(D25&gt;'correction parameter'!$C$3,'correction parameter'!$E$8*D25+'correction parameter'!$H$8,'correction parameter'!$B$8)</f>
        <v>3.9393500000000003E-3</v>
      </c>
      <c r="T25" s="42">
        <f>IF(F25&gt;'correction parameter'!$C$3,'correction parameter'!$E$8*F25+'correction parameter'!$H$8,'correction parameter'!$B$8)</f>
        <v>4.0000000000000002E-4</v>
      </c>
    </row>
    <row r="26" spans="1:20" x14ac:dyDescent="0.25">
      <c r="A26" s="46">
        <f t="shared" si="0"/>
        <v>5.4855000000000009</v>
      </c>
      <c r="B26">
        <v>235</v>
      </c>
      <c r="C26">
        <v>1.2</v>
      </c>
      <c r="D26">
        <v>190</v>
      </c>
      <c r="E26">
        <v>0.48</v>
      </c>
      <c r="H26" s="73">
        <f t="shared" si="1"/>
        <v>170.23190837756502</v>
      </c>
      <c r="I26" s="74">
        <f t="shared" si="2"/>
        <v>118.82426516572859</v>
      </c>
      <c r="J26" s="62"/>
      <c r="K26" s="71">
        <f t="shared" si="3"/>
        <v>142.22405359405209</v>
      </c>
      <c r="R26" s="40">
        <f>IF(B26&gt;'correction parameter'!$C$3,'correction parameter'!$E$8*B26+'correction parameter'!$H$8,'correction parameter'!$B$8)</f>
        <v>4.3171500000000005E-3</v>
      </c>
      <c r="S26" s="41">
        <f>IF(D26&gt;'correction parameter'!$C$3,'correction parameter'!$E$8*D26+'correction parameter'!$H$8,'correction parameter'!$B$8)</f>
        <v>4.0000000000000002E-4</v>
      </c>
      <c r="T26" s="42">
        <f>IF(F26&gt;'correction parameter'!$C$3,'correction parameter'!$E$8*F26+'correction parameter'!$H$8,'correction parameter'!$B$8)</f>
        <v>4.0000000000000002E-4</v>
      </c>
    </row>
    <row r="27" spans="1:20" x14ac:dyDescent="0.25">
      <c r="A27" s="46">
        <f t="shared" si="0"/>
        <v>5.7902500000000012</v>
      </c>
      <c r="B27">
        <v>300</v>
      </c>
      <c r="C27">
        <v>0.93</v>
      </c>
      <c r="D27">
        <v>260</v>
      </c>
      <c r="E27">
        <v>0.57999999999999996</v>
      </c>
      <c r="H27" s="73">
        <f t="shared" si="1"/>
        <v>650.05417118093203</v>
      </c>
      <c r="I27" s="74">
        <f t="shared" si="2"/>
        <v>490.79198725450965</v>
      </c>
      <c r="J27" s="62"/>
      <c r="K27" s="70">
        <f t="shared" si="3"/>
        <v>564.83747972047047</v>
      </c>
      <c r="R27" s="40">
        <f>IF(B27&gt;'correction parameter'!$C$3,'correction parameter'!$E$8*B27+'correction parameter'!$H$8,'correction parameter'!$B$8)</f>
        <v>5.5450000000000004E-3</v>
      </c>
      <c r="S27" s="41">
        <f>IF(D27&gt;'correction parameter'!$C$3,'correction parameter'!$E$8*D27+'correction parameter'!$H$8,'correction parameter'!$B$8)</f>
        <v>4.7894000000000001E-3</v>
      </c>
      <c r="T27" s="42">
        <f>IF(F27&gt;'correction parameter'!$C$3,'correction parameter'!$E$8*F27+'correction parameter'!$H$8,'correction parameter'!$B$8)</f>
        <v>4.0000000000000002E-4</v>
      </c>
    </row>
    <row r="28" spans="1:20" x14ac:dyDescent="0.25">
      <c r="A28" s="46">
        <f t="shared" si="0"/>
        <v>6.0950000000000015</v>
      </c>
      <c r="B28">
        <v>300</v>
      </c>
      <c r="C28">
        <v>0.88</v>
      </c>
      <c r="D28">
        <v>260</v>
      </c>
      <c r="E28">
        <v>0.56999999999999995</v>
      </c>
      <c r="H28" s="73">
        <f t="shared" si="1"/>
        <v>729.04009720534714</v>
      </c>
      <c r="I28" s="74">
        <f t="shared" si="2"/>
        <v>500.23472552505433</v>
      </c>
      <c r="J28" s="62"/>
      <c r="K28" s="70">
        <f t="shared" si="3"/>
        <v>603.89665748559639</v>
      </c>
      <c r="R28" s="40">
        <f>IF(B28&gt;'correction parameter'!$C$3,'correction parameter'!$E$8*B28+'correction parameter'!$H$8,'correction parameter'!$B$8)</f>
        <v>5.5450000000000004E-3</v>
      </c>
      <c r="S28" s="41">
        <f>IF(D28&gt;'correction parameter'!$C$3,'correction parameter'!$E$8*D28+'correction parameter'!$H$8,'correction parameter'!$B$8)</f>
        <v>4.7894000000000001E-3</v>
      </c>
      <c r="T28" s="42">
        <f>IF(F28&gt;'correction parameter'!$C$3,'correction parameter'!$E$8*F28+'correction parameter'!$H$8,'correction parameter'!$B$8)</f>
        <v>4.0000000000000002E-4</v>
      </c>
    </row>
    <row r="29" spans="1:20" x14ac:dyDescent="0.25">
      <c r="A29" s="46">
        <f t="shared" si="0"/>
        <v>6.3997500000000018</v>
      </c>
      <c r="B29" s="78">
        <v>300</v>
      </c>
      <c r="C29">
        <v>1.05</v>
      </c>
      <c r="D29">
        <v>270</v>
      </c>
      <c r="E29">
        <v>0.62</v>
      </c>
      <c r="H29" s="73">
        <f t="shared" si="1"/>
        <v>515.90713671539118</v>
      </c>
      <c r="I29" s="74">
        <f t="shared" si="2"/>
        <v>573.42006842812839</v>
      </c>
      <c r="J29" s="62"/>
      <c r="K29" s="70">
        <f t="shared" si="3"/>
        <v>543.90394890816833</v>
      </c>
      <c r="R29" s="40">
        <f>IF(B29&gt;'correction parameter'!$C$3,'correction parameter'!$E$8*B29+'correction parameter'!$H$8,'correction parameter'!$B$8)</f>
        <v>5.5450000000000004E-3</v>
      </c>
      <c r="S29" s="41">
        <f>IF(D29&gt;'correction parameter'!$C$3,'correction parameter'!$E$8*D29+'correction parameter'!$H$8,'correction parameter'!$B$8)</f>
        <v>4.9783000000000006E-3</v>
      </c>
      <c r="T29" s="42">
        <f>IF(F29&gt;'correction parameter'!$C$3,'correction parameter'!$E$8*F29+'correction parameter'!$H$8,'correction parameter'!$B$8)</f>
        <v>4.0000000000000002E-4</v>
      </c>
    </row>
    <row r="30" spans="1:20" x14ac:dyDescent="0.25">
      <c r="A30" s="46">
        <f t="shared" si="0"/>
        <v>6.7045000000000021</v>
      </c>
      <c r="B30">
        <v>320</v>
      </c>
      <c r="C30">
        <v>1.1499999999999999</v>
      </c>
      <c r="D30">
        <v>280</v>
      </c>
      <c r="E30">
        <v>0.71</v>
      </c>
      <c r="H30" s="73">
        <f t="shared" si="1"/>
        <v>711.57917207763387</v>
      </c>
      <c r="I30" s="74">
        <f t="shared" si="2"/>
        <v>611.1082010720587</v>
      </c>
      <c r="J30" s="62"/>
      <c r="K30" s="71">
        <f t="shared" si="3"/>
        <v>659.43298959690185</v>
      </c>
      <c r="R30" s="40">
        <f>IF(B30&gt;'correction parameter'!$C$3,'correction parameter'!$E$8*B30+'correction parameter'!$H$8,'correction parameter'!$B$8)</f>
        <v>5.9228000000000006E-3</v>
      </c>
      <c r="S30" s="41">
        <f>IF(D30&gt;'correction parameter'!$C$3,'correction parameter'!$E$8*D30+'correction parameter'!$H$8,'correction parameter'!$B$8)</f>
        <v>5.1672000000000003E-3</v>
      </c>
      <c r="T30" s="42">
        <f>IF(F30&gt;'correction parameter'!$C$3,'correction parameter'!$E$8*F30+'correction parameter'!$H$8,'correction parameter'!$B$8)</f>
        <v>4.0000000000000002E-4</v>
      </c>
    </row>
    <row r="31" spans="1:20" x14ac:dyDescent="0.25">
      <c r="A31" s="46">
        <f t="shared" si="0"/>
        <v>7.0092500000000024</v>
      </c>
      <c r="B31">
        <v>58</v>
      </c>
      <c r="C31">
        <v>4.3499999999999996</v>
      </c>
      <c r="D31">
        <v>28</v>
      </c>
      <c r="E31">
        <v>2.85</v>
      </c>
      <c r="H31" s="73">
        <f t="shared" si="1"/>
        <v>10.50382121771886</v>
      </c>
      <c r="I31" s="74">
        <f t="shared" si="2"/>
        <v>6.9413456294313063</v>
      </c>
      <c r="J31" s="62"/>
      <c r="K31" s="69">
        <f t="shared" si="3"/>
        <v>8.5387735361666923</v>
      </c>
      <c r="R31" s="40">
        <f>IF(B31&gt;'correction parameter'!$C$3,'correction parameter'!$E$8*B31+'correction parameter'!$H$8,'correction parameter'!$B$8)</f>
        <v>4.0000000000000002E-4</v>
      </c>
      <c r="S31" s="41">
        <f>IF(D31&gt;'correction parameter'!$C$3,'correction parameter'!$E$8*D31+'correction parameter'!$H$8,'correction parameter'!$B$8)</f>
        <v>4.0000000000000002E-4</v>
      </c>
      <c r="T31" s="42">
        <f>IF(F31&gt;'correction parameter'!$C$3,'correction parameter'!$E$8*F31+'correction parameter'!$H$8,'correction parameter'!$B$8)</f>
        <v>4.0000000000000002E-4</v>
      </c>
    </row>
    <row r="32" spans="1:20" x14ac:dyDescent="0.25">
      <c r="A32" s="46">
        <f t="shared" si="0"/>
        <v>7.3140000000000027</v>
      </c>
      <c r="B32">
        <v>120</v>
      </c>
      <c r="C32">
        <v>4.3</v>
      </c>
      <c r="D32">
        <v>62</v>
      </c>
      <c r="E32">
        <v>3.65</v>
      </c>
      <c r="H32" s="73">
        <f t="shared" si="1"/>
        <v>22.030475491096016</v>
      </c>
      <c r="I32" s="74">
        <f t="shared" si="2"/>
        <v>12.862536824198166</v>
      </c>
      <c r="J32" s="62"/>
      <c r="K32" s="72">
        <f t="shared" si="3"/>
        <v>16.83353207912165</v>
      </c>
      <c r="R32" s="40">
        <f>IF(B32&gt;'correction parameter'!$C$3,'correction parameter'!$E$8*B32+'correction parameter'!$H$8,'correction parameter'!$B$8)</f>
        <v>4.0000000000000002E-4</v>
      </c>
      <c r="S32" s="41">
        <f>IF(D32&gt;'correction parameter'!$C$3,'correction parameter'!$E$8*D32+'correction parameter'!$H$8,'correction parameter'!$B$8)</f>
        <v>4.0000000000000002E-4</v>
      </c>
      <c r="T32" s="42">
        <f>IF(F32&gt;'correction parameter'!$C$3,'correction parameter'!$E$8*F32+'correction parameter'!$H$8,'correction parameter'!$B$8)</f>
        <v>4.0000000000000002E-4</v>
      </c>
    </row>
    <row r="33" spans="1:20" x14ac:dyDescent="0.25">
      <c r="A33" s="36">
        <f t="shared" si="0"/>
        <v>7.618750000000003</v>
      </c>
      <c r="B33">
        <v>220</v>
      </c>
      <c r="C33">
        <v>3.25</v>
      </c>
      <c r="D33">
        <v>140</v>
      </c>
      <c r="E33">
        <v>1.45</v>
      </c>
      <c r="H33" s="73">
        <f t="shared" si="1"/>
        <v>61.8400680915368</v>
      </c>
      <c r="I33" s="74">
        <f t="shared" si="2"/>
        <v>54.074932406334511</v>
      </c>
      <c r="J33" s="62"/>
      <c r="K33" s="69">
        <f t="shared" si="3"/>
        <v>57.827307580873722</v>
      </c>
      <c r="R33" s="40">
        <f>IF(B33&gt;'correction parameter'!$C$3,'correction parameter'!$E$8*B33+'correction parameter'!$H$8,'correction parameter'!$B$8)</f>
        <v>4.0338000000000006E-3</v>
      </c>
      <c r="S33" s="41">
        <f>IF(D33&gt;'correction parameter'!$C$3,'correction parameter'!$E$8*D33+'correction parameter'!$H$8,'correction parameter'!$B$8)</f>
        <v>4.0000000000000002E-4</v>
      </c>
      <c r="T33" s="42">
        <f>IF(F33&gt;'correction parameter'!$C$3,'correction parameter'!$E$8*F33+'correction parameter'!$H$8,'correction parameter'!$B$8)</f>
        <v>4.0000000000000002E-4</v>
      </c>
    </row>
    <row r="34" spans="1:20" x14ac:dyDescent="0.25">
      <c r="A34" s="36">
        <f t="shared" si="0"/>
        <v>7.9235000000000033</v>
      </c>
      <c r="B34">
        <v>145</v>
      </c>
      <c r="C34">
        <v>3.95</v>
      </c>
      <c r="D34">
        <v>75</v>
      </c>
      <c r="E34">
        <v>2.5499999999999998</v>
      </c>
      <c r="H34" s="73">
        <f t="shared" si="1"/>
        <v>28.504029880086492</v>
      </c>
      <c r="I34" s="74">
        <f t="shared" si="2"/>
        <v>20.188425302826381</v>
      </c>
      <c r="J34" s="62"/>
      <c r="K34" s="71">
        <f t="shared" si="3"/>
        <v>23.988569737765886</v>
      </c>
      <c r="R34" s="40">
        <f>IF(B34&gt;'correction parameter'!$C$3,'correction parameter'!$E$8*B34+'correction parameter'!$H$8,'correction parameter'!$B$8)</f>
        <v>4.0000000000000002E-4</v>
      </c>
      <c r="S34" s="41">
        <f>IF(D34&gt;'correction parameter'!$C$3,'correction parameter'!$E$8*D34+'correction parameter'!$H$8,'correction parameter'!$B$8)</f>
        <v>4.0000000000000002E-4</v>
      </c>
      <c r="T34" s="42">
        <f>IF(F34&gt;'correction parameter'!$C$3,'correction parameter'!$E$8*F34+'correction parameter'!$H$8,'correction parameter'!$B$8)</f>
        <v>4.0000000000000002E-4</v>
      </c>
    </row>
    <row r="35" spans="1:20" x14ac:dyDescent="0.25">
      <c r="A35" s="36">
        <f t="shared" si="0"/>
        <v>8.2282500000000027</v>
      </c>
      <c r="B35">
        <v>200</v>
      </c>
      <c r="C35">
        <v>3.9</v>
      </c>
      <c r="D35">
        <v>120</v>
      </c>
      <c r="E35">
        <v>1.8</v>
      </c>
      <c r="H35" s="73">
        <f t="shared" si="1"/>
        <v>39.880358923230311</v>
      </c>
      <c r="I35" s="74">
        <f t="shared" si="2"/>
        <v>40.719375636240244</v>
      </c>
      <c r="J35" s="62"/>
      <c r="K35" s="71">
        <f t="shared" si="3"/>
        <v>40.297683748611412</v>
      </c>
      <c r="R35" s="40">
        <f>IF(B35&gt;'correction parameter'!$C$3,'correction parameter'!$E$8*B35+'correction parameter'!$H$8,'correction parameter'!$B$8)</f>
        <v>4.0000000000000002E-4</v>
      </c>
      <c r="S35" s="41">
        <f>IF(D35&gt;'correction parameter'!$C$3,'correction parameter'!$E$8*D35+'correction parameter'!$H$8,'correction parameter'!$B$8)</f>
        <v>4.0000000000000002E-4</v>
      </c>
      <c r="T35" s="42">
        <f>IF(F35&gt;'correction parameter'!$C$3,'correction parameter'!$E$8*F35+'correction parameter'!$H$8,'correction parameter'!$B$8)</f>
        <v>4.0000000000000002E-4</v>
      </c>
    </row>
    <row r="36" spans="1:20" x14ac:dyDescent="0.25">
      <c r="A36" s="36">
        <f t="shared" si="0"/>
        <v>8.533000000000003</v>
      </c>
      <c r="B36">
        <v>210</v>
      </c>
      <c r="C36">
        <v>1.8</v>
      </c>
      <c r="D36">
        <v>170</v>
      </c>
      <c r="E36">
        <v>1.1000000000000001</v>
      </c>
      <c r="H36" s="73">
        <f>1/((C36+($K$6+$K$7)/10)/B36-R36)</f>
        <v>95.996884215415179</v>
      </c>
      <c r="I36" s="74">
        <f t="shared" si="2"/>
        <v>76.33587786259541</v>
      </c>
      <c r="J36" s="62"/>
      <c r="K36" s="71">
        <f t="shared" si="3"/>
        <v>85.603775785053116</v>
      </c>
      <c r="R36" s="40">
        <f>IF(B36&gt;'correction parameter'!$C$3,'correction parameter'!$E$8*B36+'correction parameter'!$H$8,'correction parameter'!$B$8)</f>
        <v>3.8448999999999996E-3</v>
      </c>
      <c r="S36" s="41">
        <f>IF(D36&gt;'correction parameter'!$C$3,'correction parameter'!$E$8*D36+'correction parameter'!$H$8,'correction parameter'!$B$8)</f>
        <v>4.0000000000000002E-4</v>
      </c>
      <c r="T36" s="42">
        <f>IF(F36&gt;'correction parameter'!$C$3,'correction parameter'!$E$8*F36+'correction parameter'!$H$8,'correction parameter'!$B$8)</f>
        <v>4.0000000000000002E-4</v>
      </c>
    </row>
    <row r="37" spans="1:20" x14ac:dyDescent="0.25">
      <c r="A37" s="36">
        <f t="shared" si="0"/>
        <v>8.8377500000000033</v>
      </c>
      <c r="B37">
        <v>315</v>
      </c>
      <c r="C37">
        <v>1.2</v>
      </c>
      <c r="D37">
        <v>265</v>
      </c>
      <c r="E37">
        <v>0.56000000000000005</v>
      </c>
      <c r="H37" s="73">
        <f t="shared" si="1"/>
        <v>563.43595767791089</v>
      </c>
      <c r="I37" s="74">
        <f t="shared" si="2"/>
        <v>575.11207903559171</v>
      </c>
      <c r="J37" s="62"/>
      <c r="K37" s="69">
        <f t="shared" si="3"/>
        <v>569.24408211553066</v>
      </c>
      <c r="R37" s="40">
        <f>IF(B37&gt;'correction parameter'!$C$3,'correction parameter'!$E$8*B37+'correction parameter'!$H$8,'correction parameter'!$B$8)</f>
        <v>5.8283500000000004E-3</v>
      </c>
      <c r="S37" s="41">
        <f>IF(D37&gt;'correction parameter'!$C$3,'correction parameter'!$E$8*D37+'correction parameter'!$H$8,'correction parameter'!$B$8)</f>
        <v>4.8838500000000003E-3</v>
      </c>
      <c r="T37" s="42">
        <f>IF(F37&gt;'correction parameter'!$C$3,'correction parameter'!$E$8*F37+'correction parameter'!$H$8,'correction parameter'!$B$8)</f>
        <v>4.0000000000000002E-4</v>
      </c>
    </row>
    <row r="38" spans="1:20" x14ac:dyDescent="0.25">
      <c r="A38" s="36">
        <f t="shared" si="0"/>
        <v>9.1425000000000036</v>
      </c>
      <c r="B38">
        <v>195</v>
      </c>
      <c r="C38">
        <v>4.2</v>
      </c>
      <c r="D38">
        <v>110</v>
      </c>
      <c r="E38">
        <v>1.7</v>
      </c>
      <c r="H38" s="73">
        <f t="shared" si="1"/>
        <v>36.674816625916876</v>
      </c>
      <c r="I38" s="74">
        <f t="shared" si="2"/>
        <v>38.582953349701867</v>
      </c>
      <c r="J38" s="62"/>
      <c r="K38" s="69">
        <f t="shared" si="3"/>
        <v>37.616787994014338</v>
      </c>
      <c r="R38" s="40">
        <f>IF(B38&gt;'correction parameter'!$C$3,'correction parameter'!$E$8*B38+'correction parameter'!$H$8,'correction parameter'!$B$8)</f>
        <v>4.0000000000000002E-4</v>
      </c>
      <c r="S38" s="41">
        <f>IF(D38&gt;'correction parameter'!$C$3,'correction parameter'!$E$8*D38+'correction parameter'!$H$8,'correction parameter'!$B$8)</f>
        <v>4.0000000000000002E-4</v>
      </c>
      <c r="T38" s="42">
        <f>IF(F38&gt;'correction parameter'!$C$3,'correction parameter'!$E$8*F38+'correction parameter'!$H$8,'correction parameter'!$B$8)</f>
        <v>4.0000000000000002E-4</v>
      </c>
    </row>
    <row r="39" spans="1:20" x14ac:dyDescent="0.25">
      <c r="A39" s="36">
        <f t="shared" si="0"/>
        <v>9.4472500000000039</v>
      </c>
      <c r="B39">
        <v>290</v>
      </c>
      <c r="C39">
        <v>1.1499999999999999</v>
      </c>
      <c r="D39">
        <v>240</v>
      </c>
      <c r="E39">
        <v>0.61</v>
      </c>
      <c r="H39" s="73">
        <f t="shared" si="1"/>
        <v>366.28602391468837</v>
      </c>
      <c r="I39" s="74">
        <f t="shared" si="2"/>
        <v>321.62269369726744</v>
      </c>
      <c r="J39" s="62"/>
      <c r="K39" s="69">
        <f t="shared" si="3"/>
        <v>343.22863760925281</v>
      </c>
      <c r="R39" s="40">
        <f>IF(B39&gt;'correction parameter'!$C$3,'correction parameter'!$E$8*B39+'correction parameter'!$H$8,'correction parameter'!$B$8)</f>
        <v>5.3561000000000008E-3</v>
      </c>
      <c r="S39" s="41">
        <f>IF(D39&gt;'correction parameter'!$C$3,'correction parameter'!$E$8*D39+'correction parameter'!$H$8,'correction parameter'!$B$8)</f>
        <v>4.4116000000000008E-3</v>
      </c>
      <c r="T39" s="42">
        <f>IF(F39&gt;'correction parameter'!$C$3,'correction parameter'!$E$8*F39+'correction parameter'!$H$8,'correction parameter'!$B$8)</f>
        <v>4.0000000000000002E-4</v>
      </c>
    </row>
    <row r="40" spans="1:20" x14ac:dyDescent="0.25">
      <c r="A40" s="36">
        <f t="shared" si="0"/>
        <v>9.7520000000000042</v>
      </c>
      <c r="B40">
        <v>110</v>
      </c>
      <c r="C40">
        <v>4.3499999999999996</v>
      </c>
      <c r="D40">
        <v>46</v>
      </c>
      <c r="E40">
        <v>3.35</v>
      </c>
      <c r="H40" s="73">
        <f t="shared" si="1"/>
        <v>19.996364297400472</v>
      </c>
      <c r="I40" s="74">
        <f t="shared" si="2"/>
        <v>10.162152609022225</v>
      </c>
      <c r="J40" s="62"/>
      <c r="K40" s="69">
        <f t="shared" si="3"/>
        <v>14.255037902993703</v>
      </c>
      <c r="R40" s="40">
        <f>IF(B40&gt;'correction parameter'!$C$3,'correction parameter'!$E$8*B40+'correction parameter'!$H$8,'correction parameter'!$B$8)</f>
        <v>4.0000000000000002E-4</v>
      </c>
      <c r="S40" s="41">
        <f>IF(D40&gt;'correction parameter'!$C$3,'correction parameter'!$E$8*D40+'correction parameter'!$H$8,'correction parameter'!$B$8)</f>
        <v>4.0000000000000002E-4</v>
      </c>
      <c r="T40" s="42">
        <f>IF(F40&gt;'correction parameter'!$C$3,'correction parameter'!$E$8*F40+'correction parameter'!$H$8,'correction parameter'!$B$8)</f>
        <v>4.0000000000000002E-4</v>
      </c>
    </row>
    <row r="41" spans="1:20" x14ac:dyDescent="0.25">
      <c r="A41" s="36">
        <f t="shared" si="0"/>
        <v>10.056750000000005</v>
      </c>
      <c r="B41">
        <v>170</v>
      </c>
      <c r="C41">
        <v>4.25</v>
      </c>
      <c r="D41">
        <v>120</v>
      </c>
      <c r="E41">
        <v>2.95</v>
      </c>
      <c r="H41" s="73">
        <f t="shared" si="1"/>
        <v>31.616142830574667</v>
      </c>
      <c r="I41" s="74">
        <f t="shared" si="2"/>
        <v>29.289724188430558</v>
      </c>
      <c r="J41" s="62"/>
      <c r="K41" s="71">
        <f t="shared" si="3"/>
        <v>30.430709873572752</v>
      </c>
      <c r="R41" s="40">
        <f>IF(B41&gt;'correction parameter'!$C$3,'correction parameter'!$E$8*B41+'correction parameter'!$H$8,'correction parameter'!$B$8)</f>
        <v>4.0000000000000002E-4</v>
      </c>
      <c r="S41" s="41">
        <f>IF(D41&gt;'correction parameter'!$C$3,'correction parameter'!$E$8*D41+'correction parameter'!$H$8,'correction parameter'!$B$8)</f>
        <v>4.0000000000000002E-4</v>
      </c>
      <c r="T41" s="42">
        <f>IF(F41&gt;'correction parameter'!$C$3,'correction parameter'!$E$8*F41+'correction parameter'!$H$8,'correction parameter'!$B$8)</f>
        <v>4.0000000000000002E-4</v>
      </c>
    </row>
    <row r="42" spans="1:20" x14ac:dyDescent="0.25">
      <c r="A42" s="36">
        <f t="shared" si="0"/>
        <v>10.361500000000005</v>
      </c>
      <c r="B42">
        <v>110</v>
      </c>
      <c r="C42">
        <v>4.3</v>
      </c>
      <c r="D42">
        <v>42</v>
      </c>
      <c r="E42">
        <v>2.95</v>
      </c>
      <c r="H42" s="73">
        <f t="shared" si="1"/>
        <v>20.179783525958541</v>
      </c>
      <c r="I42" s="74">
        <f t="shared" si="2"/>
        <v>10.173925681895259</v>
      </c>
      <c r="J42" s="62"/>
      <c r="K42" s="69">
        <f t="shared" si="3"/>
        <v>14.328559518312945</v>
      </c>
      <c r="R42" s="40">
        <f>IF(B42&gt;'correction parameter'!$C$3,'correction parameter'!$E$8*B42+'correction parameter'!$H$8,'correction parameter'!$B$8)</f>
        <v>4.0000000000000002E-4</v>
      </c>
      <c r="S42" s="41">
        <f>IF(D42&gt;'correction parameter'!$C$3,'correction parameter'!$E$8*D42+'correction parameter'!$H$8,'correction parameter'!$B$8)</f>
        <v>4.0000000000000002E-4</v>
      </c>
      <c r="T42" s="42">
        <f>IF(F42&gt;'correction parameter'!$C$3,'correction parameter'!$E$8*F42+'correction parameter'!$H$8,'correction parameter'!$B$8)</f>
        <v>4.0000000000000002E-4</v>
      </c>
    </row>
    <row r="43" spans="1:20" x14ac:dyDescent="0.25">
      <c r="A43" s="36">
        <f t="shared" si="0"/>
        <v>10.666250000000005</v>
      </c>
      <c r="B43">
        <v>305</v>
      </c>
      <c r="C43">
        <v>0.82</v>
      </c>
      <c r="D43">
        <v>250</v>
      </c>
      <c r="E43">
        <v>0.39</v>
      </c>
      <c r="H43" s="73">
        <f t="shared" si="1"/>
        <v>1034.0113453080908</v>
      </c>
      <c r="I43" s="74">
        <f t="shared" si="2"/>
        <v>574.87783845932745</v>
      </c>
      <c r="J43" s="62"/>
      <c r="K43" s="69">
        <f t="shared" si="3"/>
        <v>770.993000703078</v>
      </c>
      <c r="R43" s="40">
        <f>IF(B43&gt;'correction parameter'!$C$3,'correction parameter'!$E$8*B43+'correction parameter'!$H$8,'correction parameter'!$B$8)</f>
        <v>5.6394500000000007E-3</v>
      </c>
      <c r="S43" s="41">
        <f>IF(D43&gt;'correction parameter'!$C$3,'correction parameter'!$E$8*D43+'correction parameter'!$H$8,'correction parameter'!$B$8)</f>
        <v>4.6005000000000004E-3</v>
      </c>
      <c r="T43" s="42">
        <f>IF(F43&gt;'correction parameter'!$C$3,'correction parameter'!$E$8*F43+'correction parameter'!$H$8,'correction parameter'!$B$8)</f>
        <v>4.0000000000000002E-4</v>
      </c>
    </row>
    <row r="44" spans="1:20" x14ac:dyDescent="0.25">
      <c r="A44" s="36">
        <f t="shared" si="0"/>
        <v>10.971000000000005</v>
      </c>
      <c r="B44">
        <v>130</v>
      </c>
      <c r="C44">
        <v>4.25</v>
      </c>
      <c r="D44">
        <v>64</v>
      </c>
      <c r="E44">
        <v>2.7</v>
      </c>
      <c r="H44" s="73">
        <f t="shared" si="1"/>
        <v>24.105321713332092</v>
      </c>
      <c r="I44" s="74">
        <f t="shared" si="2"/>
        <v>16.540032046312088</v>
      </c>
      <c r="J44" s="62"/>
      <c r="K44" s="69">
        <f t="shared" si="3"/>
        <v>19.967543505027738</v>
      </c>
      <c r="R44" s="40">
        <f>IF(B44&gt;'correction parameter'!$C$3,'correction parameter'!$E$8*B44+'correction parameter'!$H$8,'correction parameter'!$B$8)</f>
        <v>4.0000000000000002E-4</v>
      </c>
      <c r="S44" s="41">
        <f>IF(D44&gt;'correction parameter'!$C$3,'correction parameter'!$E$8*D44+'correction parameter'!$H$8,'correction parameter'!$B$8)</f>
        <v>4.0000000000000002E-4</v>
      </c>
      <c r="T44" s="42">
        <f>IF(F44&gt;'correction parameter'!$C$3,'correction parameter'!$E$8*F44+'correction parameter'!$H$8,'correction parameter'!$B$8)</f>
        <v>4.0000000000000002E-4</v>
      </c>
    </row>
    <row r="45" spans="1:20" x14ac:dyDescent="0.25">
      <c r="A45" s="36">
        <f t="shared" si="0"/>
        <v>11.275750000000006</v>
      </c>
      <c r="B45">
        <v>210</v>
      </c>
      <c r="C45">
        <v>3.35</v>
      </c>
      <c r="D45">
        <v>110</v>
      </c>
      <c r="E45">
        <v>0.78</v>
      </c>
      <c r="H45" s="73">
        <f t="shared" si="1"/>
        <v>56.186223619564679</v>
      </c>
      <c r="I45" s="74">
        <f t="shared" si="2"/>
        <v>56.965302951838439</v>
      </c>
      <c r="J45" s="62"/>
      <c r="K45" s="71">
        <f t="shared" si="3"/>
        <v>56.574422226022271</v>
      </c>
      <c r="R45" s="40">
        <f>IF(B45&gt;'correction parameter'!$C$3,'correction parameter'!$E$8*B45+'correction parameter'!$H$8,'correction parameter'!$B$8)</f>
        <v>3.8448999999999996E-3</v>
      </c>
      <c r="S45" s="41">
        <f>IF(D45&gt;'correction parameter'!$C$3,'correction parameter'!$E$8*D45+'correction parameter'!$H$8,'correction parameter'!$B$8)</f>
        <v>4.0000000000000002E-4</v>
      </c>
      <c r="T45" s="42">
        <f>IF(F45&gt;'correction parameter'!$C$3,'correction parameter'!$E$8*F45+'correction parameter'!$H$8,'correction parameter'!$B$8)</f>
        <v>4.0000000000000002E-4</v>
      </c>
    </row>
    <row r="46" spans="1:20" x14ac:dyDescent="0.25">
      <c r="A46" s="36">
        <f t="shared" si="0"/>
        <v>11.580500000000006</v>
      </c>
      <c r="B46">
        <v>195</v>
      </c>
      <c r="C46">
        <v>4.1500000000000004</v>
      </c>
      <c r="D46">
        <v>80</v>
      </c>
      <c r="E46">
        <v>1.8</v>
      </c>
      <c r="H46" s="73">
        <f t="shared" si="1"/>
        <v>37.02297322954243</v>
      </c>
      <c r="I46" s="74">
        <f t="shared" si="2"/>
        <v>26.999662504218698</v>
      </c>
      <c r="J46" s="62"/>
      <c r="K46" s="71">
        <f t="shared" si="3"/>
        <v>31.616574483969156</v>
      </c>
      <c r="R46" s="40">
        <f>IF(B46&gt;'correction parameter'!$C$3,'correction parameter'!$E$8*B46+'correction parameter'!$H$8,'correction parameter'!$B$8)</f>
        <v>4.0000000000000002E-4</v>
      </c>
      <c r="S46" s="41">
        <f>IF(D46&gt;'correction parameter'!$C$3,'correction parameter'!$E$8*D46+'correction parameter'!$H$8,'correction parameter'!$B$8)</f>
        <v>4.0000000000000002E-4</v>
      </c>
      <c r="T46" s="42">
        <f>IF(F46&gt;'correction parameter'!$C$3,'correction parameter'!$E$8*F46+'correction parameter'!$H$8,'correction parameter'!$B$8)</f>
        <v>4.0000000000000002E-4</v>
      </c>
    </row>
    <row r="47" spans="1:20" x14ac:dyDescent="0.25">
      <c r="A47" s="36">
        <f t="shared" si="0"/>
        <v>11.885250000000006</v>
      </c>
      <c r="B47">
        <v>120</v>
      </c>
      <c r="C47">
        <v>4.3</v>
      </c>
      <c r="D47">
        <v>48</v>
      </c>
      <c r="E47">
        <v>2.65</v>
      </c>
      <c r="H47" s="73">
        <f t="shared" si="1"/>
        <v>22.030475491096016</v>
      </c>
      <c r="I47" s="74">
        <f t="shared" si="2"/>
        <v>12.54639552511893</v>
      </c>
      <c r="J47" s="62"/>
      <c r="K47" s="69">
        <f t="shared" si="3"/>
        <v>16.62537395422218</v>
      </c>
      <c r="R47" s="40">
        <f>IF(B47&gt;'correction parameter'!$C$3,'correction parameter'!$E$8*B47+'correction parameter'!$H$8,'correction parameter'!$B$8)</f>
        <v>4.0000000000000002E-4</v>
      </c>
      <c r="S47" s="41">
        <f>IF(D47&gt;'correction parameter'!$C$3,'correction parameter'!$E$8*D47+'correction parameter'!$H$8,'correction parameter'!$B$8)</f>
        <v>4.0000000000000002E-4</v>
      </c>
      <c r="T47" s="42">
        <f>IF(F47&gt;'correction parameter'!$C$3,'correction parameter'!$E$8*F47+'correction parameter'!$H$8,'correction parameter'!$B$8)</f>
        <v>4.0000000000000002E-4</v>
      </c>
    </row>
    <row r="48" spans="1:20" x14ac:dyDescent="0.25">
      <c r="A48" s="36">
        <f t="shared" si="0"/>
        <v>12.190000000000007</v>
      </c>
      <c r="B48">
        <v>225</v>
      </c>
      <c r="C48">
        <v>1.45</v>
      </c>
      <c r="D48">
        <v>180</v>
      </c>
      <c r="E48">
        <v>0.75</v>
      </c>
      <c r="H48" s="73">
        <f t="shared" si="1"/>
        <v>131.10789815829824</v>
      </c>
      <c r="I48" s="74">
        <f t="shared" si="2"/>
        <v>96.102509343299531</v>
      </c>
      <c r="J48" s="62"/>
      <c r="K48" s="69">
        <f t="shared" si="3"/>
        <v>112.24882185456656</v>
      </c>
      <c r="R48" s="40">
        <f>IF(B48&gt;'correction parameter'!$C$3,'correction parameter'!$E$8*B48+'correction parameter'!$H$8,'correction parameter'!$B$8)</f>
        <v>4.12825E-3</v>
      </c>
      <c r="S48" s="41">
        <f>IF(D48&gt;'correction parameter'!$C$3,'correction parameter'!$E$8*D48+'correction parameter'!$H$8,'correction parameter'!$B$8)</f>
        <v>4.0000000000000002E-4</v>
      </c>
      <c r="T48" s="42">
        <f>IF(F48&gt;'correction parameter'!$C$3,'correction parameter'!$E$8*F48+'correction parameter'!$H$8,'correction parameter'!$B$8)</f>
        <v>4.0000000000000002E-4</v>
      </c>
    </row>
    <row r="49" spans="1:20" x14ac:dyDescent="0.25">
      <c r="A49" s="36">
        <f t="shared" si="0"/>
        <v>12.494750000000007</v>
      </c>
      <c r="B49" s="49">
        <v>340</v>
      </c>
      <c r="C49">
        <v>1</v>
      </c>
      <c r="D49">
        <v>295</v>
      </c>
      <c r="E49">
        <v>0.41</v>
      </c>
      <c r="H49" s="73">
        <f>1/((C49+($K$6+$K$7)/10)/B49-R49)</f>
        <v>6439.8818092280308</v>
      </c>
      <c r="I49" s="75">
        <f t="shared" si="2"/>
        <v>-101296.24860501886</v>
      </c>
      <c r="J49" s="62"/>
      <c r="K49" s="69">
        <f>GEOMEAN(H49)</f>
        <v>6439.8818092280308</v>
      </c>
      <c r="R49" s="40">
        <f>IF(B49&gt;'correction parameter'!$C$3,'correction parameter'!$E$8*B49+'correction parameter'!$H$8,'correction parameter'!$B$8)</f>
        <v>6.3006000000000008E-3</v>
      </c>
      <c r="S49" s="41">
        <f>IF(D49&gt;'correction parameter'!$C$3,'correction parameter'!$E$8*D49+'correction parameter'!$H$8,'correction parameter'!$B$8)</f>
        <v>5.4505500000000002E-3</v>
      </c>
      <c r="T49" s="42">
        <f>IF(F49&gt;'correction parameter'!$C$3,'correction parameter'!$E$8*F49+'correction parameter'!$H$8,'correction parameter'!$B$8)</f>
        <v>4.0000000000000002E-4</v>
      </c>
    </row>
    <row r="50" spans="1:20" x14ac:dyDescent="0.25">
      <c r="A50" s="36">
        <f t="shared" si="0"/>
        <v>12.799500000000007</v>
      </c>
      <c r="B50">
        <v>350</v>
      </c>
      <c r="C50">
        <v>1.25</v>
      </c>
      <c r="D50">
        <v>300</v>
      </c>
      <c r="E50">
        <v>0.55000000000000004</v>
      </c>
      <c r="H50" s="73">
        <f t="shared" si="1"/>
        <v>2015.2583849143555</v>
      </c>
      <c r="I50" s="74">
        <f t="shared" si="2"/>
        <v>3680.9815950920374</v>
      </c>
      <c r="J50" s="62"/>
      <c r="K50" s="69">
        <f t="shared" si="3"/>
        <v>2723.6242443157698</v>
      </c>
      <c r="R50" s="40">
        <f>IF(B50&gt;'correction parameter'!$C$3,'correction parameter'!$E$8*B50+'correction parameter'!$H$8,'correction parameter'!$B$8)</f>
        <v>6.4895000000000005E-3</v>
      </c>
      <c r="S50" s="41">
        <f>IF(D50&gt;'correction parameter'!$C$3,'correction parameter'!$E$8*D50+'correction parameter'!$H$8,'correction parameter'!$B$8)</f>
        <v>5.5450000000000004E-3</v>
      </c>
      <c r="T50" s="42">
        <f>IF(F50&gt;'correction parameter'!$C$3,'correction parameter'!$E$8*F50+'correction parameter'!$H$8,'correction parameter'!$B$8)</f>
        <v>4.0000000000000002E-4</v>
      </c>
    </row>
    <row r="51" spans="1:20" x14ac:dyDescent="0.25">
      <c r="A51" s="36">
        <f t="shared" si="0"/>
        <v>13.104250000000008</v>
      </c>
      <c r="B51">
        <v>230</v>
      </c>
      <c r="C51">
        <v>1.6</v>
      </c>
      <c r="D51">
        <v>170</v>
      </c>
      <c r="E51">
        <v>0.47</v>
      </c>
      <c r="H51" s="73">
        <f t="shared" si="1"/>
        <v>126.11177121789429</v>
      </c>
      <c r="I51" s="74">
        <f t="shared" si="2"/>
        <v>106.44959298685035</v>
      </c>
      <c r="J51" s="62"/>
      <c r="K51" s="69">
        <f t="shared" si="3"/>
        <v>115.86434618550969</v>
      </c>
      <c r="R51" s="40">
        <f>IF(B51&gt;'correction parameter'!$C$3,'correction parameter'!$E$8*B51+'correction parameter'!$H$8,'correction parameter'!$B$8)</f>
        <v>4.2227000000000002E-3</v>
      </c>
      <c r="S51" s="41">
        <f>IF(D51&gt;'correction parameter'!$C$3,'correction parameter'!$E$8*D51+'correction parameter'!$H$8,'correction parameter'!$B$8)</f>
        <v>4.0000000000000002E-4</v>
      </c>
      <c r="T51" s="42">
        <f>IF(F51&gt;'correction parameter'!$C$3,'correction parameter'!$E$8*F51+'correction parameter'!$H$8,'correction parameter'!$B$8)</f>
        <v>4.0000000000000002E-4</v>
      </c>
    </row>
    <row r="52" spans="1:20" x14ac:dyDescent="0.25">
      <c r="A52" s="36">
        <f t="shared" si="0"/>
        <v>13.409000000000008</v>
      </c>
      <c r="B52">
        <v>350</v>
      </c>
      <c r="C52">
        <v>1.2</v>
      </c>
      <c r="D52">
        <v>300</v>
      </c>
      <c r="E52">
        <v>0.56999999999999995</v>
      </c>
      <c r="H52" s="73">
        <f t="shared" si="1"/>
        <v>2829.9979785728842</v>
      </c>
      <c r="I52" s="74">
        <f t="shared" si="2"/>
        <v>2955.6650246305535</v>
      </c>
      <c r="J52" s="62"/>
      <c r="K52" s="69">
        <f t="shared" si="3"/>
        <v>2892.1490357592293</v>
      </c>
      <c r="R52" s="40">
        <f>IF(B52&gt;'correction parameter'!$C$3,'correction parameter'!$E$8*B52+'correction parameter'!$H$8,'correction parameter'!$B$8)</f>
        <v>6.4895000000000005E-3</v>
      </c>
      <c r="S52" s="41">
        <f>IF(D52&gt;'correction parameter'!$C$3,'correction parameter'!$E$8*D52+'correction parameter'!$H$8,'correction parameter'!$B$8)</f>
        <v>5.5450000000000004E-3</v>
      </c>
      <c r="T52" s="42">
        <f>IF(F52&gt;'correction parameter'!$C$3,'correction parameter'!$E$8*F52+'correction parameter'!$H$8,'correction parameter'!$B$8)</f>
        <v>4.0000000000000002E-4</v>
      </c>
    </row>
    <row r="53" spans="1:20" x14ac:dyDescent="0.25">
      <c r="A53" s="36">
        <f t="shared" si="0"/>
        <v>13.713750000000008</v>
      </c>
      <c r="B53">
        <v>300</v>
      </c>
      <c r="C53">
        <v>1.2</v>
      </c>
      <c r="D53">
        <v>255</v>
      </c>
      <c r="E53">
        <v>0.57999999999999996</v>
      </c>
      <c r="H53" s="73">
        <f t="shared" si="1"/>
        <v>410.1161995898841</v>
      </c>
      <c r="I53" s="74">
        <f t="shared" si="2"/>
        <v>441.33853651275933</v>
      </c>
      <c r="J53" s="62"/>
      <c r="K53" s="69">
        <f t="shared" si="3"/>
        <v>425.44104565400619</v>
      </c>
      <c r="R53" s="40">
        <f>IF(B53&gt;'correction parameter'!$C$3,'correction parameter'!$E$8*B53+'correction parameter'!$H$8,'correction parameter'!$B$8)</f>
        <v>5.5450000000000004E-3</v>
      </c>
      <c r="S53" s="41">
        <f>IF(D53&gt;'correction parameter'!$C$3,'correction parameter'!$E$8*D53+'correction parameter'!$H$8,'correction parameter'!$B$8)</f>
        <v>4.6949500000000007E-3</v>
      </c>
      <c r="T53" s="42">
        <f>IF(F53&gt;'correction parameter'!$C$3,'correction parameter'!$E$8*F53+'correction parameter'!$H$8,'correction parameter'!$B$8)</f>
        <v>4.0000000000000002E-4</v>
      </c>
    </row>
    <row r="54" spans="1:20" x14ac:dyDescent="0.25">
      <c r="A54" s="36">
        <v>13.85</v>
      </c>
      <c r="B54">
        <v>350</v>
      </c>
      <c r="C54">
        <v>1.3</v>
      </c>
      <c r="D54">
        <v>295</v>
      </c>
      <c r="E54">
        <v>0.66</v>
      </c>
      <c r="H54" s="73">
        <f t="shared" si="1"/>
        <v>1564.7703140717572</v>
      </c>
      <c r="I54" s="74">
        <f t="shared" si="2"/>
        <v>1193.9078323389169</v>
      </c>
      <c r="J54" s="49"/>
      <c r="K54" s="69">
        <f t="shared" si="3"/>
        <v>1366.8180324321515</v>
      </c>
      <c r="R54" s="40">
        <f>IF(B54&gt;'correction parameter'!$C$3,'correction parameter'!$E$8*B54+'correction parameter'!$H$8,'correction parameter'!$B$8)</f>
        <v>6.4895000000000005E-3</v>
      </c>
      <c r="S54" s="41">
        <f>IF(D54&gt;'correction parameter'!$C$3,'correction parameter'!$E$8*D54+'correction parameter'!$H$8,'correction parameter'!$B$8)</f>
        <v>5.4505500000000002E-3</v>
      </c>
      <c r="T54" s="42">
        <f>IF(F54&gt;'correction parameter'!$C$3,'correction parameter'!$E$8*F54+'correction parameter'!$H$8,'correction parameter'!$B$8)</f>
        <v>4.0000000000000002E-4</v>
      </c>
    </row>
    <row r="55" spans="1:20" x14ac:dyDescent="0.25">
      <c r="A55" s="36">
        <f t="shared" si="0"/>
        <v>14.15475</v>
      </c>
      <c r="R55" s="40">
        <f>IF(B55&gt;'correction parameter'!$C$3,'correction parameter'!$E$8*B55+'correction parameter'!$H$8,'correction parameter'!$B$8)</f>
        <v>4.0000000000000002E-4</v>
      </c>
      <c r="S55" s="41">
        <f>IF(D55&gt;'correction parameter'!$C$3,'correction parameter'!$E$8*D55+'correction parameter'!$H$8,'correction parameter'!$B$8)</f>
        <v>4.0000000000000002E-4</v>
      </c>
      <c r="T55" s="42">
        <f>IF(F55&gt;'correction parameter'!$C$3,'correction parameter'!$E$8*F55+'correction parameter'!$H$8,'correction parameter'!$B$8)</f>
        <v>4.0000000000000002E-4</v>
      </c>
    </row>
    <row r="56" spans="1:20" x14ac:dyDescent="0.25">
      <c r="A56" s="36">
        <f t="shared" si="0"/>
        <v>14.4595</v>
      </c>
      <c r="R56" s="40">
        <f>IF(B56&gt;'correction parameter'!$C$3,'correction parameter'!$E$8*B56+'correction parameter'!$H$8,'correction parameter'!$B$8)</f>
        <v>4.0000000000000002E-4</v>
      </c>
      <c r="S56" s="41">
        <f>IF(D56&gt;'correction parameter'!$C$3,'correction parameter'!$E$8*D56+'correction parameter'!$H$8,'correction parameter'!$B$8)</f>
        <v>4.0000000000000002E-4</v>
      </c>
      <c r="T56" s="42">
        <f>IF(F56&gt;'correction parameter'!$C$3,'correction parameter'!$E$8*F56+'correction parameter'!$H$8,'correction parameter'!$B$8)</f>
        <v>4.0000000000000002E-4</v>
      </c>
    </row>
    <row r="57" spans="1:20" x14ac:dyDescent="0.25">
      <c r="R57" s="40">
        <f>IF(B57&gt;'correction parameter'!$C$3,'correction parameter'!$E$8*B57+'correction parameter'!$H$8,'correction parameter'!$B$8)</f>
        <v>4.0000000000000002E-4</v>
      </c>
      <c r="S57" s="41">
        <f>IF(D57&gt;'correction parameter'!$C$3,'correction parameter'!$E$8*D57+'correction parameter'!$H$8,'correction parameter'!$B$8)</f>
        <v>4.0000000000000002E-4</v>
      </c>
      <c r="T57" s="42">
        <f>IF(F57&gt;'correction parameter'!$C$3,'correction parameter'!$E$8*F57+'correction parameter'!$H$8,'correction parameter'!$B$8)</f>
        <v>4.0000000000000002E-4</v>
      </c>
    </row>
    <row r="58" spans="1:20" x14ac:dyDescent="0.25">
      <c r="R58" s="40">
        <f>IF(B58&gt;'correction parameter'!$C$3,'correction parameter'!$E$8*B58+'correction parameter'!$H$8,'correction parameter'!$B$8)</f>
        <v>4.0000000000000002E-4</v>
      </c>
      <c r="S58" s="41">
        <f>IF(D58&gt;'correction parameter'!$C$3,'correction parameter'!$E$8*D58+'correction parameter'!$H$8,'correction parameter'!$B$8)</f>
        <v>4.0000000000000002E-4</v>
      </c>
      <c r="T58" s="42">
        <f>IF(F58&gt;'correction parameter'!$C$3,'correction parameter'!$E$8*F58+'correction parameter'!$H$8,'correction parameter'!$B$8)</f>
        <v>4.0000000000000002E-4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D1" workbookViewId="0">
      <selection activeCell="K9" sqref="K9:K54"/>
    </sheetView>
  </sheetViews>
  <sheetFormatPr baseColWidth="10" defaultRowHeight="15" x14ac:dyDescent="0.25"/>
  <sheetData>
    <row r="1" spans="1:20" x14ac:dyDescent="0.25">
      <c r="A1" s="25" t="s">
        <v>24</v>
      </c>
      <c r="B1" s="26" t="s">
        <v>39</v>
      </c>
      <c r="C1" s="27"/>
      <c r="D1" s="28"/>
      <c r="E1" s="28"/>
      <c r="F1" s="28"/>
      <c r="G1" s="28"/>
      <c r="H1" s="28"/>
      <c r="I1" s="28"/>
      <c r="J1" s="28"/>
      <c r="K1" s="28"/>
    </row>
    <row r="2" spans="1:20" x14ac:dyDescent="0.25">
      <c r="A2" s="25" t="s">
        <v>25</v>
      </c>
      <c r="B2" s="29" t="s">
        <v>40</v>
      </c>
      <c r="C2" s="30"/>
      <c r="D2" s="28"/>
      <c r="E2" s="28"/>
      <c r="F2" s="28" t="s">
        <v>26</v>
      </c>
      <c r="G2" s="28"/>
      <c r="H2" s="28"/>
      <c r="I2" s="28"/>
      <c r="J2" s="28"/>
      <c r="K2" s="31"/>
    </row>
    <row r="3" spans="1:20" x14ac:dyDescent="0.25">
      <c r="A3" s="28"/>
      <c r="B3" s="28"/>
      <c r="C3" s="28" t="s">
        <v>27</v>
      </c>
      <c r="D3" s="32">
        <v>39694</v>
      </c>
      <c r="E3" s="28"/>
      <c r="F3" s="28" t="s">
        <v>28</v>
      </c>
      <c r="G3" s="28"/>
      <c r="H3" s="28"/>
      <c r="I3" s="28"/>
      <c r="J3" s="28"/>
      <c r="K3" s="31"/>
    </row>
    <row r="4" spans="1:20" x14ac:dyDescent="0.25">
      <c r="A4" s="28"/>
      <c r="B4" s="28"/>
      <c r="C4" s="28" t="s">
        <v>29</v>
      </c>
      <c r="D4" s="33">
        <v>0.45833333333333331</v>
      </c>
      <c r="E4" s="28"/>
      <c r="F4" s="28" t="s">
        <v>30</v>
      </c>
      <c r="G4" s="28"/>
      <c r="H4" s="28"/>
      <c r="I4" s="28"/>
      <c r="J4" s="28"/>
      <c r="K4" s="31"/>
    </row>
    <row r="5" spans="1:20" x14ac:dyDescent="0.25">
      <c r="A5" s="28"/>
      <c r="B5" s="28"/>
      <c r="C5" s="28" t="s">
        <v>31</v>
      </c>
      <c r="D5" s="34" t="s">
        <v>41</v>
      </c>
      <c r="E5" s="28"/>
      <c r="F5" s="28" t="s">
        <v>32</v>
      </c>
      <c r="G5" s="28"/>
      <c r="H5" s="28"/>
      <c r="I5" s="28"/>
      <c r="J5" s="28"/>
      <c r="K5" s="34" t="s">
        <v>33</v>
      </c>
    </row>
    <row r="6" spans="1:20" x14ac:dyDescent="0.25">
      <c r="A6" s="28"/>
      <c r="B6" s="28"/>
      <c r="C6" s="28"/>
      <c r="D6" s="28"/>
      <c r="E6" s="28"/>
      <c r="F6" s="28" t="s">
        <v>34</v>
      </c>
      <c r="G6" s="28"/>
      <c r="H6" s="28"/>
      <c r="I6" s="28"/>
      <c r="J6" s="28"/>
      <c r="K6" s="35">
        <v>10</v>
      </c>
    </row>
    <row r="7" spans="1:20" ht="15.75" thickBot="1" x14ac:dyDescent="0.3">
      <c r="A7" s="28"/>
      <c r="B7" s="28"/>
      <c r="C7" s="28"/>
      <c r="D7" s="28"/>
      <c r="E7" s="28"/>
      <c r="F7" s="28" t="s">
        <v>35</v>
      </c>
      <c r="G7" s="28"/>
      <c r="H7" s="28"/>
      <c r="I7" s="28"/>
      <c r="J7" s="28"/>
      <c r="K7" s="34">
        <v>1.7</v>
      </c>
    </row>
    <row r="8" spans="1:20" ht="45.75" thickBot="1" x14ac:dyDescent="0.3">
      <c r="A8" s="1" t="s">
        <v>0</v>
      </c>
      <c r="B8" s="2" t="s">
        <v>1</v>
      </c>
      <c r="C8" s="3" t="s">
        <v>2</v>
      </c>
      <c r="D8" s="4" t="s">
        <v>3</v>
      </c>
      <c r="E8" s="3" t="s">
        <v>4</v>
      </c>
      <c r="F8" s="4" t="s">
        <v>5</v>
      </c>
      <c r="G8" s="3" t="s">
        <v>6</v>
      </c>
      <c r="H8" s="5" t="s">
        <v>7</v>
      </c>
      <c r="I8" s="5" t="s">
        <v>8</v>
      </c>
      <c r="J8" s="6" t="s">
        <v>42</v>
      </c>
      <c r="K8" s="7" t="s">
        <v>10</v>
      </c>
      <c r="R8" s="37" t="s">
        <v>36</v>
      </c>
      <c r="S8" s="38" t="s">
        <v>37</v>
      </c>
      <c r="T8" s="39" t="s">
        <v>38</v>
      </c>
    </row>
    <row r="9" spans="1:20" x14ac:dyDescent="0.25">
      <c r="A9" s="36">
        <v>0.30475000000000002</v>
      </c>
      <c r="B9">
        <v>460</v>
      </c>
      <c r="C9">
        <v>3.7</v>
      </c>
      <c r="D9">
        <v>245</v>
      </c>
      <c r="E9">
        <v>1.1499999999999999</v>
      </c>
      <c r="H9" s="73">
        <f>1/((C9+($K$6+$K$7)/10)/B9-R9)</f>
        <v>495.15821381362218</v>
      </c>
      <c r="I9" s="74">
        <f>1/((E9+($K$6+$K$7)/10)/D9-S9)</f>
        <v>201.47732218546975</v>
      </c>
      <c r="J9" s="76">
        <v>343.51145038167942</v>
      </c>
      <c r="K9" s="71">
        <f>GEOMEAN(H9:I9)</f>
        <v>315.85305282252517</v>
      </c>
      <c r="R9" s="40">
        <f>IF(B9&gt;'correction parameter'!$C$3,'correction parameter'!$E$8*B9+'correction parameter'!$H$8,'correction parameter'!$B$8)</f>
        <v>8.5673999999999993E-3</v>
      </c>
      <c r="S9" s="41">
        <f>IF(D9&gt;'correction parameter'!$C$3,'correction parameter'!$E$8*D9+'correction parameter'!$H$8,'correction parameter'!$B$8)</f>
        <v>4.5060500000000002E-3</v>
      </c>
      <c r="T9" s="42">
        <f>IF(F9&gt;'correction parameter'!$C$3,'correction parameter'!$E$8*F9+'correction parameter'!$H$8,'correction parameter'!$B$8)</f>
        <v>4.0000000000000002E-4</v>
      </c>
    </row>
    <row r="10" spans="1:20" x14ac:dyDescent="0.25">
      <c r="A10" s="36">
        <f t="shared" ref="A10:A56" si="0">A9+$A$9</f>
        <v>0.60950000000000004</v>
      </c>
      <c r="B10">
        <v>470</v>
      </c>
      <c r="C10">
        <v>3.7</v>
      </c>
      <c r="D10">
        <v>200</v>
      </c>
      <c r="E10">
        <v>0.75</v>
      </c>
      <c r="H10" s="73">
        <f>1/((C10+($K$6+$K$7)/10)/B10-R10)</f>
        <v>622.89689466018319</v>
      </c>
      <c r="I10" s="74">
        <f t="shared" ref="I10:I56" si="1">1/((E10+($K$6+$K$7)/10)/D10-S10)</f>
        <v>108.69565217391305</v>
      </c>
      <c r="J10" s="76">
        <v>282.15223097112863</v>
      </c>
      <c r="K10" s="70">
        <f t="shared" ref="K10:K32" si="2">GEOMEAN(H10:I10)</f>
        <v>260.20412026367649</v>
      </c>
      <c r="R10" s="40">
        <f>IF(B10&gt;'correction parameter'!$C$3,'correction parameter'!$E$8*B10+'correction parameter'!$H$8,'correction parameter'!$B$8)</f>
        <v>8.7562999999999998E-3</v>
      </c>
      <c r="S10" s="41">
        <f>IF(D10&gt;'correction parameter'!$C$3,'correction parameter'!$E$8*D10+'correction parameter'!$H$8,'correction parameter'!$B$8)</f>
        <v>4.0000000000000002E-4</v>
      </c>
      <c r="T10" s="42">
        <f>IF(F10&gt;'correction parameter'!$C$3,'correction parameter'!$E$8*F10+'correction parameter'!$H$8,'correction parameter'!$B$8)</f>
        <v>4.0000000000000002E-4</v>
      </c>
    </row>
    <row r="11" spans="1:20" x14ac:dyDescent="0.25">
      <c r="A11" s="36">
        <f t="shared" si="0"/>
        <v>0.91425000000000001</v>
      </c>
      <c r="B11">
        <v>470</v>
      </c>
      <c r="C11">
        <v>3.7</v>
      </c>
      <c r="D11">
        <v>220</v>
      </c>
      <c r="E11">
        <v>0.7</v>
      </c>
      <c r="H11" s="73">
        <f t="shared" ref="H11:H56" si="3">1/((C11+($K$6+$K$7)/10)/B11-R11)</f>
        <v>622.89689466018319</v>
      </c>
      <c r="I11" s="74">
        <f t="shared" si="1"/>
        <v>223.90398996910133</v>
      </c>
      <c r="J11" s="76">
        <v>324.96307237813903</v>
      </c>
      <c r="K11" s="70">
        <f t="shared" si="2"/>
        <v>373.45561992528377</v>
      </c>
      <c r="R11" s="40">
        <f>IF(B11&gt;'correction parameter'!$C$3,'correction parameter'!$E$8*B11+'correction parameter'!$H$8,'correction parameter'!$B$8)</f>
        <v>8.7562999999999998E-3</v>
      </c>
      <c r="S11" s="41">
        <f>IF(D11&gt;'correction parameter'!$C$3,'correction parameter'!$E$8*D11+'correction parameter'!$H$8,'correction parameter'!$B$8)</f>
        <v>4.0338000000000006E-3</v>
      </c>
      <c r="T11" s="42">
        <f>IF(F11&gt;'correction parameter'!$C$3,'correction parameter'!$E$8*F11+'correction parameter'!$H$8,'correction parameter'!$B$8)</f>
        <v>4.0000000000000002E-4</v>
      </c>
    </row>
    <row r="12" spans="1:20" x14ac:dyDescent="0.25">
      <c r="A12" s="36">
        <f t="shared" si="0"/>
        <v>1.2190000000000001</v>
      </c>
      <c r="B12">
        <v>475</v>
      </c>
      <c r="C12">
        <v>3.7</v>
      </c>
      <c r="D12">
        <v>325</v>
      </c>
      <c r="E12">
        <v>1.8</v>
      </c>
      <c r="H12" s="73">
        <f t="shared" si="3"/>
        <v>713.32701350628315</v>
      </c>
      <c r="I12" s="74">
        <f t="shared" si="1"/>
        <v>320.38840933316089</v>
      </c>
      <c r="J12" s="76">
        <v>282.15223097112863</v>
      </c>
      <c r="K12" s="70">
        <f t="shared" si="2"/>
        <v>478.06035936025091</v>
      </c>
      <c r="R12" s="40">
        <f>IF(B12&gt;'correction parameter'!$C$3,'correction parameter'!$E$8*B12+'correction parameter'!$H$8,'correction parameter'!$B$8)</f>
        <v>8.8507499999999992E-3</v>
      </c>
      <c r="S12" s="41">
        <f>IF(D12&gt;'correction parameter'!$C$3,'correction parameter'!$E$8*D12+'correction parameter'!$H$8,'correction parameter'!$B$8)</f>
        <v>6.01725E-3</v>
      </c>
      <c r="T12" s="42">
        <f>IF(F12&gt;'correction parameter'!$C$3,'correction parameter'!$E$8*F12+'correction parameter'!$H$8,'correction parameter'!$B$8)</f>
        <v>4.0000000000000002E-4</v>
      </c>
    </row>
    <row r="13" spans="1:20" x14ac:dyDescent="0.25">
      <c r="A13" s="46">
        <f t="shared" si="0"/>
        <v>1.5237500000000002</v>
      </c>
      <c r="B13" s="49">
        <v>470</v>
      </c>
      <c r="C13" s="49">
        <v>3.75</v>
      </c>
      <c r="D13" s="49">
        <v>270</v>
      </c>
      <c r="E13" s="49">
        <v>1.3</v>
      </c>
      <c r="F13" s="49"/>
      <c r="H13" s="73">
        <f t="shared" si="3"/>
        <v>584.18547764620473</v>
      </c>
      <c r="I13" s="74">
        <f t="shared" si="1"/>
        <v>239.81688648400922</v>
      </c>
      <c r="J13" s="76">
        <v>509.97782705099883</v>
      </c>
      <c r="K13" s="71">
        <f t="shared" si="2"/>
        <v>374.2960624669816</v>
      </c>
      <c r="R13" s="40">
        <f>IF(B13&gt;'correction parameter'!$C$3,'correction parameter'!$E$8*B13+'correction parameter'!$H$8,'correction parameter'!$B$8)</f>
        <v>8.7562999999999998E-3</v>
      </c>
      <c r="S13" s="41">
        <f>IF(D13&gt;'correction parameter'!$C$3,'correction parameter'!$E$8*D13+'correction parameter'!$H$8,'correction parameter'!$B$8)</f>
        <v>4.9783000000000006E-3</v>
      </c>
      <c r="T13" s="42">
        <f>IF(F13&gt;'correction parameter'!$C$3,'correction parameter'!$E$8*F13+'correction parameter'!$H$8,'correction parameter'!$B$8)</f>
        <v>4.0000000000000002E-4</v>
      </c>
    </row>
    <row r="14" spans="1:20" x14ac:dyDescent="0.25">
      <c r="A14" s="46">
        <f t="shared" si="0"/>
        <v>1.8285000000000002</v>
      </c>
      <c r="B14" s="49">
        <v>420</v>
      </c>
      <c r="C14" s="49">
        <v>3.75</v>
      </c>
      <c r="D14" s="49">
        <v>180</v>
      </c>
      <c r="E14" s="49">
        <v>0.6</v>
      </c>
      <c r="F14" s="49"/>
      <c r="H14" s="73">
        <f t="shared" si="3"/>
        <v>256.24693418846601</v>
      </c>
      <c r="I14" s="74">
        <f t="shared" si="1"/>
        <v>106.00706713780919</v>
      </c>
      <c r="J14" s="76">
        <v>199.00497512437815</v>
      </c>
      <c r="K14" s="70">
        <f t="shared" si="2"/>
        <v>164.81500525247841</v>
      </c>
      <c r="R14" s="40">
        <f>IF(B14&gt;'correction parameter'!$C$3,'correction parameter'!$E$8*B14+'correction parameter'!$H$8,'correction parameter'!$B$8)</f>
        <v>7.8117999999999998E-3</v>
      </c>
      <c r="S14" s="41">
        <f>IF(D14&gt;'correction parameter'!$C$3,'correction parameter'!$E$8*D14+'correction parameter'!$H$8,'correction parameter'!$B$8)</f>
        <v>4.0000000000000002E-4</v>
      </c>
      <c r="T14" s="42">
        <f>IF(F14&gt;'correction parameter'!$C$3,'correction parameter'!$E$8*F14+'correction parameter'!$H$8,'correction parameter'!$B$8)</f>
        <v>4.0000000000000002E-4</v>
      </c>
    </row>
    <row r="15" spans="1:20" x14ac:dyDescent="0.25">
      <c r="A15" s="46">
        <f t="shared" si="0"/>
        <v>2.1332500000000003</v>
      </c>
      <c r="B15" s="49">
        <v>445</v>
      </c>
      <c r="C15" s="49">
        <v>3.8</v>
      </c>
      <c r="D15" s="49">
        <v>200</v>
      </c>
      <c r="E15" s="49">
        <v>0.82</v>
      </c>
      <c r="F15" s="49"/>
      <c r="H15" s="73">
        <f t="shared" si="3"/>
        <v>346.68181679190377</v>
      </c>
      <c r="I15" s="74">
        <f t="shared" si="1"/>
        <v>104.71204188481676</v>
      </c>
      <c r="J15" s="76">
        <v>199.00497512437815</v>
      </c>
      <c r="K15" s="70">
        <f t="shared" si="2"/>
        <v>190.5302099946835</v>
      </c>
      <c r="R15" s="40">
        <f>IF(B15&gt;'correction parameter'!$C$3,'correction parameter'!$E$8*B15+'correction parameter'!$H$8,'correction parameter'!$B$8)</f>
        <v>8.2840499999999994E-3</v>
      </c>
      <c r="S15" s="41">
        <f>IF(D15&gt;'correction parameter'!$C$3,'correction parameter'!$E$8*D15+'correction parameter'!$H$8,'correction parameter'!$B$8)</f>
        <v>4.0000000000000002E-4</v>
      </c>
      <c r="T15" s="42">
        <f>IF(F15&gt;'correction parameter'!$C$3,'correction parameter'!$E$8*F15+'correction parameter'!$H$8,'correction parameter'!$B$8)</f>
        <v>4.0000000000000002E-4</v>
      </c>
    </row>
    <row r="16" spans="1:20" x14ac:dyDescent="0.25">
      <c r="A16" s="46">
        <f t="shared" si="0"/>
        <v>2.4380000000000002</v>
      </c>
      <c r="B16" s="49">
        <v>400</v>
      </c>
      <c r="C16" s="49">
        <v>3.85</v>
      </c>
      <c r="D16" s="49">
        <v>260</v>
      </c>
      <c r="E16" s="49">
        <v>1.65</v>
      </c>
      <c r="F16" s="49"/>
      <c r="H16" s="73">
        <f t="shared" si="3"/>
        <v>195.46520719311968</v>
      </c>
      <c r="I16" s="74">
        <f t="shared" si="1"/>
        <v>165.10494324200067</v>
      </c>
      <c r="J16" s="76">
        <v>176.1517615176152</v>
      </c>
      <c r="K16" s="69">
        <f t="shared" si="2"/>
        <v>179.64484946528785</v>
      </c>
      <c r="R16" s="40">
        <f>IF(B16&gt;'correction parameter'!$C$3,'correction parameter'!$E$8*B16+'correction parameter'!$H$8,'correction parameter'!$B$8)</f>
        <v>7.4340000000000005E-3</v>
      </c>
      <c r="S16" s="41">
        <f>IF(D16&gt;'correction parameter'!$C$3,'correction parameter'!$E$8*D16+'correction parameter'!$H$8,'correction parameter'!$B$8)</f>
        <v>4.7894000000000001E-3</v>
      </c>
      <c r="T16" s="42">
        <f>IF(F16&gt;'correction parameter'!$C$3,'correction parameter'!$E$8*F16+'correction parameter'!$H$8,'correction parameter'!$B$8)</f>
        <v>4.0000000000000002E-4</v>
      </c>
    </row>
    <row r="17" spans="1:20" x14ac:dyDescent="0.25">
      <c r="A17" s="46">
        <f t="shared" si="0"/>
        <v>2.74275</v>
      </c>
      <c r="B17" s="49">
        <v>3</v>
      </c>
      <c r="C17" s="49">
        <v>4.3</v>
      </c>
      <c r="D17" s="49">
        <v>3</v>
      </c>
      <c r="E17" s="49">
        <v>4.3</v>
      </c>
      <c r="F17" s="49"/>
      <c r="H17" s="73">
        <f t="shared" si="3"/>
        <v>0.54856641310708021</v>
      </c>
      <c r="I17" s="74">
        <f t="shared" si="1"/>
        <v>0.54856641310708021</v>
      </c>
      <c r="J17" s="76">
        <v>0.7209285559801023</v>
      </c>
      <c r="K17" s="69">
        <f t="shared" si="2"/>
        <v>0.54856641310708021</v>
      </c>
      <c r="R17" s="40">
        <f>IF(B17&gt;'correction parameter'!$C$3,'correction parameter'!$E$8*B17+'correction parameter'!$H$8,'correction parameter'!$B$8)</f>
        <v>4.0000000000000002E-4</v>
      </c>
      <c r="S17" s="41">
        <f>IF(D17&gt;'correction parameter'!$C$3,'correction parameter'!$E$8*D17+'correction parameter'!$H$8,'correction parameter'!$B$8)</f>
        <v>4.0000000000000002E-4</v>
      </c>
      <c r="T17" s="42">
        <f>IF(F17&gt;'correction parameter'!$C$3,'correction parameter'!$E$8*F17+'correction parameter'!$H$8,'correction parameter'!$B$8)</f>
        <v>4.0000000000000002E-4</v>
      </c>
    </row>
    <row r="18" spans="1:20" x14ac:dyDescent="0.25">
      <c r="A18" s="46">
        <f t="shared" si="0"/>
        <v>3.0474999999999999</v>
      </c>
      <c r="B18" s="49">
        <v>160</v>
      </c>
      <c r="C18" s="49">
        <v>4.3</v>
      </c>
      <c r="D18" s="49">
        <v>58</v>
      </c>
      <c r="E18" s="49">
        <v>1.7</v>
      </c>
      <c r="F18" s="49"/>
      <c r="H18" s="73">
        <f t="shared" si="3"/>
        <v>29.59674435812061</v>
      </c>
      <c r="I18" s="74">
        <f t="shared" si="1"/>
        <v>20.373752985808625</v>
      </c>
      <c r="J18" s="76">
        <v>164.21780466724289</v>
      </c>
      <c r="K18" s="69">
        <f t="shared" si="2"/>
        <v>24.555992318301339</v>
      </c>
      <c r="R18" s="40">
        <f>IF(B18&gt;'correction parameter'!$C$3,'correction parameter'!$E$8*B18+'correction parameter'!$H$8,'correction parameter'!$B$8)</f>
        <v>4.0000000000000002E-4</v>
      </c>
      <c r="S18" s="41">
        <f>IF(D18&gt;'correction parameter'!$C$3,'correction parameter'!$E$8*D18+'correction parameter'!$H$8,'correction parameter'!$B$8)</f>
        <v>4.0000000000000002E-4</v>
      </c>
      <c r="T18" s="42">
        <f>IF(F18&gt;'correction parameter'!$C$3,'correction parameter'!$E$8*F18+'correction parameter'!$H$8,'correction parameter'!$B$8)</f>
        <v>4.0000000000000002E-4</v>
      </c>
    </row>
    <row r="19" spans="1:20" x14ac:dyDescent="0.25">
      <c r="A19" s="46">
        <f t="shared" si="0"/>
        <v>3.3522499999999997</v>
      </c>
      <c r="B19" s="49">
        <v>55</v>
      </c>
      <c r="C19" s="49">
        <v>4.3</v>
      </c>
      <c r="D19" s="49">
        <v>55</v>
      </c>
      <c r="E19" s="49">
        <v>4.3</v>
      </c>
      <c r="F19" s="49"/>
      <c r="H19" s="73">
        <f t="shared" si="3"/>
        <v>10.095447870778267</v>
      </c>
      <c r="I19" s="74">
        <f t="shared" si="1"/>
        <v>10.095447870778267</v>
      </c>
      <c r="J19" s="76">
        <v>84.033613445378151</v>
      </c>
      <c r="K19" s="71">
        <f t="shared" si="2"/>
        <v>10.095447870778267</v>
      </c>
      <c r="R19" s="40">
        <f>IF(B19&gt;'correction parameter'!$C$3,'correction parameter'!$E$8*B19+'correction parameter'!$H$8,'correction parameter'!$B$8)</f>
        <v>4.0000000000000002E-4</v>
      </c>
      <c r="S19" s="41">
        <f>IF(D19&gt;'correction parameter'!$C$3,'correction parameter'!$E$8*D19+'correction parameter'!$H$8,'correction parameter'!$B$8)</f>
        <v>4.0000000000000002E-4</v>
      </c>
      <c r="T19" s="42">
        <f>IF(F19&gt;'correction parameter'!$C$3,'correction parameter'!$E$8*F19+'correction parameter'!$H$8,'correction parameter'!$B$8)</f>
        <v>4.0000000000000002E-4</v>
      </c>
    </row>
    <row r="20" spans="1:20" x14ac:dyDescent="0.25">
      <c r="A20" s="46">
        <f t="shared" si="0"/>
        <v>3.6569999999999996</v>
      </c>
      <c r="B20" s="49">
        <v>330</v>
      </c>
      <c r="C20" s="49">
        <v>3.9</v>
      </c>
      <c r="D20" s="49">
        <v>200</v>
      </c>
      <c r="E20" s="49">
        <v>1.9</v>
      </c>
      <c r="F20" s="49"/>
      <c r="H20" s="73">
        <f t="shared" si="3"/>
        <v>108.08548185981707</v>
      </c>
      <c r="I20" s="74">
        <f t="shared" si="1"/>
        <v>66.889632107023417</v>
      </c>
      <c r="J20" s="76">
        <v>652.77777777777851</v>
      </c>
      <c r="K20" s="71">
        <f t="shared" si="2"/>
        <v>85.028219537477767</v>
      </c>
      <c r="R20" s="40">
        <f>IF(B20&gt;'correction parameter'!$C$3,'correction parameter'!$E$8*B20+'correction parameter'!$H$8,'correction parameter'!$B$8)</f>
        <v>6.1117000000000003E-3</v>
      </c>
      <c r="S20" s="41">
        <f>IF(D20&gt;'correction parameter'!$C$3,'correction parameter'!$E$8*D20+'correction parameter'!$H$8,'correction parameter'!$B$8)</f>
        <v>4.0000000000000002E-4</v>
      </c>
      <c r="T20" s="42">
        <f>IF(F20&gt;'correction parameter'!$C$3,'correction parameter'!$E$8*F20+'correction parameter'!$H$8,'correction parameter'!$B$8)</f>
        <v>4.0000000000000002E-4</v>
      </c>
    </row>
    <row r="21" spans="1:20" x14ac:dyDescent="0.25">
      <c r="A21" s="46">
        <f t="shared" si="0"/>
        <v>3.9617499999999994</v>
      </c>
      <c r="B21" s="49">
        <v>460</v>
      </c>
      <c r="C21" s="49">
        <v>3.7</v>
      </c>
      <c r="D21" s="49">
        <v>250</v>
      </c>
      <c r="E21" s="49">
        <v>0.83</v>
      </c>
      <c r="F21" s="49"/>
      <c r="H21" s="73">
        <f t="shared" si="3"/>
        <v>495.15821381362218</v>
      </c>
      <c r="I21" s="74">
        <f t="shared" si="1"/>
        <v>294.16090601559057</v>
      </c>
      <c r="J21" s="76">
        <v>1424.4186046511711</v>
      </c>
      <c r="K21" s="71">
        <f t="shared" si="2"/>
        <v>381.64930079390507</v>
      </c>
      <c r="R21" s="40">
        <f>IF(B21&gt;'correction parameter'!$C$3,'correction parameter'!$E$8*B21+'correction parameter'!$H$8,'correction parameter'!$B$8)</f>
        <v>8.5673999999999993E-3</v>
      </c>
      <c r="S21" s="41">
        <f>IF(D21&gt;'correction parameter'!$C$3,'correction parameter'!$E$8*D21+'correction parameter'!$H$8,'correction parameter'!$B$8)</f>
        <v>4.6005000000000004E-3</v>
      </c>
      <c r="T21" s="42">
        <f>IF(F21&gt;'correction parameter'!$C$3,'correction parameter'!$E$8*F21+'correction parameter'!$H$8,'correction parameter'!$B$8)</f>
        <v>4.0000000000000002E-4</v>
      </c>
    </row>
    <row r="22" spans="1:20" x14ac:dyDescent="0.25">
      <c r="A22" s="46">
        <f t="shared" si="0"/>
        <v>4.2664999999999997</v>
      </c>
      <c r="B22" s="49">
        <v>350</v>
      </c>
      <c r="C22" s="49">
        <v>3.9</v>
      </c>
      <c r="D22" s="49">
        <v>210</v>
      </c>
      <c r="E22" s="49">
        <v>1.85</v>
      </c>
      <c r="F22" s="49"/>
      <c r="H22" s="73">
        <f t="shared" si="3"/>
        <v>125.05917979043656</v>
      </c>
      <c r="I22" s="74">
        <f t="shared" si="1"/>
        <v>94.91220846698252</v>
      </c>
      <c r="J22" s="76">
        <v>264.15094339622664</v>
      </c>
      <c r="K22" s="72">
        <f t="shared" si="2"/>
        <v>108.94789095241707</v>
      </c>
      <c r="R22" s="40">
        <f>IF(B22&gt;'correction parameter'!$C$3,'correction parameter'!$E$8*B22+'correction parameter'!$H$8,'correction parameter'!$B$8)</f>
        <v>6.4895000000000005E-3</v>
      </c>
      <c r="S22" s="41">
        <f>IF(D22&gt;'correction parameter'!$C$3,'correction parameter'!$E$8*D22+'correction parameter'!$H$8,'correction parameter'!$B$8)</f>
        <v>3.8448999999999996E-3</v>
      </c>
      <c r="T22" s="42">
        <f>IF(F22&gt;'correction parameter'!$C$3,'correction parameter'!$E$8*F22+'correction parameter'!$H$8,'correction parameter'!$B$8)</f>
        <v>4.0000000000000002E-4</v>
      </c>
    </row>
    <row r="23" spans="1:20" x14ac:dyDescent="0.25">
      <c r="A23" s="46">
        <f t="shared" si="0"/>
        <v>4.57125</v>
      </c>
      <c r="B23" s="49">
        <v>170</v>
      </c>
      <c r="C23" s="49">
        <v>4.0999999999999996</v>
      </c>
      <c r="D23" s="49">
        <v>105</v>
      </c>
      <c r="E23" s="49">
        <v>2.25</v>
      </c>
      <c r="F23" s="49"/>
      <c r="H23" s="73">
        <f t="shared" si="3"/>
        <v>32.679738562091508</v>
      </c>
      <c r="I23" s="74">
        <f t="shared" si="1"/>
        <v>31.083481349911189</v>
      </c>
      <c r="J23" s="76">
        <v>2008.1967213114881</v>
      </c>
      <c r="K23" s="72">
        <f t="shared" si="2"/>
        <v>31.871618159653345</v>
      </c>
      <c r="R23" s="40">
        <f>IF(B23&gt;'correction parameter'!$C$3,'correction parameter'!$E$8*B23+'correction parameter'!$H$8,'correction parameter'!$B$8)</f>
        <v>4.0000000000000002E-4</v>
      </c>
      <c r="S23" s="41">
        <f>IF(D23&gt;'correction parameter'!$C$3,'correction parameter'!$E$8*D23+'correction parameter'!$H$8,'correction parameter'!$B$8)</f>
        <v>4.0000000000000002E-4</v>
      </c>
      <c r="T23" s="42">
        <f>IF(F23&gt;'correction parameter'!$C$3,'correction parameter'!$E$8*F23+'correction parameter'!$H$8,'correction parameter'!$B$8)</f>
        <v>4.0000000000000002E-4</v>
      </c>
    </row>
    <row r="24" spans="1:20" x14ac:dyDescent="0.25">
      <c r="A24" s="46">
        <f t="shared" si="0"/>
        <v>4.8760000000000003</v>
      </c>
      <c r="B24" s="49">
        <v>390</v>
      </c>
      <c r="C24" s="49">
        <v>3.8</v>
      </c>
      <c r="D24" s="49">
        <v>210</v>
      </c>
      <c r="E24" s="49">
        <v>1.5</v>
      </c>
      <c r="F24" s="49"/>
      <c r="H24" s="73">
        <f t="shared" si="3"/>
        <v>181.86812136292906</v>
      </c>
      <c r="I24" s="74">
        <f t="shared" si="1"/>
        <v>112.74737983142656</v>
      </c>
      <c r="J24" s="76">
        <v>509.97782705099883</v>
      </c>
      <c r="K24" s="72">
        <f t="shared" si="2"/>
        <v>143.19620860390873</v>
      </c>
      <c r="R24" s="40">
        <f>IF(B24&gt;'correction parameter'!$C$3,'correction parameter'!$E$8*B24+'correction parameter'!$H$8,'correction parameter'!$B$8)</f>
        <v>7.2451000000000008E-3</v>
      </c>
      <c r="S24" s="41">
        <f>IF(D24&gt;'correction parameter'!$C$3,'correction parameter'!$E$8*D24+'correction parameter'!$H$8,'correction parameter'!$B$8)</f>
        <v>3.8448999999999996E-3</v>
      </c>
      <c r="T24" s="42">
        <f>IF(F24&gt;'correction parameter'!$C$3,'correction parameter'!$E$8*F24+'correction parameter'!$H$8,'correction parameter'!$B$8)</f>
        <v>4.0000000000000002E-4</v>
      </c>
    </row>
    <row r="25" spans="1:20" x14ac:dyDescent="0.25">
      <c r="A25" s="46">
        <f t="shared" si="0"/>
        <v>5.1807500000000006</v>
      </c>
      <c r="B25" s="49">
        <v>470</v>
      </c>
      <c r="C25" s="49">
        <v>3.7</v>
      </c>
      <c r="D25" s="49">
        <v>250</v>
      </c>
      <c r="E25" s="49">
        <v>0.75</v>
      </c>
      <c r="F25" s="49"/>
      <c r="H25" s="73">
        <f t="shared" si="3"/>
        <v>622.89689466018319</v>
      </c>
      <c r="I25" s="74">
        <f t="shared" si="1"/>
        <v>324.72804026627711</v>
      </c>
      <c r="J25" s="76">
        <v>5.1481944546591167</v>
      </c>
      <c r="K25" s="70">
        <f t="shared" si="2"/>
        <v>449.74669302947734</v>
      </c>
      <c r="R25" s="40">
        <f>IF(B25&gt;'correction parameter'!$C$3,'correction parameter'!$E$8*B25+'correction parameter'!$H$8,'correction parameter'!$B$8)</f>
        <v>8.7562999999999998E-3</v>
      </c>
      <c r="S25" s="41">
        <f>IF(D25&gt;'correction parameter'!$C$3,'correction parameter'!$E$8*D25+'correction parameter'!$H$8,'correction parameter'!$B$8)</f>
        <v>4.6005000000000004E-3</v>
      </c>
      <c r="T25" s="42">
        <f>IF(F25&gt;'correction parameter'!$C$3,'correction parameter'!$E$8*F25+'correction parameter'!$H$8,'correction parameter'!$B$8)</f>
        <v>4.0000000000000002E-4</v>
      </c>
    </row>
    <row r="26" spans="1:20" x14ac:dyDescent="0.25">
      <c r="A26" s="46">
        <f t="shared" si="0"/>
        <v>5.4855000000000009</v>
      </c>
      <c r="B26" s="49">
        <v>470</v>
      </c>
      <c r="C26" s="49">
        <v>3.7</v>
      </c>
      <c r="D26" s="49">
        <v>270</v>
      </c>
      <c r="E26" s="49">
        <v>0.9</v>
      </c>
      <c r="F26" s="49"/>
      <c r="H26" s="73">
        <f t="shared" si="3"/>
        <v>622.89689466018319</v>
      </c>
      <c r="I26" s="74">
        <f t="shared" si="1"/>
        <v>371.97306914979367</v>
      </c>
      <c r="J26" s="76">
        <v>18.484288354898339</v>
      </c>
      <c r="K26" s="72">
        <f t="shared" si="2"/>
        <v>481.3531652234397</v>
      </c>
      <c r="R26" s="40">
        <f>IF(B26&gt;'correction parameter'!$C$3,'correction parameter'!$E$8*B26+'correction parameter'!$H$8,'correction parameter'!$B$8)</f>
        <v>8.7562999999999998E-3</v>
      </c>
      <c r="S26" s="41">
        <f>IF(D26&gt;'correction parameter'!$C$3,'correction parameter'!$E$8*D26+'correction parameter'!$H$8,'correction parameter'!$B$8)</f>
        <v>4.9783000000000006E-3</v>
      </c>
      <c r="T26" s="42">
        <f>IF(F26&gt;'correction parameter'!$C$3,'correction parameter'!$E$8*F26+'correction parameter'!$H$8,'correction parameter'!$B$8)</f>
        <v>4.0000000000000002E-4</v>
      </c>
    </row>
    <row r="27" spans="1:20" x14ac:dyDescent="0.25">
      <c r="A27" s="46">
        <f t="shared" si="0"/>
        <v>5.7902500000000012</v>
      </c>
      <c r="B27" s="49">
        <v>200</v>
      </c>
      <c r="C27" s="49">
        <v>4.0999999999999996</v>
      </c>
      <c r="D27" s="49">
        <v>110</v>
      </c>
      <c r="E27" s="49">
        <v>1.8</v>
      </c>
      <c r="F27" s="49"/>
      <c r="H27" s="73">
        <f t="shared" si="3"/>
        <v>38.53564547206166</v>
      </c>
      <c r="I27" s="74">
        <f t="shared" si="1"/>
        <v>37.593984962406019</v>
      </c>
      <c r="J27" s="76">
        <v>116.27906976744185</v>
      </c>
      <c r="K27" s="72">
        <f t="shared" si="2"/>
        <v>38.061903215594668</v>
      </c>
      <c r="R27" s="40">
        <f>IF(B27&gt;'correction parameter'!$C$3,'correction parameter'!$E$8*B27+'correction parameter'!$H$8,'correction parameter'!$B$8)</f>
        <v>4.0000000000000002E-4</v>
      </c>
      <c r="S27" s="41">
        <f>IF(D27&gt;'correction parameter'!$C$3,'correction parameter'!$E$8*D27+'correction parameter'!$H$8,'correction parameter'!$B$8)</f>
        <v>4.0000000000000002E-4</v>
      </c>
      <c r="T27" s="42">
        <f>IF(F27&gt;'correction parameter'!$C$3,'correction parameter'!$E$8*F27+'correction parameter'!$H$8,'correction parameter'!$B$8)</f>
        <v>4.0000000000000002E-4</v>
      </c>
    </row>
    <row r="28" spans="1:20" x14ac:dyDescent="0.25">
      <c r="A28" s="46">
        <f t="shared" si="0"/>
        <v>6.0950000000000015</v>
      </c>
      <c r="B28" s="49">
        <v>490</v>
      </c>
      <c r="C28" s="49">
        <v>3.7</v>
      </c>
      <c r="D28" s="49">
        <v>270</v>
      </c>
      <c r="E28" s="49">
        <v>0.75</v>
      </c>
      <c r="F28" s="49"/>
      <c r="H28" s="73">
        <f t="shared" si="3"/>
        <v>1242.7369633088226</v>
      </c>
      <c r="I28" s="74">
        <f t="shared" si="1"/>
        <v>468.8647741895154</v>
      </c>
      <c r="J28" s="76">
        <v>5.4171180931744312</v>
      </c>
      <c r="K28" s="72">
        <f t="shared" si="2"/>
        <v>763.33189745926063</v>
      </c>
      <c r="R28" s="40">
        <f>IF(B28&gt;'correction parameter'!$C$3,'correction parameter'!$E$8*B28+'correction parameter'!$H$8,'correction parameter'!$B$8)</f>
        <v>9.1340999999999992E-3</v>
      </c>
      <c r="S28" s="41">
        <f>IF(D28&gt;'correction parameter'!$C$3,'correction parameter'!$E$8*D28+'correction parameter'!$H$8,'correction parameter'!$B$8)</f>
        <v>4.9783000000000006E-3</v>
      </c>
      <c r="T28" s="42">
        <f>IF(F28&gt;'correction parameter'!$C$3,'correction parameter'!$E$8*F28+'correction parameter'!$H$8,'correction parameter'!$B$8)</f>
        <v>4.0000000000000002E-4</v>
      </c>
    </row>
    <row r="29" spans="1:20" x14ac:dyDescent="0.25">
      <c r="A29" s="46">
        <f t="shared" si="0"/>
        <v>6.3997500000000018</v>
      </c>
      <c r="B29" s="49">
        <v>490</v>
      </c>
      <c r="C29" s="49">
        <v>3.6</v>
      </c>
      <c r="D29" s="49">
        <v>280</v>
      </c>
      <c r="E29" s="49">
        <v>0.9</v>
      </c>
      <c r="F29" s="49"/>
      <c r="H29" s="73">
        <f t="shared" si="3"/>
        <v>1665.0186380147561</v>
      </c>
      <c r="I29" s="74">
        <f t="shared" si="1"/>
        <v>449.30550206680556</v>
      </c>
      <c r="J29" s="76">
        <v>150.40650406504068</v>
      </c>
      <c r="K29" s="70">
        <f t="shared" si="2"/>
        <v>864.92891910480648</v>
      </c>
      <c r="R29" s="40">
        <f>IF(B29&gt;'correction parameter'!$C$3,'correction parameter'!$E$8*B29+'correction parameter'!$H$8,'correction parameter'!$B$8)</f>
        <v>9.1340999999999992E-3</v>
      </c>
      <c r="S29" s="41">
        <f>IF(D29&gt;'correction parameter'!$C$3,'correction parameter'!$E$8*D29+'correction parameter'!$H$8,'correction parameter'!$B$8)</f>
        <v>5.1672000000000003E-3</v>
      </c>
      <c r="T29" s="42">
        <f>IF(F29&gt;'correction parameter'!$C$3,'correction parameter'!$E$8*F29+'correction parameter'!$H$8,'correction parameter'!$B$8)</f>
        <v>4.0000000000000002E-4</v>
      </c>
    </row>
    <row r="30" spans="1:20" x14ac:dyDescent="0.25">
      <c r="A30" s="46">
        <f t="shared" si="0"/>
        <v>6.7045000000000021</v>
      </c>
      <c r="B30" s="49">
        <v>470</v>
      </c>
      <c r="C30" s="49">
        <v>3.7</v>
      </c>
      <c r="D30" s="49">
        <v>250</v>
      </c>
      <c r="E30" s="49">
        <v>0.71</v>
      </c>
      <c r="F30" s="49"/>
      <c r="H30" s="73">
        <f t="shared" si="3"/>
        <v>622.89689466018319</v>
      </c>
      <c r="I30" s="74">
        <f t="shared" si="1"/>
        <v>342.5244048638466</v>
      </c>
      <c r="J30" s="76">
        <v>5.0552466238174336</v>
      </c>
      <c r="K30" s="70">
        <f t="shared" si="2"/>
        <v>461.90625470436896</v>
      </c>
      <c r="R30" s="40">
        <f>IF(B30&gt;'correction parameter'!$C$3,'correction parameter'!$E$8*B30+'correction parameter'!$H$8,'correction parameter'!$B$8)</f>
        <v>8.7562999999999998E-3</v>
      </c>
      <c r="S30" s="41">
        <f>IF(D30&gt;'correction parameter'!$C$3,'correction parameter'!$E$8*D30+'correction parameter'!$H$8,'correction parameter'!$B$8)</f>
        <v>4.6005000000000004E-3</v>
      </c>
      <c r="T30" s="42">
        <f>IF(F30&gt;'correction parameter'!$C$3,'correction parameter'!$E$8*F30+'correction parameter'!$H$8,'correction parameter'!$B$8)</f>
        <v>4.0000000000000002E-4</v>
      </c>
    </row>
    <row r="31" spans="1:20" x14ac:dyDescent="0.25">
      <c r="A31" s="46">
        <f t="shared" si="0"/>
        <v>7.0092500000000024</v>
      </c>
      <c r="B31" s="49">
        <v>390</v>
      </c>
      <c r="C31" s="49">
        <v>3.7</v>
      </c>
      <c r="D31" s="49">
        <v>250</v>
      </c>
      <c r="E31" s="49">
        <v>1.95</v>
      </c>
      <c r="F31" s="49"/>
      <c r="H31" s="73">
        <f t="shared" si="3"/>
        <v>190.76399021527476</v>
      </c>
      <c r="I31" s="74">
        <f t="shared" si="1"/>
        <v>126.91160606637479</v>
      </c>
      <c r="J31" s="76">
        <v>11.428150114281502</v>
      </c>
      <c r="K31" s="72">
        <f t="shared" si="2"/>
        <v>155.59615797907969</v>
      </c>
      <c r="R31" s="40">
        <f>IF(B31&gt;'correction parameter'!$C$3,'correction parameter'!$E$8*B31+'correction parameter'!$H$8,'correction parameter'!$B$8)</f>
        <v>7.2451000000000008E-3</v>
      </c>
      <c r="S31" s="41">
        <f>IF(D31&gt;'correction parameter'!$C$3,'correction parameter'!$E$8*D31+'correction parameter'!$H$8,'correction parameter'!$B$8)</f>
        <v>4.6005000000000004E-3</v>
      </c>
      <c r="T31" s="42">
        <f>IF(F31&gt;'correction parameter'!$C$3,'correction parameter'!$E$8*F31+'correction parameter'!$H$8,'correction parameter'!$B$8)</f>
        <v>4.0000000000000002E-4</v>
      </c>
    </row>
    <row r="32" spans="1:20" x14ac:dyDescent="0.25">
      <c r="A32" s="46">
        <f t="shared" si="0"/>
        <v>7.3140000000000027</v>
      </c>
      <c r="B32" s="49">
        <v>50</v>
      </c>
      <c r="C32" s="49">
        <v>4.3</v>
      </c>
      <c r="D32" s="49">
        <v>30</v>
      </c>
      <c r="E32" s="49">
        <v>3.05</v>
      </c>
      <c r="F32" s="49"/>
      <c r="H32" s="73">
        <f t="shared" si="3"/>
        <v>9.1743119266055047</v>
      </c>
      <c r="I32" s="74">
        <f t="shared" si="1"/>
        <v>7.1292775665399244</v>
      </c>
      <c r="J32" s="76">
        <v>40.260736196319016</v>
      </c>
      <c r="K32" s="72">
        <f t="shared" si="2"/>
        <v>8.0874109705633419</v>
      </c>
      <c r="R32" s="40">
        <f>IF(B32&gt;'correction parameter'!$C$3,'correction parameter'!$E$8*B32+'correction parameter'!$H$8,'correction parameter'!$B$8)</f>
        <v>4.0000000000000002E-4</v>
      </c>
      <c r="S32" s="41">
        <f>IF(D32&gt;'correction parameter'!$C$3,'correction parameter'!$E$8*D32+'correction parameter'!$H$8,'correction parameter'!$B$8)</f>
        <v>4.0000000000000002E-4</v>
      </c>
      <c r="T32" s="42">
        <f>IF(F32&gt;'correction parameter'!$C$3,'correction parameter'!$E$8*F32+'correction parameter'!$H$8,'correction parameter'!$B$8)</f>
        <v>4.0000000000000002E-4</v>
      </c>
    </row>
    <row r="33" spans="1:20" x14ac:dyDescent="0.25">
      <c r="A33" s="46">
        <f t="shared" si="0"/>
        <v>7.618750000000003</v>
      </c>
      <c r="B33" s="49">
        <v>240</v>
      </c>
      <c r="C33" s="49">
        <v>4</v>
      </c>
      <c r="D33" s="49">
        <v>110</v>
      </c>
      <c r="E33" s="49">
        <v>1.3</v>
      </c>
      <c r="F33" s="49"/>
      <c r="H33" s="73">
        <f t="shared" si="3"/>
        <v>58.376888978832547</v>
      </c>
      <c r="I33" s="74">
        <f t="shared" si="1"/>
        <v>45.342126957955486</v>
      </c>
      <c r="J33" s="76"/>
      <c r="K33" s="72">
        <f t="shared" ref="K33:K54" si="4">GEOMEAN(H33:J33)</f>
        <v>51.448346052022877</v>
      </c>
      <c r="R33" s="40">
        <f>IF(B33&gt;'correction parameter'!$C$3,'correction parameter'!$E$8*B33+'correction parameter'!$H$8,'correction parameter'!$B$8)</f>
        <v>4.4116000000000008E-3</v>
      </c>
      <c r="S33" s="41">
        <f>IF(D33&gt;'correction parameter'!$C$3,'correction parameter'!$E$8*D33+'correction parameter'!$H$8,'correction parameter'!$B$8)</f>
        <v>4.0000000000000002E-4</v>
      </c>
      <c r="T33" s="42">
        <f>IF(F33&gt;'correction parameter'!$C$3,'correction parameter'!$E$8*F33+'correction parameter'!$H$8,'correction parameter'!$B$8)</f>
        <v>4.0000000000000002E-4</v>
      </c>
    </row>
    <row r="34" spans="1:20" x14ac:dyDescent="0.25">
      <c r="A34" s="46">
        <f t="shared" si="0"/>
        <v>7.9235000000000033</v>
      </c>
      <c r="B34" s="49">
        <v>110</v>
      </c>
      <c r="C34" s="49">
        <v>4.2</v>
      </c>
      <c r="D34" s="49">
        <v>74</v>
      </c>
      <c r="E34" s="49">
        <v>3.9</v>
      </c>
      <c r="F34" s="49"/>
      <c r="H34" s="73">
        <f t="shared" si="3"/>
        <v>20.653398422831394</v>
      </c>
      <c r="I34" s="74">
        <f t="shared" si="1"/>
        <v>14.681374494087768</v>
      </c>
      <c r="J34" s="76"/>
      <c r="K34" s="72">
        <f t="shared" si="4"/>
        <v>17.413221322351284</v>
      </c>
      <c r="R34" s="40">
        <f>IF(B34&gt;'correction parameter'!$C$3,'correction parameter'!$E$8*B34+'correction parameter'!$H$8,'correction parameter'!$B$8)</f>
        <v>4.0000000000000002E-4</v>
      </c>
      <c r="S34" s="41">
        <f>IF(D34&gt;'correction parameter'!$C$3,'correction parameter'!$E$8*D34+'correction parameter'!$H$8,'correction parameter'!$B$8)</f>
        <v>4.0000000000000002E-4</v>
      </c>
      <c r="T34" s="42">
        <f>IF(F34&gt;'correction parameter'!$C$3,'correction parameter'!$E$8*F34+'correction parameter'!$H$8,'correction parameter'!$B$8)</f>
        <v>4.0000000000000002E-4</v>
      </c>
    </row>
    <row r="35" spans="1:20" x14ac:dyDescent="0.25">
      <c r="A35" s="46">
        <f t="shared" si="0"/>
        <v>8.2282500000000027</v>
      </c>
      <c r="B35" s="49">
        <v>14</v>
      </c>
      <c r="C35" s="49">
        <v>4.4000000000000004</v>
      </c>
      <c r="D35" s="49">
        <v>14</v>
      </c>
      <c r="E35" s="49">
        <v>4.4000000000000004</v>
      </c>
      <c r="F35" s="49"/>
      <c r="H35" s="73">
        <f t="shared" si="3"/>
        <v>2.5159945366975776</v>
      </c>
      <c r="I35" s="74">
        <f t="shared" si="1"/>
        <v>2.5159945366975776</v>
      </c>
      <c r="J35" s="76"/>
      <c r="K35" s="72">
        <f t="shared" si="4"/>
        <v>2.5159945366975776</v>
      </c>
      <c r="R35" s="40">
        <f>IF(B35&gt;'correction parameter'!$C$3,'correction parameter'!$E$8*B35+'correction parameter'!$H$8,'correction parameter'!$B$8)</f>
        <v>4.0000000000000002E-4</v>
      </c>
      <c r="S35" s="41">
        <f>IF(D35&gt;'correction parameter'!$C$3,'correction parameter'!$E$8*D35+'correction parameter'!$H$8,'correction parameter'!$B$8)</f>
        <v>4.0000000000000002E-4</v>
      </c>
      <c r="T35" s="42">
        <f>IF(F35&gt;'correction parameter'!$C$3,'correction parameter'!$E$8*F35+'correction parameter'!$H$8,'correction parameter'!$B$8)</f>
        <v>4.0000000000000002E-4</v>
      </c>
    </row>
    <row r="36" spans="1:20" x14ac:dyDescent="0.25">
      <c r="A36" s="46">
        <f t="shared" si="0"/>
        <v>8.533000000000003</v>
      </c>
      <c r="B36" s="49">
        <v>36</v>
      </c>
      <c r="C36" s="49">
        <v>4.3</v>
      </c>
      <c r="D36" s="49">
        <v>36</v>
      </c>
      <c r="E36" s="49">
        <v>4.3</v>
      </c>
      <c r="F36" s="49"/>
      <c r="H36" s="73">
        <f t="shared" si="3"/>
        <v>6.5987242466456495</v>
      </c>
      <c r="I36" s="74">
        <f t="shared" si="1"/>
        <v>6.5987242466456495</v>
      </c>
      <c r="J36" s="76"/>
      <c r="K36" s="72">
        <f t="shared" si="4"/>
        <v>6.5987242466456504</v>
      </c>
      <c r="R36" s="40">
        <f>IF(B36&gt;'correction parameter'!$C$3,'correction parameter'!$E$8*B36+'correction parameter'!$H$8,'correction parameter'!$B$8)</f>
        <v>4.0000000000000002E-4</v>
      </c>
      <c r="S36" s="41">
        <f>IF(D36&gt;'correction parameter'!$C$3,'correction parameter'!$E$8*D36+'correction parameter'!$H$8,'correction parameter'!$B$8)</f>
        <v>4.0000000000000002E-4</v>
      </c>
      <c r="T36" s="42">
        <f>IF(F36&gt;'correction parameter'!$C$3,'correction parameter'!$E$8*F36+'correction parameter'!$H$8,'correction parameter'!$B$8)</f>
        <v>4.0000000000000002E-4</v>
      </c>
    </row>
    <row r="37" spans="1:20" x14ac:dyDescent="0.25">
      <c r="A37" s="46">
        <f t="shared" si="0"/>
        <v>8.8377500000000033</v>
      </c>
      <c r="B37" s="49">
        <v>34</v>
      </c>
      <c r="C37" s="49">
        <v>4.3499999999999996</v>
      </c>
      <c r="D37" s="49">
        <v>34</v>
      </c>
      <c r="E37" s="49">
        <v>4.3499999999999996</v>
      </c>
      <c r="F37" s="49"/>
      <c r="H37" s="73">
        <f t="shared" si="3"/>
        <v>6.1746331541479007</v>
      </c>
      <c r="I37" s="74">
        <f t="shared" si="1"/>
        <v>6.1746331541479007</v>
      </c>
      <c r="J37" s="76"/>
      <c r="K37" s="70">
        <f t="shared" si="4"/>
        <v>6.1746331541479007</v>
      </c>
      <c r="R37" s="40">
        <f>IF(B37&gt;'correction parameter'!$C$3,'correction parameter'!$E$8*B37+'correction parameter'!$H$8,'correction parameter'!$B$8)</f>
        <v>4.0000000000000002E-4</v>
      </c>
      <c r="S37" s="41">
        <f>IF(D37&gt;'correction parameter'!$C$3,'correction parameter'!$E$8*D37+'correction parameter'!$H$8,'correction parameter'!$B$8)</f>
        <v>4.0000000000000002E-4</v>
      </c>
      <c r="T37" s="42">
        <f>IF(F37&gt;'correction parameter'!$C$3,'correction parameter'!$E$8*F37+'correction parameter'!$H$8,'correction parameter'!$B$8)</f>
        <v>4.0000000000000002E-4</v>
      </c>
    </row>
    <row r="38" spans="1:20" x14ac:dyDescent="0.25">
      <c r="A38" s="46">
        <f t="shared" si="0"/>
        <v>9.1425000000000036</v>
      </c>
      <c r="B38" s="49">
        <v>120</v>
      </c>
      <c r="C38" s="49">
        <v>4.25</v>
      </c>
      <c r="D38" s="49">
        <v>48</v>
      </c>
      <c r="E38" s="49">
        <v>4.1500000000000004</v>
      </c>
      <c r="F38" s="49"/>
      <c r="H38" s="73">
        <f t="shared" si="3"/>
        <v>22.338049143708115</v>
      </c>
      <c r="I38" s="74">
        <f t="shared" si="1"/>
        <v>9.0552369453667367</v>
      </c>
      <c r="J38" s="76"/>
      <c r="K38" s="70">
        <f t="shared" si="4"/>
        <v>14.222388262648559</v>
      </c>
      <c r="R38" s="40">
        <f>IF(B38&gt;'correction parameter'!$C$3,'correction parameter'!$E$8*B38+'correction parameter'!$H$8,'correction parameter'!$B$8)</f>
        <v>4.0000000000000002E-4</v>
      </c>
      <c r="S38" s="41">
        <f>IF(D38&gt;'correction parameter'!$C$3,'correction parameter'!$E$8*D38+'correction parameter'!$H$8,'correction parameter'!$B$8)</f>
        <v>4.0000000000000002E-4</v>
      </c>
      <c r="T38" s="42">
        <f>IF(F38&gt;'correction parameter'!$C$3,'correction parameter'!$E$8*F38+'correction parameter'!$H$8,'correction parameter'!$B$8)</f>
        <v>4.0000000000000002E-4</v>
      </c>
    </row>
    <row r="39" spans="1:20" x14ac:dyDescent="0.25">
      <c r="A39" s="46">
        <f t="shared" si="0"/>
        <v>9.4472500000000039</v>
      </c>
      <c r="B39" s="49">
        <v>230</v>
      </c>
      <c r="C39" s="49">
        <v>4.0999999999999996</v>
      </c>
      <c r="D39" s="49">
        <v>140</v>
      </c>
      <c r="E39" s="49">
        <v>1.8</v>
      </c>
      <c r="F39" s="49"/>
      <c r="H39" s="73">
        <f t="shared" si="3"/>
        <v>53.503564616836549</v>
      </c>
      <c r="I39" s="74">
        <f t="shared" si="1"/>
        <v>48.043925875085797</v>
      </c>
      <c r="J39" s="76"/>
      <c r="K39" s="72">
        <f t="shared" si="4"/>
        <v>50.700308603638284</v>
      </c>
      <c r="R39" s="40">
        <f>IF(B39&gt;'correction parameter'!$C$3,'correction parameter'!$E$8*B39+'correction parameter'!$H$8,'correction parameter'!$B$8)</f>
        <v>4.2227000000000002E-3</v>
      </c>
      <c r="S39" s="41">
        <f>IF(D39&gt;'correction parameter'!$C$3,'correction parameter'!$E$8*D39+'correction parameter'!$H$8,'correction parameter'!$B$8)</f>
        <v>4.0000000000000002E-4</v>
      </c>
      <c r="T39" s="42">
        <f>IF(F39&gt;'correction parameter'!$C$3,'correction parameter'!$E$8*F39+'correction parameter'!$H$8,'correction parameter'!$B$8)</f>
        <v>4.0000000000000002E-4</v>
      </c>
    </row>
    <row r="40" spans="1:20" x14ac:dyDescent="0.25">
      <c r="A40" s="46">
        <f t="shared" si="0"/>
        <v>9.7520000000000042</v>
      </c>
      <c r="B40" s="49">
        <v>500</v>
      </c>
      <c r="C40" s="49">
        <v>3.7</v>
      </c>
      <c r="D40" s="49">
        <v>290</v>
      </c>
      <c r="E40" s="49">
        <v>0.95</v>
      </c>
      <c r="F40" s="49"/>
      <c r="H40" s="73">
        <f t="shared" si="3"/>
        <v>2398.0815347721782</v>
      </c>
      <c r="I40" s="74">
        <f t="shared" si="1"/>
        <v>511.70661213168171</v>
      </c>
      <c r="J40" s="76"/>
      <c r="K40" s="72">
        <f t="shared" si="4"/>
        <v>1107.751857490573</v>
      </c>
      <c r="R40" s="40">
        <f>IF(B40&gt;'correction parameter'!$C$3,'correction parameter'!$E$8*B40+'correction parameter'!$H$8,'correction parameter'!$B$8)</f>
        <v>9.3229999999999997E-3</v>
      </c>
      <c r="S40" s="41">
        <f>IF(D40&gt;'correction parameter'!$C$3,'correction parameter'!$E$8*D40+'correction parameter'!$H$8,'correction parameter'!$B$8)</f>
        <v>5.3561000000000008E-3</v>
      </c>
      <c r="T40" s="42">
        <f>IF(F40&gt;'correction parameter'!$C$3,'correction parameter'!$E$8*F40+'correction parameter'!$H$8,'correction parameter'!$B$8)</f>
        <v>4.0000000000000002E-4</v>
      </c>
    </row>
    <row r="41" spans="1:20" x14ac:dyDescent="0.25">
      <c r="A41" s="46">
        <f t="shared" si="0"/>
        <v>10.056750000000005</v>
      </c>
      <c r="B41" s="49">
        <v>36</v>
      </c>
      <c r="C41" s="49">
        <v>4.25</v>
      </c>
      <c r="D41" s="49">
        <v>36</v>
      </c>
      <c r="E41" s="49">
        <v>4.25</v>
      </c>
      <c r="F41" s="49"/>
      <c r="H41" s="73">
        <f t="shared" si="3"/>
        <v>6.6597602486310503</v>
      </c>
      <c r="I41" s="74">
        <f t="shared" si="1"/>
        <v>6.6597602486310503</v>
      </c>
      <c r="J41" s="76"/>
      <c r="K41" s="72">
        <f t="shared" si="4"/>
        <v>6.6597602486310503</v>
      </c>
      <c r="R41" s="40">
        <f>IF(B41&gt;'correction parameter'!$C$3,'correction parameter'!$E$8*B41+'correction parameter'!$H$8,'correction parameter'!$B$8)</f>
        <v>4.0000000000000002E-4</v>
      </c>
      <c r="S41" s="41">
        <f>IF(D41&gt;'correction parameter'!$C$3,'correction parameter'!$E$8*D41+'correction parameter'!$H$8,'correction parameter'!$B$8)</f>
        <v>4.0000000000000002E-4</v>
      </c>
      <c r="T41" s="42">
        <f>IF(F41&gt;'correction parameter'!$C$3,'correction parameter'!$E$8*F41+'correction parameter'!$H$8,'correction parameter'!$B$8)</f>
        <v>4.0000000000000002E-4</v>
      </c>
    </row>
    <row r="42" spans="1:20" x14ac:dyDescent="0.25">
      <c r="A42" s="46">
        <f t="shared" si="0"/>
        <v>10.361500000000005</v>
      </c>
      <c r="B42" s="49">
        <v>490</v>
      </c>
      <c r="C42" s="49">
        <v>3.6</v>
      </c>
      <c r="D42" s="49">
        <v>320</v>
      </c>
      <c r="E42" s="49">
        <v>0.9</v>
      </c>
      <c r="F42" s="49"/>
      <c r="H42" s="73">
        <f t="shared" si="3"/>
        <v>1665.0186380147561</v>
      </c>
      <c r="I42" s="74">
        <f t="shared" si="1"/>
        <v>1831.6695668101506</v>
      </c>
      <c r="J42" s="76"/>
      <c r="K42" s="72">
        <f t="shared" si="4"/>
        <v>1746.3573424197339</v>
      </c>
      <c r="R42" s="40">
        <f>IF(B42&gt;'correction parameter'!$C$3,'correction parameter'!$E$8*B42+'correction parameter'!$H$8,'correction parameter'!$B$8)</f>
        <v>9.1340999999999992E-3</v>
      </c>
      <c r="S42" s="41">
        <f>IF(D42&gt;'correction parameter'!$C$3,'correction parameter'!$E$8*D42+'correction parameter'!$H$8,'correction parameter'!$B$8)</f>
        <v>5.9228000000000006E-3</v>
      </c>
      <c r="T42" s="42">
        <f>IF(F42&gt;'correction parameter'!$C$3,'correction parameter'!$E$8*F42+'correction parameter'!$H$8,'correction parameter'!$B$8)</f>
        <v>4.0000000000000002E-4</v>
      </c>
    </row>
    <row r="43" spans="1:20" x14ac:dyDescent="0.25">
      <c r="A43" s="46">
        <f t="shared" si="0"/>
        <v>10.666250000000005</v>
      </c>
      <c r="B43" s="49">
        <v>335</v>
      </c>
      <c r="C43" s="49">
        <v>3.9</v>
      </c>
      <c r="D43" s="49">
        <v>170</v>
      </c>
      <c r="E43" s="49">
        <v>0.85</v>
      </c>
      <c r="F43" s="49"/>
      <c r="H43" s="73">
        <f t="shared" si="3"/>
        <v>112.00493089170385</v>
      </c>
      <c r="I43" s="74">
        <f t="shared" si="1"/>
        <v>87.090163934426229</v>
      </c>
      <c r="J43" s="76"/>
      <c r="K43" s="72">
        <f t="shared" si="4"/>
        <v>98.765012999657785</v>
      </c>
      <c r="R43" s="40">
        <f>IF(B43&gt;'correction parameter'!$C$3,'correction parameter'!$E$8*B43+'correction parameter'!$H$8,'correction parameter'!$B$8)</f>
        <v>6.2061500000000006E-3</v>
      </c>
      <c r="S43" s="41">
        <f>IF(D43&gt;'correction parameter'!$C$3,'correction parameter'!$E$8*D43+'correction parameter'!$H$8,'correction parameter'!$B$8)</f>
        <v>4.0000000000000002E-4</v>
      </c>
      <c r="T43" s="42">
        <f>IF(F43&gt;'correction parameter'!$C$3,'correction parameter'!$E$8*F43+'correction parameter'!$H$8,'correction parameter'!$B$8)</f>
        <v>4.0000000000000002E-4</v>
      </c>
    </row>
    <row r="44" spans="1:20" x14ac:dyDescent="0.25">
      <c r="A44" s="46">
        <f t="shared" si="0"/>
        <v>10.971000000000005</v>
      </c>
      <c r="B44" s="49">
        <v>495</v>
      </c>
      <c r="C44" s="49">
        <v>3.7</v>
      </c>
      <c r="D44" s="49">
        <v>300</v>
      </c>
      <c r="E44" s="49">
        <v>0.66</v>
      </c>
      <c r="F44" s="49"/>
      <c r="H44" s="73">
        <f t="shared" si="3"/>
        <v>1639.790934937567</v>
      </c>
      <c r="I44" s="74">
        <f t="shared" si="1"/>
        <v>1801.801801801802</v>
      </c>
      <c r="J44" s="76"/>
      <c r="K44" s="72">
        <f t="shared" si="4"/>
        <v>1718.8886703765224</v>
      </c>
      <c r="R44" s="40">
        <f>IF(B44&gt;'correction parameter'!$C$3,'correction parameter'!$E$8*B44+'correction parameter'!$H$8,'correction parameter'!$B$8)</f>
        <v>9.2285500000000003E-3</v>
      </c>
      <c r="S44" s="41">
        <f>IF(D44&gt;'correction parameter'!$C$3,'correction parameter'!$E$8*D44+'correction parameter'!$H$8,'correction parameter'!$B$8)</f>
        <v>5.5450000000000004E-3</v>
      </c>
      <c r="T44" s="42">
        <f>IF(F44&gt;'correction parameter'!$C$3,'correction parameter'!$E$8*F44+'correction parameter'!$H$8,'correction parameter'!$B$8)</f>
        <v>4.0000000000000002E-4</v>
      </c>
    </row>
    <row r="45" spans="1:20" x14ac:dyDescent="0.25">
      <c r="A45" s="46">
        <f t="shared" si="0"/>
        <v>11.275750000000006</v>
      </c>
      <c r="B45" s="49">
        <v>500</v>
      </c>
      <c r="C45" s="49">
        <v>3.7</v>
      </c>
      <c r="D45" s="49">
        <v>320</v>
      </c>
      <c r="E45" s="49">
        <v>0.85</v>
      </c>
      <c r="F45" s="49"/>
      <c r="H45" s="73">
        <f t="shared" si="3"/>
        <v>2398.0815347721782</v>
      </c>
      <c r="I45" s="74">
        <f t="shared" si="1"/>
        <v>2566.0764690787801</v>
      </c>
      <c r="J45" s="76"/>
      <c r="K45" s="70">
        <f t="shared" si="4"/>
        <v>2480.6572913869445</v>
      </c>
      <c r="R45" s="40">
        <f>IF(B45&gt;'correction parameter'!$C$3,'correction parameter'!$E$8*B45+'correction parameter'!$H$8,'correction parameter'!$B$8)</f>
        <v>9.3229999999999997E-3</v>
      </c>
      <c r="S45" s="41">
        <f>IF(D45&gt;'correction parameter'!$C$3,'correction parameter'!$E$8*D45+'correction parameter'!$H$8,'correction parameter'!$B$8)</f>
        <v>5.9228000000000006E-3</v>
      </c>
      <c r="T45" s="42">
        <f>IF(F45&gt;'correction parameter'!$C$3,'correction parameter'!$E$8*F45+'correction parameter'!$H$8,'correction parameter'!$B$8)</f>
        <v>4.0000000000000002E-4</v>
      </c>
    </row>
    <row r="46" spans="1:20" x14ac:dyDescent="0.25">
      <c r="A46" s="46">
        <f t="shared" si="0"/>
        <v>11.580500000000006</v>
      </c>
      <c r="B46" s="49">
        <v>500</v>
      </c>
      <c r="C46" s="49">
        <v>3.65</v>
      </c>
      <c r="D46" s="49">
        <v>330</v>
      </c>
      <c r="E46" s="49">
        <v>0.95</v>
      </c>
      <c r="F46" s="49"/>
      <c r="H46" s="73">
        <f t="shared" si="3"/>
        <v>3154.5741324921005</v>
      </c>
      <c r="I46" s="74">
        <f t="shared" si="1"/>
        <v>3199.5656347259546</v>
      </c>
      <c r="J46" s="76"/>
      <c r="K46" s="70">
        <f t="shared" si="4"/>
        <v>3176.9902402300772</v>
      </c>
      <c r="R46" s="40">
        <f>IF(B46&gt;'correction parameter'!$C$3,'correction parameter'!$E$8*B46+'correction parameter'!$H$8,'correction parameter'!$B$8)</f>
        <v>9.3229999999999997E-3</v>
      </c>
      <c r="S46" s="41">
        <f>IF(D46&gt;'correction parameter'!$C$3,'correction parameter'!$E$8*D46+'correction parameter'!$H$8,'correction parameter'!$B$8)</f>
        <v>6.1117000000000003E-3</v>
      </c>
      <c r="T46" s="42">
        <f>IF(F46&gt;'correction parameter'!$C$3,'correction parameter'!$E$8*F46+'correction parameter'!$H$8,'correction parameter'!$B$8)</f>
        <v>4.0000000000000002E-4</v>
      </c>
    </row>
    <row r="47" spans="1:20" x14ac:dyDescent="0.25">
      <c r="A47" s="46">
        <f t="shared" si="0"/>
        <v>11.885250000000006</v>
      </c>
      <c r="B47" s="49">
        <v>500</v>
      </c>
      <c r="C47" s="49">
        <v>3.65</v>
      </c>
      <c r="D47" s="49">
        <v>315</v>
      </c>
      <c r="E47" s="49">
        <v>0.74</v>
      </c>
      <c r="F47" s="49"/>
      <c r="H47" s="73">
        <f t="shared" si="3"/>
        <v>3154.5741324921005</v>
      </c>
      <c r="I47" s="74">
        <f t="shared" si="1"/>
        <v>4252.748254179347</v>
      </c>
      <c r="J47" s="76"/>
      <c r="K47" s="70">
        <f t="shared" si="4"/>
        <v>3662.732536595473</v>
      </c>
      <c r="R47" s="40">
        <f>IF(B47&gt;'correction parameter'!$C$3,'correction parameter'!$E$8*B47+'correction parameter'!$H$8,'correction parameter'!$B$8)</f>
        <v>9.3229999999999997E-3</v>
      </c>
      <c r="S47" s="41">
        <f>IF(D47&gt;'correction parameter'!$C$3,'correction parameter'!$E$8*D47+'correction parameter'!$H$8,'correction parameter'!$B$8)</f>
        <v>5.8283500000000004E-3</v>
      </c>
      <c r="T47" s="42">
        <f>IF(F47&gt;'correction parameter'!$C$3,'correction parameter'!$E$8*F47+'correction parameter'!$H$8,'correction parameter'!$B$8)</f>
        <v>4.0000000000000002E-4</v>
      </c>
    </row>
    <row r="48" spans="1:20" x14ac:dyDescent="0.25">
      <c r="A48" s="46">
        <f t="shared" si="0"/>
        <v>12.190000000000007</v>
      </c>
      <c r="B48" s="49">
        <v>493</v>
      </c>
      <c r="C48" s="49">
        <v>3.5</v>
      </c>
      <c r="D48" s="49">
        <v>375</v>
      </c>
      <c r="E48" s="49">
        <v>1.55</v>
      </c>
      <c r="F48" s="49">
        <v>380</v>
      </c>
      <c r="H48" s="73">
        <f t="shared" si="3"/>
        <v>3548.0289044168881</v>
      </c>
      <c r="I48" s="74">
        <f t="shared" si="1"/>
        <v>3429.5513003715396</v>
      </c>
      <c r="J48" s="76"/>
      <c r="K48" s="70">
        <f t="shared" si="4"/>
        <v>3488.2871359592441</v>
      </c>
      <c r="R48" s="40">
        <f>IF(B48&gt;'correction parameter'!$C$3,'correction parameter'!$E$8*B48+'correction parameter'!$H$8,'correction parameter'!$B$8)</f>
        <v>9.1907699999999991E-3</v>
      </c>
      <c r="S48" s="41">
        <f>IF(D48&gt;'correction parameter'!$C$3,'correction parameter'!$E$8*D48+'correction parameter'!$H$8,'correction parameter'!$B$8)</f>
        <v>6.9617500000000001E-3</v>
      </c>
      <c r="T48" s="42">
        <f>IF(F48&gt;'correction parameter'!$C$3,'correction parameter'!$E$8*F48+'correction parameter'!$H$8,'correction parameter'!$B$8)</f>
        <v>7.0562000000000003E-3</v>
      </c>
    </row>
    <row r="49" spans="1:20" x14ac:dyDescent="0.25">
      <c r="A49" s="46">
        <f t="shared" si="0"/>
        <v>12.494750000000007</v>
      </c>
      <c r="B49" s="49">
        <v>495</v>
      </c>
      <c r="C49" s="49">
        <v>3.5</v>
      </c>
      <c r="D49" s="49">
        <v>320</v>
      </c>
      <c r="E49" s="49">
        <v>0.8</v>
      </c>
      <c r="F49" s="49"/>
      <c r="H49" s="73">
        <f t="shared" si="3"/>
        <v>4859.2415165741995</v>
      </c>
      <c r="I49" s="74">
        <f t="shared" si="1"/>
        <v>4283.5724994645607</v>
      </c>
      <c r="J49" s="76"/>
      <c r="K49" s="70">
        <f t="shared" si="4"/>
        <v>4562.3363892476964</v>
      </c>
      <c r="R49" s="40">
        <f>IF(B49&gt;'correction parameter'!$C$3,'correction parameter'!$E$8*B49+'correction parameter'!$H$8,'correction parameter'!$B$8)</f>
        <v>9.2285500000000003E-3</v>
      </c>
      <c r="S49" s="41">
        <f>IF(D49&gt;'correction parameter'!$C$3,'correction parameter'!$E$8*D49+'correction parameter'!$H$8,'correction parameter'!$B$8)</f>
        <v>5.9228000000000006E-3</v>
      </c>
      <c r="T49" s="42">
        <f>IF(F49&gt;'correction parameter'!$C$3,'correction parameter'!$E$8*F49+'correction parameter'!$H$8,'correction parameter'!$B$8)</f>
        <v>4.0000000000000002E-4</v>
      </c>
    </row>
    <row r="50" spans="1:20" x14ac:dyDescent="0.25">
      <c r="A50" s="46">
        <f t="shared" si="0"/>
        <v>12.799500000000007</v>
      </c>
      <c r="B50" s="49">
        <v>495</v>
      </c>
      <c r="C50" s="49">
        <v>3.55</v>
      </c>
      <c r="D50" s="49">
        <v>372</v>
      </c>
      <c r="E50" s="49">
        <v>1.5</v>
      </c>
      <c r="F50" s="49">
        <v>375</v>
      </c>
      <c r="H50" s="73">
        <f t="shared" si="3"/>
        <v>3259.4148527254792</v>
      </c>
      <c r="I50" s="74">
        <f>1/((E50+($K$6+$K$7)/10)/D50-S50)</f>
        <v>3671.8894358556468</v>
      </c>
      <c r="J50" s="76"/>
      <c r="K50" s="70">
        <f t="shared" si="4"/>
        <v>3459.5102203626566</v>
      </c>
      <c r="R50" s="40">
        <f>IF(B50&gt;'correction parameter'!$C$3,'correction parameter'!$E$8*B50+'correction parameter'!$H$8,'correction parameter'!$B$8)</f>
        <v>9.2285500000000003E-3</v>
      </c>
      <c r="S50" s="41">
        <f>IF(D50&gt;'correction parameter'!$C$3,'correction parameter'!$E$8*D50+'correction parameter'!$H$8,'correction parameter'!$B$8)</f>
        <v>6.9050800000000001E-3</v>
      </c>
      <c r="T50" s="42">
        <f>IF(F50&gt;'correction parameter'!$C$3,'correction parameter'!$E$8*F50+'correction parameter'!$H$8,'correction parameter'!$B$8)</f>
        <v>6.9617500000000001E-3</v>
      </c>
    </row>
    <row r="51" spans="1:20" x14ac:dyDescent="0.25">
      <c r="A51" s="46">
        <f t="shared" si="0"/>
        <v>13.104250000000008</v>
      </c>
      <c r="B51" s="49">
        <v>496</v>
      </c>
      <c r="C51" s="49">
        <v>3.55</v>
      </c>
      <c r="D51" s="49">
        <v>330</v>
      </c>
      <c r="E51" s="49">
        <v>0.93</v>
      </c>
      <c r="F51" s="49"/>
      <c r="H51" s="73">
        <f t="shared" si="3"/>
        <v>3721.7745421016666</v>
      </c>
      <c r="I51" s="74">
        <f t="shared" si="1"/>
        <v>3969.2563057049051</v>
      </c>
      <c r="J51" s="76"/>
      <c r="K51" s="72">
        <f t="shared" si="4"/>
        <v>3843.5240430689419</v>
      </c>
      <c r="R51" s="40">
        <f>IF(B51&gt;'correction parameter'!$C$3,'correction parameter'!$E$8*B51+'correction parameter'!$H$8,'correction parameter'!$B$8)</f>
        <v>9.2474399999999991E-3</v>
      </c>
      <c r="S51" s="41">
        <f>IF(D51&gt;'correction parameter'!$C$3,'correction parameter'!$E$8*D51+'correction parameter'!$H$8,'correction parameter'!$B$8)</f>
        <v>6.1117000000000003E-3</v>
      </c>
      <c r="T51" s="42">
        <f>IF(F51&gt;'correction parameter'!$C$3,'correction parameter'!$E$8*F51+'correction parameter'!$H$8,'correction parameter'!$B$8)</f>
        <v>4.0000000000000002E-4</v>
      </c>
    </row>
    <row r="52" spans="1:20" x14ac:dyDescent="0.25">
      <c r="A52" s="46">
        <f t="shared" si="0"/>
        <v>13.409000000000008</v>
      </c>
      <c r="B52" s="49">
        <v>440</v>
      </c>
      <c r="C52" s="49">
        <v>3.6</v>
      </c>
      <c r="D52" s="49">
        <v>275</v>
      </c>
      <c r="E52" s="49">
        <v>1.35</v>
      </c>
      <c r="F52" s="49"/>
      <c r="H52" s="73">
        <f t="shared" si="3"/>
        <v>377.1721688085475</v>
      </c>
      <c r="I52" s="74">
        <f t="shared" si="1"/>
        <v>244.44580247668043</v>
      </c>
      <c r="J52" s="76"/>
      <c r="K52" s="72">
        <f t="shared" si="4"/>
        <v>303.64148839754324</v>
      </c>
      <c r="R52" s="40">
        <f>IF(B52&gt;'correction parameter'!$C$3,'correction parameter'!$E$8*B52+'correction parameter'!$H$8,'correction parameter'!$B$8)</f>
        <v>8.1896E-3</v>
      </c>
      <c r="S52" s="41">
        <f>IF(D52&gt;'correction parameter'!$C$3,'correction parameter'!$E$8*D52+'correction parameter'!$H$8,'correction parameter'!$B$8)</f>
        <v>5.07275E-3</v>
      </c>
      <c r="T52" s="42">
        <f>IF(F52&gt;'correction parameter'!$C$3,'correction parameter'!$E$8*F52+'correction parameter'!$H$8,'correction parameter'!$B$8)</f>
        <v>4.0000000000000002E-4</v>
      </c>
    </row>
    <row r="53" spans="1:20" x14ac:dyDescent="0.25">
      <c r="A53" s="46">
        <f t="shared" si="0"/>
        <v>13.713750000000008</v>
      </c>
      <c r="B53" s="49">
        <v>110</v>
      </c>
      <c r="C53" s="49">
        <v>4.25</v>
      </c>
      <c r="D53" s="49">
        <v>52</v>
      </c>
      <c r="E53" s="49">
        <v>2.5499999999999998</v>
      </c>
      <c r="F53" s="49"/>
      <c r="H53" s="73">
        <f t="shared" si="3"/>
        <v>20.461309523809522</v>
      </c>
      <c r="I53" s="74">
        <f t="shared" si="1"/>
        <v>14.057093425605537</v>
      </c>
      <c r="J53" s="76"/>
      <c r="K53" s="72">
        <f t="shared" si="4"/>
        <v>16.959555996146324</v>
      </c>
      <c r="R53" s="40">
        <f>IF(B53&gt;'correction parameter'!$C$3,'correction parameter'!$E$8*B53+'correction parameter'!$H$8,'correction parameter'!$B$8)</f>
        <v>4.0000000000000002E-4</v>
      </c>
      <c r="S53" s="41">
        <f>IF(D53&gt;'correction parameter'!$C$3,'correction parameter'!$E$8*D53+'correction parameter'!$H$8,'correction parameter'!$B$8)</f>
        <v>4.0000000000000002E-4</v>
      </c>
      <c r="T53" s="42">
        <f>IF(F53&gt;'correction parameter'!$C$3,'correction parameter'!$E$8*F53+'correction parameter'!$H$8,'correction parameter'!$B$8)</f>
        <v>4.0000000000000002E-4</v>
      </c>
    </row>
    <row r="54" spans="1:20" x14ac:dyDescent="0.25">
      <c r="A54" s="46">
        <f t="shared" si="0"/>
        <v>14.018500000000008</v>
      </c>
      <c r="B54" s="49">
        <v>500</v>
      </c>
      <c r="C54" s="49">
        <v>3.55</v>
      </c>
      <c r="D54" s="49">
        <v>315</v>
      </c>
      <c r="E54" s="49">
        <v>0.98</v>
      </c>
      <c r="F54" s="49"/>
      <c r="H54" s="73">
        <f t="shared" si="3"/>
        <v>8547.008547008616</v>
      </c>
      <c r="I54" s="74">
        <f t="shared" si="1"/>
        <v>1002.961921675043</v>
      </c>
      <c r="J54" s="46"/>
      <c r="K54" s="72">
        <f t="shared" si="4"/>
        <v>2927.8531583535364</v>
      </c>
      <c r="R54" s="40">
        <f>IF(B54&gt;'correction parameter'!$C$3,'correction parameter'!$E$8*B54+'correction parameter'!$H$8,'correction parameter'!$B$8)</f>
        <v>9.3229999999999997E-3</v>
      </c>
      <c r="S54" s="41">
        <f>IF(D54&gt;'correction parameter'!$C$3,'correction parameter'!$E$8*D54+'correction parameter'!$H$8,'correction parameter'!$B$8)</f>
        <v>5.8283500000000004E-3</v>
      </c>
      <c r="T54" s="42">
        <f>IF(F54&gt;'correction parameter'!$C$3,'correction parameter'!$E$8*F54+'correction parameter'!$H$8,'correction parameter'!$B$8)</f>
        <v>4.0000000000000002E-4</v>
      </c>
    </row>
    <row r="55" spans="1:20" x14ac:dyDescent="0.25">
      <c r="A55" s="46">
        <f t="shared" si="0"/>
        <v>14.323250000000009</v>
      </c>
      <c r="B55" s="49"/>
      <c r="C55" s="49"/>
      <c r="D55" s="49"/>
      <c r="E55" s="49"/>
      <c r="F55" s="49"/>
      <c r="H55" s="60" t="e">
        <f t="shared" si="3"/>
        <v>#DIV/0!</v>
      </c>
      <c r="I55" s="61" t="e">
        <f t="shared" si="1"/>
        <v>#DIV/0!</v>
      </c>
      <c r="J55" s="49"/>
      <c r="R55" s="40">
        <f>IF(B55&gt;'correction parameter'!$C$3,'correction parameter'!$E$8*B55+'correction parameter'!$H$8,'correction parameter'!$B$8)</f>
        <v>4.0000000000000002E-4</v>
      </c>
      <c r="S55" s="41">
        <f>IF(D55&gt;'correction parameter'!$C$3,'correction parameter'!$E$8*D55+'correction parameter'!$H$8,'correction parameter'!$B$8)</f>
        <v>4.0000000000000002E-4</v>
      </c>
      <c r="T55" s="42">
        <f>IF(F55&gt;'correction parameter'!$C$3,'correction parameter'!$E$8*F55+'correction parameter'!$H$8,'correction parameter'!$B$8)</f>
        <v>4.0000000000000002E-4</v>
      </c>
    </row>
    <row r="56" spans="1:20" x14ac:dyDescent="0.25">
      <c r="A56" s="46">
        <f t="shared" si="0"/>
        <v>14.628000000000009</v>
      </c>
      <c r="B56" s="49"/>
      <c r="C56" s="49"/>
      <c r="D56" s="49"/>
      <c r="E56" s="49"/>
      <c r="F56" s="49"/>
      <c r="H56" s="60" t="e">
        <f t="shared" si="3"/>
        <v>#DIV/0!</v>
      </c>
      <c r="I56" s="61" t="e">
        <f t="shared" si="1"/>
        <v>#DIV/0!</v>
      </c>
      <c r="J56" s="49"/>
      <c r="R56" s="40">
        <f>IF(B56&gt;'correction parameter'!$C$3,'correction parameter'!$E$8*B56+'correction parameter'!$H$8,'correction parameter'!$B$8)</f>
        <v>4.0000000000000002E-4</v>
      </c>
      <c r="S56" s="41">
        <f>IF(D56&gt;'correction parameter'!$C$3,'correction parameter'!$E$8*D56+'correction parameter'!$H$8,'correction parameter'!$B$8)</f>
        <v>4.0000000000000002E-4</v>
      </c>
      <c r="T56" s="42">
        <f>IF(F56&gt;'correction parameter'!$C$3,'correction parameter'!$E$8*F56+'correction parameter'!$H$8,'correction parameter'!$B$8)</f>
        <v>4.0000000000000002E-4</v>
      </c>
    </row>
    <row r="57" spans="1:20" x14ac:dyDescent="0.25">
      <c r="R57" s="40">
        <f>IF(B57&gt;'correction parameter'!$C$3,'correction parameter'!$E$8*B57+'correction parameter'!$H$8,'correction parameter'!$B$8)</f>
        <v>4.0000000000000002E-4</v>
      </c>
      <c r="S57" s="41">
        <f>IF(D57&gt;'correction parameter'!$C$3,'correction parameter'!$E$8*D57+'correction parameter'!$H$8,'correction parameter'!$B$8)</f>
        <v>4.0000000000000002E-4</v>
      </c>
      <c r="T57" s="42">
        <f>IF(F57&gt;'correction parameter'!$C$3,'correction parameter'!$E$8*F57+'correction parameter'!$H$8,'correction parameter'!$B$8)</f>
        <v>4.0000000000000002E-4</v>
      </c>
    </row>
    <row r="58" spans="1:20" x14ac:dyDescent="0.25">
      <c r="R58" s="40">
        <f>IF(B58&gt;'correction parameter'!$C$3,'correction parameter'!$E$8*B58+'correction parameter'!$H$8,'correction parameter'!$B$8)</f>
        <v>4.0000000000000002E-4</v>
      </c>
      <c r="S58" s="41">
        <f>IF(D58&gt;'correction parameter'!$C$3,'correction parameter'!$E$8*D58+'correction parameter'!$H$8,'correction parameter'!$B$8)</f>
        <v>4.0000000000000002E-4</v>
      </c>
      <c r="T58" s="42">
        <f>IF(F58&gt;'correction parameter'!$C$3,'correction parameter'!$E$8*F58+'correction parameter'!$H$8,'correction parameter'!$B$8)</f>
        <v>4.0000000000000002E-4</v>
      </c>
    </row>
    <row r="61" spans="1:20" x14ac:dyDescent="0.25">
      <c r="A61" s="36"/>
    </row>
    <row r="62" spans="1:20" x14ac:dyDescent="0.25">
      <c r="A62" s="36"/>
    </row>
    <row r="63" spans="1:20" x14ac:dyDescent="0.25">
      <c r="A63" s="36"/>
    </row>
    <row r="64" spans="1:20" x14ac:dyDescent="0.25">
      <c r="A64" s="36"/>
    </row>
    <row r="65" spans="1:1" x14ac:dyDescent="0.25">
      <c r="A65" s="36"/>
    </row>
    <row r="66" spans="1:1" x14ac:dyDescent="0.25">
      <c r="A66" s="36"/>
    </row>
    <row r="67" spans="1:1" x14ac:dyDescent="0.25">
      <c r="A67" s="36"/>
    </row>
    <row r="68" spans="1:1" x14ac:dyDescent="0.25">
      <c r="A68" s="36"/>
    </row>
    <row r="69" spans="1:1" x14ac:dyDescent="0.25">
      <c r="A69" s="36"/>
    </row>
    <row r="70" spans="1:1" x14ac:dyDescent="0.25">
      <c r="A70" s="36"/>
    </row>
    <row r="71" spans="1:1" x14ac:dyDescent="0.25">
      <c r="A71" s="36"/>
    </row>
    <row r="72" spans="1:1" x14ac:dyDescent="0.25">
      <c r="A72" s="36"/>
    </row>
    <row r="73" spans="1:1" x14ac:dyDescent="0.25">
      <c r="A73" s="36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K9" sqref="K9:K54"/>
    </sheetView>
  </sheetViews>
  <sheetFormatPr baseColWidth="10" defaultRowHeight="15" x14ac:dyDescent="0.25"/>
  <cols>
    <col min="1" max="1" width="11.42578125" style="36"/>
  </cols>
  <sheetData>
    <row r="1" spans="1:20" x14ac:dyDescent="0.25">
      <c r="A1" s="54" t="s">
        <v>24</v>
      </c>
      <c r="B1" s="26" t="s">
        <v>39</v>
      </c>
      <c r="C1" s="27"/>
      <c r="D1" s="28"/>
      <c r="E1" s="28"/>
      <c r="F1" s="28"/>
      <c r="G1" s="28"/>
      <c r="H1" s="28"/>
      <c r="I1" s="28"/>
      <c r="J1" s="28"/>
      <c r="K1" s="28"/>
    </row>
    <row r="2" spans="1:20" x14ac:dyDescent="0.25">
      <c r="A2" s="54" t="s">
        <v>25</v>
      </c>
      <c r="B2" s="29" t="s">
        <v>44</v>
      </c>
      <c r="C2" s="30"/>
      <c r="D2" s="28"/>
      <c r="E2" s="28"/>
      <c r="F2" s="28" t="s">
        <v>26</v>
      </c>
      <c r="G2" s="28"/>
      <c r="H2" s="28"/>
      <c r="I2" s="28"/>
      <c r="J2" s="28"/>
      <c r="K2" s="31"/>
    </row>
    <row r="3" spans="1:20" x14ac:dyDescent="0.25">
      <c r="A3" s="55"/>
      <c r="B3" s="28"/>
      <c r="C3" s="28" t="s">
        <v>27</v>
      </c>
      <c r="D3" s="32">
        <v>39702</v>
      </c>
      <c r="E3" s="28"/>
      <c r="F3" s="28" t="s">
        <v>28</v>
      </c>
      <c r="G3" s="28"/>
      <c r="H3" s="28"/>
      <c r="I3" s="28"/>
      <c r="J3" s="28"/>
      <c r="K3" s="31"/>
    </row>
    <row r="4" spans="1:20" x14ac:dyDescent="0.25">
      <c r="A4" s="55"/>
      <c r="B4" s="28"/>
      <c r="C4" s="28" t="s">
        <v>29</v>
      </c>
      <c r="D4" s="33">
        <v>0.45833333333333331</v>
      </c>
      <c r="E4" s="28"/>
      <c r="F4" s="28" t="s">
        <v>30</v>
      </c>
      <c r="G4" s="28"/>
      <c r="H4" s="28"/>
      <c r="I4" s="28"/>
      <c r="J4" s="28"/>
      <c r="K4" s="31"/>
    </row>
    <row r="5" spans="1:20" x14ac:dyDescent="0.25">
      <c r="A5" s="55"/>
      <c r="B5" s="28"/>
      <c r="C5" s="28" t="s">
        <v>31</v>
      </c>
      <c r="D5" s="34" t="s">
        <v>41</v>
      </c>
      <c r="E5" s="28"/>
      <c r="F5" s="28" t="s">
        <v>32</v>
      </c>
      <c r="G5" s="28"/>
      <c r="H5" s="28"/>
      <c r="I5" s="28"/>
      <c r="J5" s="28"/>
      <c r="K5" s="34" t="s">
        <v>33</v>
      </c>
    </row>
    <row r="6" spans="1:20" x14ac:dyDescent="0.25">
      <c r="A6" s="55"/>
      <c r="B6" s="28"/>
      <c r="C6" s="28"/>
      <c r="D6" s="28"/>
      <c r="E6" s="28"/>
      <c r="F6" s="28" t="s">
        <v>34</v>
      </c>
      <c r="G6" s="28"/>
      <c r="H6" s="28"/>
      <c r="I6" s="28"/>
      <c r="J6" s="28"/>
      <c r="K6" s="35">
        <v>10.25</v>
      </c>
    </row>
    <row r="7" spans="1:20" ht="15.75" thickBot="1" x14ac:dyDescent="0.3">
      <c r="A7" s="55"/>
      <c r="B7" s="28"/>
      <c r="C7" s="28"/>
      <c r="D7" s="28"/>
      <c r="E7" s="28"/>
      <c r="F7" s="28" t="s">
        <v>35</v>
      </c>
      <c r="G7" s="28"/>
      <c r="H7" s="28"/>
      <c r="I7" s="28"/>
      <c r="J7" s="28"/>
      <c r="K7" s="34">
        <v>1.7</v>
      </c>
    </row>
    <row r="8" spans="1:20" ht="45.75" thickBot="1" x14ac:dyDescent="0.3">
      <c r="A8" s="56" t="s">
        <v>0</v>
      </c>
      <c r="B8" s="2" t="s">
        <v>1</v>
      </c>
      <c r="C8" s="3" t="s">
        <v>2</v>
      </c>
      <c r="D8" s="4" t="s">
        <v>3</v>
      </c>
      <c r="E8" s="3" t="s">
        <v>4</v>
      </c>
      <c r="F8" s="4" t="s">
        <v>50</v>
      </c>
      <c r="G8" s="3" t="s">
        <v>51</v>
      </c>
      <c r="H8" s="5" t="s">
        <v>7</v>
      </c>
      <c r="I8" s="5" t="s">
        <v>8</v>
      </c>
      <c r="J8" s="6" t="s">
        <v>9</v>
      </c>
      <c r="K8" s="7" t="s">
        <v>10</v>
      </c>
      <c r="R8" s="37" t="s">
        <v>36</v>
      </c>
      <c r="S8" s="38" t="s">
        <v>37</v>
      </c>
      <c r="T8" s="39" t="s">
        <v>38</v>
      </c>
    </row>
    <row r="9" spans="1:20" x14ac:dyDescent="0.25">
      <c r="A9" s="46">
        <v>0.30475000000000002</v>
      </c>
      <c r="B9" s="49">
        <v>230</v>
      </c>
      <c r="C9">
        <v>0.92</v>
      </c>
      <c r="D9">
        <v>200</v>
      </c>
      <c r="E9">
        <v>0.64</v>
      </c>
      <c r="H9" s="60">
        <f>1/((C9+($K$6+$K$7)/10)/B9-R9)</f>
        <v>201.08779755529702</v>
      </c>
      <c r="I9" s="61">
        <f>1/((E9+($K$6+$K$7)/10)/D9-S9)</f>
        <v>113.96011396011396</v>
      </c>
      <c r="J9" s="62"/>
      <c r="K9" s="8">
        <f>GEOMEAN(H9:J9)</f>
        <v>151.38027720079646</v>
      </c>
      <c r="R9" s="40">
        <f>IF(B9&gt;'correction parameter'!$C$3,'correction parameter'!$E$8*B9+'correction parameter'!$H$8,'correction parameter'!$B$8)</f>
        <v>4.2227000000000002E-3</v>
      </c>
      <c r="S9" s="41">
        <f>IF(D9&gt;'correction parameter'!$C$3,'correction parameter'!$E$8*D9+'correction parameter'!$H$8,'correction parameter'!$B$8)</f>
        <v>4.0000000000000002E-4</v>
      </c>
      <c r="T9" s="42">
        <f>IF(F9&gt;'correction parameter'!$C$3,'correction parameter'!$E$8*F9+'correction parameter'!$H$8,'correction parameter'!$B$8)</f>
        <v>4.0000000000000002E-4</v>
      </c>
    </row>
    <row r="10" spans="1:20" x14ac:dyDescent="0.25">
      <c r="A10" s="46">
        <f t="shared" ref="A10:A56" si="0">A9+$A$9</f>
        <v>0.60950000000000004</v>
      </c>
      <c r="B10" s="49">
        <v>280</v>
      </c>
      <c r="C10">
        <v>1.45</v>
      </c>
      <c r="D10">
        <v>190</v>
      </c>
      <c r="E10">
        <v>0.56999999999999995</v>
      </c>
      <c r="H10" s="60">
        <f>1/((C10+($K$6+$K$7)/10)/B10-R10)</f>
        <v>233.6869796291723</v>
      </c>
      <c r="I10" s="61">
        <f t="shared" ref="I10:I54" si="1">1/((E10+($K$6+$K$7)/10)/D10-S10)</f>
        <v>112.49259917110717</v>
      </c>
      <c r="J10" s="62"/>
      <c r="K10" s="59">
        <f t="shared" ref="K10:K54" si="2">GEOMEAN(H10:J10)</f>
        <v>162.13591746103381</v>
      </c>
      <c r="R10" s="40">
        <f>IF(B10&gt;'correction parameter'!$C$3,'correction parameter'!$E$8*B10+'correction parameter'!$H$8,'correction parameter'!$B$8)</f>
        <v>5.1672000000000003E-3</v>
      </c>
      <c r="S10" s="41">
        <f>IF(D10&gt;'correction parameter'!$C$3,'correction parameter'!$E$8*D10+'correction parameter'!$H$8,'correction parameter'!$B$8)</f>
        <v>4.0000000000000002E-4</v>
      </c>
      <c r="T10" s="42">
        <f>IF(F10&gt;'correction parameter'!$C$3,'correction parameter'!$E$8*F10+'correction parameter'!$H$8,'correction parameter'!$B$8)</f>
        <v>4.0000000000000002E-4</v>
      </c>
    </row>
    <row r="11" spans="1:20" x14ac:dyDescent="0.25">
      <c r="A11" s="46">
        <f t="shared" si="0"/>
        <v>0.91425000000000001</v>
      </c>
      <c r="B11" s="49">
        <v>240</v>
      </c>
      <c r="C11">
        <v>0.9</v>
      </c>
      <c r="D11">
        <v>200</v>
      </c>
      <c r="E11">
        <v>0.52</v>
      </c>
      <c r="H11" s="60">
        <f t="shared" ref="H11:H54" si="3">1/((C11+($K$6+$K$7)/10)/B11-R11)</f>
        <v>231.61194191172504</v>
      </c>
      <c r="I11" s="61">
        <f t="shared" si="1"/>
        <v>122.32415902140673</v>
      </c>
      <c r="J11" s="62"/>
      <c r="K11" s="59">
        <f t="shared" si="2"/>
        <v>168.32033749273043</v>
      </c>
      <c r="R11" s="40">
        <f>IF(B11&gt;'correction parameter'!$C$3,'correction parameter'!$E$8*B11+'correction parameter'!$H$8,'correction parameter'!$B$8)</f>
        <v>4.4116000000000008E-3</v>
      </c>
      <c r="S11" s="41">
        <f>IF(D11&gt;'correction parameter'!$C$3,'correction parameter'!$E$8*D11+'correction parameter'!$H$8,'correction parameter'!$B$8)</f>
        <v>4.0000000000000002E-4</v>
      </c>
      <c r="T11" s="42">
        <f>IF(F11&gt;'correction parameter'!$C$3,'correction parameter'!$E$8*F11+'correction parameter'!$H$8,'correction parameter'!$B$8)</f>
        <v>4.0000000000000002E-4</v>
      </c>
    </row>
    <row r="12" spans="1:20" x14ac:dyDescent="0.25">
      <c r="A12" s="46">
        <f t="shared" si="0"/>
        <v>1.2190000000000001</v>
      </c>
      <c r="B12" s="49">
        <v>220</v>
      </c>
      <c r="C12">
        <v>1.2</v>
      </c>
      <c r="D12">
        <v>170</v>
      </c>
      <c r="E12">
        <v>0.57999999999999996</v>
      </c>
      <c r="H12" s="60">
        <f t="shared" si="3"/>
        <v>145.93078635467552</v>
      </c>
      <c r="I12" s="61">
        <f t="shared" si="1"/>
        <v>99.589923842999411</v>
      </c>
      <c r="J12" s="62"/>
      <c r="K12" s="59">
        <f t="shared" si="2"/>
        <v>120.55387135804123</v>
      </c>
      <c r="R12" s="40">
        <f>IF(B12&gt;'correction parameter'!$C$3,'correction parameter'!$E$8*B12+'correction parameter'!$H$8,'correction parameter'!$B$8)</f>
        <v>4.0338000000000006E-3</v>
      </c>
      <c r="S12" s="41">
        <f>IF(D12&gt;'correction parameter'!$C$3,'correction parameter'!$E$8*D12+'correction parameter'!$H$8,'correction parameter'!$B$8)</f>
        <v>4.0000000000000002E-4</v>
      </c>
      <c r="T12" s="42">
        <f>IF(F12&gt;'correction parameter'!$C$3,'correction parameter'!$E$8*F12+'correction parameter'!$H$8,'correction parameter'!$B$8)</f>
        <v>4.0000000000000002E-4</v>
      </c>
    </row>
    <row r="13" spans="1:20" x14ac:dyDescent="0.25">
      <c r="A13" s="46">
        <f t="shared" si="0"/>
        <v>1.5237500000000002</v>
      </c>
      <c r="B13" s="49">
        <v>205</v>
      </c>
      <c r="C13">
        <v>2.1</v>
      </c>
      <c r="D13">
        <v>135</v>
      </c>
      <c r="E13">
        <v>1.2</v>
      </c>
      <c r="H13" s="60">
        <f t="shared" si="3"/>
        <v>81.150909914473857</v>
      </c>
      <c r="I13" s="61">
        <f t="shared" si="1"/>
        <v>57.667663391712956</v>
      </c>
      <c r="J13" s="62"/>
      <c r="K13" s="59">
        <f t="shared" si="2"/>
        <v>68.408942082735791</v>
      </c>
      <c r="R13" s="40">
        <f>IF(B13&gt;'correction parameter'!$C$3,'correction parameter'!$E$8*B13+'correction parameter'!$H$8,'correction parameter'!$B$8)</f>
        <v>3.7504499999999998E-3</v>
      </c>
      <c r="S13" s="41">
        <f>IF(D13&gt;'correction parameter'!$C$3,'correction parameter'!$E$8*D13+'correction parameter'!$H$8,'correction parameter'!$B$8)</f>
        <v>4.0000000000000002E-4</v>
      </c>
      <c r="T13" s="42">
        <f>IF(F13&gt;'correction parameter'!$C$3,'correction parameter'!$E$8*F13+'correction parameter'!$H$8,'correction parameter'!$B$8)</f>
        <v>4.0000000000000002E-4</v>
      </c>
    </row>
    <row r="14" spans="1:20" x14ac:dyDescent="0.25">
      <c r="A14" s="46">
        <f t="shared" si="0"/>
        <v>1.8285000000000002</v>
      </c>
      <c r="B14" s="49">
        <v>180</v>
      </c>
      <c r="C14">
        <v>2.7</v>
      </c>
      <c r="D14">
        <v>140</v>
      </c>
      <c r="E14">
        <v>0.83</v>
      </c>
      <c r="H14" s="60">
        <f t="shared" si="3"/>
        <v>47.083442322783156</v>
      </c>
      <c r="I14" s="61">
        <f t="shared" si="1"/>
        <v>71.102082275266625</v>
      </c>
      <c r="J14" s="62"/>
      <c r="K14" s="59">
        <f t="shared" si="2"/>
        <v>57.859578203071088</v>
      </c>
      <c r="R14" s="40">
        <f>IF(B14&gt;'correction parameter'!$C$3,'correction parameter'!$E$8*B14+'correction parameter'!$H$8,'correction parameter'!$B$8)</f>
        <v>4.0000000000000002E-4</v>
      </c>
      <c r="S14" s="41">
        <f>IF(D14&gt;'correction parameter'!$C$3,'correction parameter'!$E$8*D14+'correction parameter'!$H$8,'correction parameter'!$B$8)</f>
        <v>4.0000000000000002E-4</v>
      </c>
      <c r="T14" s="42">
        <f>IF(F14&gt;'correction parameter'!$C$3,'correction parameter'!$E$8*F14+'correction parameter'!$H$8,'correction parameter'!$B$8)</f>
        <v>4.0000000000000002E-4</v>
      </c>
    </row>
    <row r="15" spans="1:20" x14ac:dyDescent="0.25">
      <c r="A15" s="46">
        <f t="shared" si="0"/>
        <v>2.1332500000000003</v>
      </c>
      <c r="B15" s="49">
        <v>210</v>
      </c>
      <c r="C15">
        <v>1.35</v>
      </c>
      <c r="D15">
        <v>170</v>
      </c>
      <c r="E15">
        <v>0.55000000000000004</v>
      </c>
      <c r="H15" s="60">
        <f t="shared" si="3"/>
        <v>120.85837067952906</v>
      </c>
      <c r="I15" s="61">
        <f t="shared" si="1"/>
        <v>101.37149672033394</v>
      </c>
      <c r="J15" s="62"/>
      <c r="K15" s="59">
        <f t="shared" si="2"/>
        <v>110.68691849972508</v>
      </c>
      <c r="R15" s="40">
        <f>IF(B15&gt;'correction parameter'!$C$3,'correction parameter'!$E$8*B15+'correction parameter'!$H$8,'correction parameter'!$B$8)</f>
        <v>3.8448999999999996E-3</v>
      </c>
      <c r="S15" s="41">
        <f>IF(D15&gt;'correction parameter'!$C$3,'correction parameter'!$E$8*D15+'correction parameter'!$H$8,'correction parameter'!$B$8)</f>
        <v>4.0000000000000002E-4</v>
      </c>
      <c r="T15" s="42">
        <f>IF(F15&gt;'correction parameter'!$C$3,'correction parameter'!$E$8*F15+'correction parameter'!$H$8,'correction parameter'!$B$8)</f>
        <v>4.0000000000000002E-4</v>
      </c>
    </row>
    <row r="16" spans="1:20" x14ac:dyDescent="0.25">
      <c r="A16" s="46">
        <f t="shared" si="0"/>
        <v>2.4380000000000002</v>
      </c>
      <c r="B16" s="49">
        <v>210</v>
      </c>
      <c r="C16">
        <v>2.2000000000000002</v>
      </c>
      <c r="D16">
        <v>140</v>
      </c>
      <c r="E16">
        <v>0.43</v>
      </c>
      <c r="H16" s="60">
        <f t="shared" si="3"/>
        <v>81.157193367834168</v>
      </c>
      <c r="I16" s="61">
        <f t="shared" si="1"/>
        <v>89.228808158062463</v>
      </c>
      <c r="J16" s="62"/>
      <c r="K16" s="8">
        <f t="shared" si="2"/>
        <v>85.097353881688079</v>
      </c>
      <c r="R16" s="40">
        <f>IF(B16&gt;'correction parameter'!$C$3,'correction parameter'!$E$8*B16+'correction parameter'!$H$8,'correction parameter'!$B$8)</f>
        <v>3.8448999999999996E-3</v>
      </c>
      <c r="S16" s="41">
        <f>IF(D16&gt;'correction parameter'!$C$3,'correction parameter'!$E$8*D16+'correction parameter'!$H$8,'correction parameter'!$B$8)</f>
        <v>4.0000000000000002E-4</v>
      </c>
      <c r="T16" s="42">
        <f>IF(F16&gt;'correction parameter'!$C$3,'correction parameter'!$E$8*F16+'correction parameter'!$H$8,'correction parameter'!$B$8)</f>
        <v>4.0000000000000002E-4</v>
      </c>
    </row>
    <row r="17" spans="1:20" x14ac:dyDescent="0.25">
      <c r="A17" s="46">
        <f t="shared" si="0"/>
        <v>2.74275</v>
      </c>
      <c r="B17" s="49">
        <v>5</v>
      </c>
      <c r="C17">
        <v>4.3499999999999996</v>
      </c>
      <c r="D17">
        <v>5</v>
      </c>
      <c r="E17">
        <v>4.3499999999999996</v>
      </c>
      <c r="H17" s="60">
        <f t="shared" si="3"/>
        <v>0.90203860725239038</v>
      </c>
      <c r="I17" s="61">
        <f t="shared" si="1"/>
        <v>0.90203860725239038</v>
      </c>
      <c r="J17" s="62"/>
      <c r="K17" s="8">
        <f t="shared" si="2"/>
        <v>0.90203860725239038</v>
      </c>
      <c r="R17" s="40">
        <f>IF(B17&gt;'correction parameter'!$C$3,'correction parameter'!$E$8*B17+'correction parameter'!$H$8,'correction parameter'!$B$8)</f>
        <v>4.0000000000000002E-4</v>
      </c>
      <c r="S17" s="41">
        <f>IF(D17&gt;'correction parameter'!$C$3,'correction parameter'!$E$8*D17+'correction parameter'!$H$8,'correction parameter'!$B$8)</f>
        <v>4.0000000000000002E-4</v>
      </c>
      <c r="T17" s="42">
        <f>IF(F17&gt;'correction parameter'!$C$3,'correction parameter'!$E$8*F17+'correction parameter'!$H$8,'correction parameter'!$B$8)</f>
        <v>4.0000000000000002E-4</v>
      </c>
    </row>
    <row r="18" spans="1:20" x14ac:dyDescent="0.25">
      <c r="A18" s="46">
        <f t="shared" si="0"/>
        <v>3.0474999999999999</v>
      </c>
      <c r="B18" s="49">
        <v>170</v>
      </c>
      <c r="C18">
        <v>2.6</v>
      </c>
      <c r="D18">
        <v>115</v>
      </c>
      <c r="E18">
        <v>0.9</v>
      </c>
      <c r="H18" s="60">
        <f t="shared" si="3"/>
        <v>45.61309364099813</v>
      </c>
      <c r="I18" s="61">
        <f t="shared" si="1"/>
        <v>56.124938994631535</v>
      </c>
      <c r="J18" s="62"/>
      <c r="K18" s="8">
        <f t="shared" si="2"/>
        <v>50.596759757492727</v>
      </c>
      <c r="R18" s="40">
        <f>IF(B18&gt;'correction parameter'!$C$3,'correction parameter'!$E$8*B18+'correction parameter'!$H$8,'correction parameter'!$B$8)</f>
        <v>4.0000000000000002E-4</v>
      </c>
      <c r="S18" s="41">
        <f>IF(D18&gt;'correction parameter'!$C$3,'correction parameter'!$E$8*D18+'correction parameter'!$H$8,'correction parameter'!$B$8)</f>
        <v>4.0000000000000002E-4</v>
      </c>
      <c r="T18" s="42">
        <f>IF(F18&gt;'correction parameter'!$C$3,'correction parameter'!$E$8*F18+'correction parameter'!$H$8,'correction parameter'!$B$8)</f>
        <v>4.0000000000000002E-4</v>
      </c>
    </row>
    <row r="19" spans="1:20" x14ac:dyDescent="0.25">
      <c r="A19" s="46">
        <f t="shared" si="0"/>
        <v>3.3522499999999997</v>
      </c>
      <c r="B19" s="49">
        <v>110</v>
      </c>
      <c r="C19">
        <v>0.85</v>
      </c>
      <c r="D19">
        <v>50</v>
      </c>
      <c r="E19">
        <v>0.42</v>
      </c>
      <c r="H19" s="60">
        <f t="shared" si="3"/>
        <v>54.972513743128438</v>
      </c>
      <c r="I19" s="61">
        <f t="shared" si="1"/>
        <v>31.347962382445143</v>
      </c>
      <c r="J19" s="62"/>
      <c r="K19" s="59">
        <f t="shared" si="2"/>
        <v>41.512363133023861</v>
      </c>
      <c r="R19" s="40">
        <f>IF(B19&gt;'correction parameter'!$C$3,'correction parameter'!$E$8*B19+'correction parameter'!$H$8,'correction parameter'!$B$8)</f>
        <v>4.0000000000000002E-4</v>
      </c>
      <c r="S19" s="41">
        <f>IF(D19&gt;'correction parameter'!$C$3,'correction parameter'!$E$8*D19+'correction parameter'!$H$8,'correction parameter'!$B$8)</f>
        <v>4.0000000000000002E-4</v>
      </c>
      <c r="T19" s="42">
        <f>IF(F19&gt;'correction parameter'!$C$3,'correction parameter'!$E$8*F19+'correction parameter'!$H$8,'correction parameter'!$B$8)</f>
        <v>4.0000000000000002E-4</v>
      </c>
    </row>
    <row r="20" spans="1:20" x14ac:dyDescent="0.25">
      <c r="A20" s="46">
        <f t="shared" si="0"/>
        <v>3.6569999999999996</v>
      </c>
      <c r="B20" s="49">
        <v>210</v>
      </c>
      <c r="C20">
        <v>1.75</v>
      </c>
      <c r="D20">
        <v>120</v>
      </c>
      <c r="E20">
        <v>0.47</v>
      </c>
      <c r="H20" s="60">
        <f t="shared" si="3"/>
        <v>98.242350780395128</v>
      </c>
      <c r="I20" s="61">
        <f t="shared" si="1"/>
        <v>74.211502782931362</v>
      </c>
      <c r="J20" s="62"/>
      <c r="K20" s="59">
        <f t="shared" si="2"/>
        <v>85.38566910401893</v>
      </c>
      <c r="R20" s="40">
        <f>IF(B20&gt;'correction parameter'!$C$3,'correction parameter'!$E$8*B20+'correction parameter'!$H$8,'correction parameter'!$B$8)</f>
        <v>3.8448999999999996E-3</v>
      </c>
      <c r="S20" s="41">
        <f>IF(D20&gt;'correction parameter'!$C$3,'correction parameter'!$E$8*D20+'correction parameter'!$H$8,'correction parameter'!$B$8)</f>
        <v>4.0000000000000002E-4</v>
      </c>
      <c r="T20" s="42">
        <f>IF(F20&gt;'correction parameter'!$C$3,'correction parameter'!$E$8*F20+'correction parameter'!$H$8,'correction parameter'!$B$8)</f>
        <v>4.0000000000000002E-4</v>
      </c>
    </row>
    <row r="21" spans="1:20" x14ac:dyDescent="0.25">
      <c r="A21" s="46">
        <f t="shared" si="0"/>
        <v>3.9617499999999994</v>
      </c>
      <c r="B21" s="49">
        <v>230</v>
      </c>
      <c r="C21">
        <v>0.65</v>
      </c>
      <c r="D21">
        <v>200</v>
      </c>
      <c r="E21">
        <v>0.35</v>
      </c>
      <c r="H21" s="60">
        <f t="shared" si="3"/>
        <v>263.2244537806472</v>
      </c>
      <c r="I21" s="61">
        <f t="shared" si="1"/>
        <v>136.51877133105805</v>
      </c>
      <c r="J21" s="62"/>
      <c r="K21" s="8">
        <f t="shared" si="2"/>
        <v>189.56550059128068</v>
      </c>
      <c r="R21" s="40">
        <f>IF(B21&gt;'correction parameter'!$C$3,'correction parameter'!$E$8*B21+'correction parameter'!$H$8,'correction parameter'!$B$8)</f>
        <v>4.2227000000000002E-3</v>
      </c>
      <c r="S21" s="41">
        <f>IF(D21&gt;'correction parameter'!$C$3,'correction parameter'!$E$8*D21+'correction parameter'!$H$8,'correction parameter'!$B$8)</f>
        <v>4.0000000000000002E-4</v>
      </c>
      <c r="T21" s="42">
        <f>IF(F21&gt;'correction parameter'!$C$3,'correction parameter'!$E$8*F21+'correction parameter'!$H$8,'correction parameter'!$B$8)</f>
        <v>4.0000000000000002E-4</v>
      </c>
    </row>
    <row r="22" spans="1:20" x14ac:dyDescent="0.25">
      <c r="A22" s="46">
        <f t="shared" si="0"/>
        <v>4.2664999999999997</v>
      </c>
      <c r="B22" s="49">
        <v>200</v>
      </c>
      <c r="C22">
        <v>2.9</v>
      </c>
      <c r="D22">
        <v>105</v>
      </c>
      <c r="E22">
        <v>0.9</v>
      </c>
      <c r="H22" s="60">
        <f t="shared" si="3"/>
        <v>49.813200498132005</v>
      </c>
      <c r="I22" s="61">
        <f t="shared" si="1"/>
        <v>51.144666341938631</v>
      </c>
      <c r="J22" s="62"/>
      <c r="K22" s="8">
        <f t="shared" si="2"/>
        <v>50.474543275804415</v>
      </c>
      <c r="R22" s="40">
        <f>IF(B22&gt;'correction parameter'!$C$3,'correction parameter'!$E$8*B22+'correction parameter'!$H$8,'correction parameter'!$B$8)</f>
        <v>4.0000000000000002E-4</v>
      </c>
      <c r="S22" s="41">
        <f>IF(D22&gt;'correction parameter'!$C$3,'correction parameter'!$E$8*D22+'correction parameter'!$H$8,'correction parameter'!$B$8)</f>
        <v>4.0000000000000002E-4</v>
      </c>
      <c r="T22" s="42">
        <f>IF(F22&gt;'correction parameter'!$C$3,'correction parameter'!$E$8*F22+'correction parameter'!$H$8,'correction parameter'!$B$8)</f>
        <v>4.0000000000000002E-4</v>
      </c>
    </row>
    <row r="23" spans="1:20" x14ac:dyDescent="0.25">
      <c r="A23" s="46">
        <f t="shared" si="0"/>
        <v>4.57125</v>
      </c>
      <c r="B23" s="49">
        <v>270</v>
      </c>
      <c r="C23">
        <v>0.82</v>
      </c>
      <c r="D23">
        <v>235</v>
      </c>
      <c r="E23">
        <v>0.42</v>
      </c>
      <c r="H23" s="60">
        <f t="shared" si="3"/>
        <v>402.46907323297467</v>
      </c>
      <c r="I23" s="61">
        <f t="shared" si="1"/>
        <v>391.36026419315903</v>
      </c>
      <c r="J23" s="62"/>
      <c r="K23" s="8">
        <f t="shared" si="2"/>
        <v>396.87580277718223</v>
      </c>
      <c r="R23" s="40">
        <f>IF(B23&gt;'correction parameter'!$C$3,'correction parameter'!$E$8*B23+'correction parameter'!$H$8,'correction parameter'!$B$8)</f>
        <v>4.9783000000000006E-3</v>
      </c>
      <c r="S23" s="41">
        <f>IF(D23&gt;'correction parameter'!$C$3,'correction parameter'!$E$8*D23+'correction parameter'!$H$8,'correction parameter'!$B$8)</f>
        <v>4.3171500000000005E-3</v>
      </c>
      <c r="T23" s="42">
        <f>IF(F23&gt;'correction parameter'!$C$3,'correction parameter'!$E$8*F23+'correction parameter'!$H$8,'correction parameter'!$B$8)</f>
        <v>4.0000000000000002E-4</v>
      </c>
    </row>
    <row r="24" spans="1:20" x14ac:dyDescent="0.25">
      <c r="A24" s="46">
        <f t="shared" si="0"/>
        <v>4.8760000000000003</v>
      </c>
      <c r="B24" s="49">
        <v>280</v>
      </c>
      <c r="C24">
        <v>0.9</v>
      </c>
      <c r="D24">
        <v>230</v>
      </c>
      <c r="E24">
        <v>0.34</v>
      </c>
      <c r="H24" s="60">
        <f t="shared" si="3"/>
        <v>431.97610555027603</v>
      </c>
      <c r="I24" s="61">
        <f t="shared" si="1"/>
        <v>407.96127560622176</v>
      </c>
      <c r="J24" s="62"/>
      <c r="K24" s="59">
        <f t="shared" si="2"/>
        <v>419.7970021947495</v>
      </c>
      <c r="R24" s="40">
        <f>IF(B24&gt;'correction parameter'!$C$3,'correction parameter'!$E$8*B24+'correction parameter'!$H$8,'correction parameter'!$B$8)</f>
        <v>5.1672000000000003E-3</v>
      </c>
      <c r="S24" s="41">
        <f>IF(D24&gt;'correction parameter'!$C$3,'correction parameter'!$E$8*D24+'correction parameter'!$H$8,'correction parameter'!$B$8)</f>
        <v>4.2227000000000002E-3</v>
      </c>
      <c r="T24" s="42">
        <f>IF(F24&gt;'correction parameter'!$C$3,'correction parameter'!$E$8*F24+'correction parameter'!$H$8,'correction parameter'!$B$8)</f>
        <v>4.0000000000000002E-4</v>
      </c>
    </row>
    <row r="25" spans="1:20" x14ac:dyDescent="0.25">
      <c r="A25" s="46">
        <f t="shared" si="0"/>
        <v>5.1807500000000006</v>
      </c>
      <c r="B25" s="49">
        <v>245</v>
      </c>
      <c r="C25">
        <v>0.88</v>
      </c>
      <c r="D25">
        <v>190</v>
      </c>
      <c r="E25">
        <v>0.35</v>
      </c>
      <c r="H25" s="60">
        <f t="shared" si="3"/>
        <v>252.31258645889847</v>
      </c>
      <c r="I25" s="61">
        <f t="shared" si="1"/>
        <v>129.33968686181078</v>
      </c>
      <c r="J25" s="62"/>
      <c r="K25" s="8">
        <f t="shared" si="2"/>
        <v>180.64891619903921</v>
      </c>
      <c r="R25" s="40">
        <f>IF(B25&gt;'correction parameter'!$C$3,'correction parameter'!$E$8*B25+'correction parameter'!$H$8,'correction parameter'!$B$8)</f>
        <v>4.5060500000000002E-3</v>
      </c>
      <c r="S25" s="41">
        <f>IF(D25&gt;'correction parameter'!$C$3,'correction parameter'!$E$8*D25+'correction parameter'!$H$8,'correction parameter'!$B$8)</f>
        <v>4.0000000000000002E-4</v>
      </c>
      <c r="T25" s="42">
        <f>IF(F25&gt;'correction parameter'!$C$3,'correction parameter'!$E$8*F25+'correction parameter'!$H$8,'correction parameter'!$B$8)</f>
        <v>4.0000000000000002E-4</v>
      </c>
    </row>
    <row r="26" spans="1:20" x14ac:dyDescent="0.25">
      <c r="A26" s="46">
        <f t="shared" si="0"/>
        <v>5.4855000000000009</v>
      </c>
      <c r="B26" s="49">
        <v>260</v>
      </c>
      <c r="C26">
        <v>0.78</v>
      </c>
      <c r="D26">
        <v>240</v>
      </c>
      <c r="E26">
        <v>0.55000000000000004</v>
      </c>
      <c r="H26" s="60">
        <f t="shared" si="3"/>
        <v>356.28347009137309</v>
      </c>
      <c r="I26" s="61">
        <f t="shared" si="1"/>
        <v>349.74410389731526</v>
      </c>
      <c r="J26" s="62"/>
      <c r="K26" s="59">
        <f t="shared" si="2"/>
        <v>352.99864444574462</v>
      </c>
      <c r="R26" s="40">
        <f>IF(B26&gt;'correction parameter'!$C$3,'correction parameter'!$E$8*B26+'correction parameter'!$H$8,'correction parameter'!$B$8)</f>
        <v>4.7894000000000001E-3</v>
      </c>
      <c r="S26" s="41">
        <f>IF(D26&gt;'correction parameter'!$C$3,'correction parameter'!$E$8*D26+'correction parameter'!$H$8,'correction parameter'!$B$8)</f>
        <v>4.4116000000000008E-3</v>
      </c>
      <c r="T26" s="42">
        <f>IF(F26&gt;'correction parameter'!$C$3,'correction parameter'!$E$8*F26+'correction parameter'!$H$8,'correction parameter'!$B$8)</f>
        <v>4.0000000000000002E-4</v>
      </c>
    </row>
    <row r="27" spans="1:20" x14ac:dyDescent="0.25">
      <c r="A27" s="46">
        <f t="shared" si="0"/>
        <v>5.7902500000000012</v>
      </c>
      <c r="B27" s="49">
        <v>275</v>
      </c>
      <c r="C27">
        <v>0.69</v>
      </c>
      <c r="D27">
        <v>235</v>
      </c>
      <c r="E27">
        <v>0.28000000000000003</v>
      </c>
      <c r="H27" s="60">
        <f t="shared" si="3"/>
        <v>561.23164836286207</v>
      </c>
      <c r="I27" s="61">
        <f t="shared" si="1"/>
        <v>510.34839965057455</v>
      </c>
      <c r="J27" s="62"/>
      <c r="K27" s="59">
        <f t="shared" si="2"/>
        <v>535.18564402947197</v>
      </c>
      <c r="R27" s="40">
        <f>IF(B27&gt;'correction parameter'!$C$3,'correction parameter'!$E$8*B27+'correction parameter'!$H$8,'correction parameter'!$B$8)</f>
        <v>5.07275E-3</v>
      </c>
      <c r="S27" s="41">
        <f>IF(D27&gt;'correction parameter'!$C$3,'correction parameter'!$E$8*D27+'correction parameter'!$H$8,'correction parameter'!$B$8)</f>
        <v>4.3171500000000005E-3</v>
      </c>
      <c r="T27" s="42">
        <f>IF(F27&gt;'correction parameter'!$C$3,'correction parameter'!$E$8*F27+'correction parameter'!$H$8,'correction parameter'!$B$8)</f>
        <v>4.0000000000000002E-4</v>
      </c>
    </row>
    <row r="28" spans="1:20" x14ac:dyDescent="0.25">
      <c r="A28" s="46">
        <f t="shared" si="0"/>
        <v>6.0950000000000015</v>
      </c>
      <c r="B28" s="49">
        <v>290</v>
      </c>
      <c r="C28">
        <v>0.78</v>
      </c>
      <c r="D28">
        <v>250</v>
      </c>
      <c r="E28">
        <v>0.4</v>
      </c>
      <c r="H28" s="60">
        <f t="shared" si="3"/>
        <v>687.64212258525038</v>
      </c>
      <c r="I28" s="61">
        <f t="shared" si="1"/>
        <v>561.95560550716527</v>
      </c>
      <c r="J28" s="62"/>
      <c r="K28" s="59">
        <f t="shared" si="2"/>
        <v>621.63039289406277</v>
      </c>
      <c r="R28" s="40">
        <f>IF(B28&gt;'correction parameter'!$C$3,'correction parameter'!$E$8*B28+'correction parameter'!$H$8,'correction parameter'!$B$8)</f>
        <v>5.3561000000000008E-3</v>
      </c>
      <c r="S28" s="41">
        <f>IF(D28&gt;'correction parameter'!$C$3,'correction parameter'!$E$8*D28+'correction parameter'!$H$8,'correction parameter'!$B$8)</f>
        <v>4.6005000000000004E-3</v>
      </c>
      <c r="T28" s="42">
        <f>IF(F28&gt;'correction parameter'!$C$3,'correction parameter'!$E$8*F28+'correction parameter'!$H$8,'correction parameter'!$B$8)</f>
        <v>4.0000000000000002E-4</v>
      </c>
    </row>
    <row r="29" spans="1:20" x14ac:dyDescent="0.25">
      <c r="A29" s="46">
        <f t="shared" si="0"/>
        <v>6.3997500000000018</v>
      </c>
      <c r="B29" s="49">
        <v>300</v>
      </c>
      <c r="C29">
        <v>0.97</v>
      </c>
      <c r="D29">
        <v>250</v>
      </c>
      <c r="E29">
        <v>0.48</v>
      </c>
      <c r="H29" s="60">
        <f t="shared" si="3"/>
        <v>598.20538384845486</v>
      </c>
      <c r="I29" s="61">
        <f t="shared" si="1"/>
        <v>476.30388187663755</v>
      </c>
      <c r="J29" s="62"/>
      <c r="K29" s="59">
        <f t="shared" si="2"/>
        <v>533.78604935547264</v>
      </c>
      <c r="R29" s="40">
        <f>IF(B29&gt;'correction parameter'!$C$3,'correction parameter'!$E$8*B29+'correction parameter'!$H$8,'correction parameter'!$B$8)</f>
        <v>5.5450000000000004E-3</v>
      </c>
      <c r="S29" s="41">
        <f>IF(D29&gt;'correction parameter'!$C$3,'correction parameter'!$E$8*D29+'correction parameter'!$H$8,'correction parameter'!$B$8)</f>
        <v>4.6005000000000004E-3</v>
      </c>
      <c r="T29" s="42">
        <f>IF(F29&gt;'correction parameter'!$C$3,'correction parameter'!$E$8*F29+'correction parameter'!$H$8,'correction parameter'!$B$8)</f>
        <v>4.0000000000000002E-4</v>
      </c>
    </row>
    <row r="30" spans="1:20" x14ac:dyDescent="0.25">
      <c r="A30" s="46">
        <f t="shared" si="0"/>
        <v>6.7045000000000021</v>
      </c>
      <c r="B30" s="49">
        <v>295</v>
      </c>
      <c r="C30">
        <v>0.9</v>
      </c>
      <c r="D30">
        <v>250</v>
      </c>
      <c r="E30">
        <v>0.46</v>
      </c>
      <c r="H30" s="60">
        <f t="shared" si="3"/>
        <v>605.64035946295132</v>
      </c>
      <c r="I30" s="61">
        <f t="shared" si="1"/>
        <v>495.17207229512286</v>
      </c>
      <c r="J30" s="62"/>
      <c r="K30" s="8">
        <f t="shared" si="2"/>
        <v>547.62778587361026</v>
      </c>
      <c r="R30" s="40">
        <f>IF(B30&gt;'correction parameter'!$C$3,'correction parameter'!$E$8*B30+'correction parameter'!$H$8,'correction parameter'!$B$8)</f>
        <v>5.4505500000000002E-3</v>
      </c>
      <c r="S30" s="41">
        <f>IF(D30&gt;'correction parameter'!$C$3,'correction parameter'!$E$8*D30+'correction parameter'!$H$8,'correction parameter'!$B$8)</f>
        <v>4.6005000000000004E-3</v>
      </c>
      <c r="T30" s="42">
        <f>IF(F30&gt;'correction parameter'!$C$3,'correction parameter'!$E$8*F30+'correction parameter'!$H$8,'correction parameter'!$B$8)</f>
        <v>4.0000000000000002E-4</v>
      </c>
    </row>
    <row r="31" spans="1:20" x14ac:dyDescent="0.25">
      <c r="A31" s="46">
        <f t="shared" si="0"/>
        <v>7.0092500000000024</v>
      </c>
      <c r="B31" s="49">
        <v>300</v>
      </c>
      <c r="C31">
        <v>0.68</v>
      </c>
      <c r="D31">
        <v>250</v>
      </c>
      <c r="E31">
        <v>0.43</v>
      </c>
      <c r="H31" s="60">
        <f t="shared" si="3"/>
        <v>1418.439716312057</v>
      </c>
      <c r="I31" s="61">
        <f t="shared" si="1"/>
        <v>526.45433008686541</v>
      </c>
      <c r="J31" s="62"/>
      <c r="K31" s="8">
        <f t="shared" si="2"/>
        <v>864.14335073508926</v>
      </c>
      <c r="R31" s="40">
        <f>IF(B31&gt;'correction parameter'!$C$3,'correction parameter'!$E$8*B31+'correction parameter'!$H$8,'correction parameter'!$B$8)</f>
        <v>5.5450000000000004E-3</v>
      </c>
      <c r="S31" s="41">
        <f>IF(D31&gt;'correction parameter'!$C$3,'correction parameter'!$E$8*D31+'correction parameter'!$H$8,'correction parameter'!$B$8)</f>
        <v>4.6005000000000004E-3</v>
      </c>
      <c r="T31" s="42">
        <f>IF(F31&gt;'correction parameter'!$C$3,'correction parameter'!$E$8*F31+'correction parameter'!$H$8,'correction parameter'!$B$8)</f>
        <v>4.0000000000000002E-4</v>
      </c>
    </row>
    <row r="32" spans="1:20" x14ac:dyDescent="0.25">
      <c r="A32" s="36">
        <f t="shared" si="0"/>
        <v>7.3140000000000027</v>
      </c>
      <c r="B32">
        <v>120</v>
      </c>
      <c r="C32">
        <v>4.1500000000000004</v>
      </c>
      <c r="D32">
        <v>60</v>
      </c>
      <c r="E32">
        <v>4</v>
      </c>
      <c r="H32" s="60">
        <f t="shared" si="3"/>
        <v>22.654332641117609</v>
      </c>
      <c r="I32" s="61">
        <f t="shared" si="1"/>
        <v>11.603171533552505</v>
      </c>
      <c r="J32" s="62"/>
      <c r="K32" s="8">
        <f t="shared" si="2"/>
        <v>16.213022778403946</v>
      </c>
      <c r="R32" s="40">
        <f>IF(B32&gt;'correction parameter'!$C$3,'correction parameter'!$E$8*B32+'correction parameter'!$H$8,'correction parameter'!$B$8)</f>
        <v>4.0000000000000002E-4</v>
      </c>
      <c r="S32" s="41">
        <f>IF(D32&gt;'correction parameter'!$C$3,'correction parameter'!$E$8*D32+'correction parameter'!$H$8,'correction parameter'!$B$8)</f>
        <v>4.0000000000000002E-4</v>
      </c>
      <c r="T32" s="42">
        <f>IF(F32&gt;'correction parameter'!$C$3,'correction parameter'!$E$8*F32+'correction parameter'!$H$8,'correction parameter'!$B$8)</f>
        <v>4.0000000000000002E-4</v>
      </c>
    </row>
    <row r="33" spans="1:20" x14ac:dyDescent="0.25">
      <c r="A33" s="36">
        <f t="shared" si="0"/>
        <v>7.618750000000003</v>
      </c>
      <c r="B33">
        <v>16</v>
      </c>
      <c r="C33">
        <v>4.45</v>
      </c>
      <c r="D33">
        <v>10</v>
      </c>
      <c r="E33">
        <v>2.9</v>
      </c>
      <c r="H33" s="60">
        <f t="shared" si="3"/>
        <v>2.8375837973965172</v>
      </c>
      <c r="I33" s="61">
        <f t="shared" si="1"/>
        <v>2.4443901246638964</v>
      </c>
      <c r="J33" s="62"/>
      <c r="K33" s="59">
        <f t="shared" si="2"/>
        <v>2.6336593956436976</v>
      </c>
      <c r="R33" s="40">
        <f>IF(B33&gt;'correction parameter'!$C$3,'correction parameter'!$E$8*B33+'correction parameter'!$H$8,'correction parameter'!$B$8)</f>
        <v>4.0000000000000002E-4</v>
      </c>
      <c r="S33" s="41">
        <f>IF(D33&gt;'correction parameter'!$C$3,'correction parameter'!$E$8*D33+'correction parameter'!$H$8,'correction parameter'!$B$8)</f>
        <v>4.0000000000000002E-4</v>
      </c>
      <c r="T33" s="42">
        <f>IF(F33&gt;'correction parameter'!$C$3,'correction parameter'!$E$8*F33+'correction parameter'!$H$8,'correction parameter'!$B$8)</f>
        <v>4.0000000000000002E-4</v>
      </c>
    </row>
    <row r="34" spans="1:20" x14ac:dyDescent="0.25">
      <c r="A34" s="36">
        <f t="shared" si="0"/>
        <v>7.9235000000000033</v>
      </c>
      <c r="B34">
        <v>24</v>
      </c>
      <c r="C34">
        <v>4.45</v>
      </c>
      <c r="D34">
        <v>10</v>
      </c>
      <c r="E34">
        <v>3.4</v>
      </c>
      <c r="H34" s="60">
        <f t="shared" si="3"/>
        <v>4.2587926322887464</v>
      </c>
      <c r="I34" s="61">
        <f t="shared" si="1"/>
        <v>2.1781746896101071</v>
      </c>
      <c r="J34" s="62"/>
      <c r="K34" s="59">
        <f t="shared" si="2"/>
        <v>3.0457173736164935</v>
      </c>
      <c r="R34" s="40">
        <f>IF(B34&gt;'correction parameter'!$C$3,'correction parameter'!$E$8*B34+'correction parameter'!$H$8,'correction parameter'!$B$8)</f>
        <v>4.0000000000000002E-4</v>
      </c>
      <c r="S34" s="41">
        <f>IF(D34&gt;'correction parameter'!$C$3,'correction parameter'!$E$8*D34+'correction parameter'!$H$8,'correction parameter'!$B$8)</f>
        <v>4.0000000000000002E-4</v>
      </c>
      <c r="T34" s="42">
        <f>IF(F34&gt;'correction parameter'!$C$3,'correction parameter'!$E$8*F34+'correction parameter'!$H$8,'correction parameter'!$B$8)</f>
        <v>4.0000000000000002E-4</v>
      </c>
    </row>
    <row r="35" spans="1:20" x14ac:dyDescent="0.25">
      <c r="A35" s="36">
        <f t="shared" si="0"/>
        <v>8.2282500000000027</v>
      </c>
      <c r="B35">
        <v>20</v>
      </c>
      <c r="C35">
        <v>4.4000000000000004</v>
      </c>
      <c r="D35">
        <v>10</v>
      </c>
      <c r="E35">
        <v>3.05</v>
      </c>
      <c r="H35" s="60">
        <f t="shared" si="3"/>
        <v>3.579738679076427</v>
      </c>
      <c r="I35" s="61">
        <f t="shared" si="1"/>
        <v>2.3579344494223067</v>
      </c>
      <c r="J35" s="62"/>
      <c r="K35" s="59">
        <f t="shared" si="2"/>
        <v>2.9053036246361259</v>
      </c>
      <c r="R35" s="40">
        <f>IF(B35&gt;'correction parameter'!$C$3,'correction parameter'!$E$8*B35+'correction parameter'!$H$8,'correction parameter'!$B$8)</f>
        <v>4.0000000000000002E-4</v>
      </c>
      <c r="S35" s="41">
        <f>IF(D35&gt;'correction parameter'!$C$3,'correction parameter'!$E$8*D35+'correction parameter'!$H$8,'correction parameter'!$B$8)</f>
        <v>4.0000000000000002E-4</v>
      </c>
      <c r="T35" s="42">
        <f>IF(F35&gt;'correction parameter'!$C$3,'correction parameter'!$E$8*F35+'correction parameter'!$H$8,'correction parameter'!$B$8)</f>
        <v>4.0000000000000002E-4</v>
      </c>
    </row>
    <row r="36" spans="1:20" x14ac:dyDescent="0.25">
      <c r="A36" s="36">
        <f t="shared" si="0"/>
        <v>8.533000000000003</v>
      </c>
      <c r="B36">
        <v>20</v>
      </c>
      <c r="C36">
        <v>4.45</v>
      </c>
      <c r="D36">
        <v>11</v>
      </c>
      <c r="E36">
        <v>2.75</v>
      </c>
      <c r="H36" s="60">
        <f t="shared" si="3"/>
        <v>3.5479865176512329</v>
      </c>
      <c r="I36" s="61">
        <f t="shared" si="1"/>
        <v>2.7914530782114397</v>
      </c>
      <c r="J36" s="62"/>
      <c r="K36" s="59">
        <f t="shared" si="2"/>
        <v>3.1470681413261805</v>
      </c>
      <c r="R36" s="40">
        <f>IF(B36&gt;'correction parameter'!$C$3,'correction parameter'!$E$8*B36+'correction parameter'!$H$8,'correction parameter'!$B$8)</f>
        <v>4.0000000000000002E-4</v>
      </c>
      <c r="S36" s="41">
        <f>IF(D36&gt;'correction parameter'!$C$3,'correction parameter'!$E$8*D36+'correction parameter'!$H$8,'correction parameter'!$B$8)</f>
        <v>4.0000000000000002E-4</v>
      </c>
      <c r="T36" s="42">
        <f>IF(F36&gt;'correction parameter'!$C$3,'correction parameter'!$E$8*F36+'correction parameter'!$H$8,'correction parameter'!$B$8)</f>
        <v>4.0000000000000002E-4</v>
      </c>
    </row>
    <row r="37" spans="1:20" x14ac:dyDescent="0.25">
      <c r="A37" s="36">
        <f t="shared" si="0"/>
        <v>8.8377500000000033</v>
      </c>
      <c r="B37">
        <v>16</v>
      </c>
      <c r="C37">
        <v>4.4000000000000004</v>
      </c>
      <c r="D37">
        <v>11</v>
      </c>
      <c r="E37">
        <v>3.85</v>
      </c>
      <c r="H37" s="60">
        <f t="shared" si="3"/>
        <v>2.8629710482052748</v>
      </c>
      <c r="I37" s="61">
        <f t="shared" si="1"/>
        <v>2.1822798873150022</v>
      </c>
      <c r="J37" s="62"/>
      <c r="K37" s="8">
        <f t="shared" si="2"/>
        <v>2.4995607887113929</v>
      </c>
      <c r="R37" s="40">
        <f>IF(B37&gt;'correction parameter'!$C$3,'correction parameter'!$E$8*B37+'correction parameter'!$H$8,'correction parameter'!$B$8)</f>
        <v>4.0000000000000002E-4</v>
      </c>
      <c r="S37" s="41">
        <f>IF(D37&gt;'correction parameter'!$C$3,'correction parameter'!$E$8*D37+'correction parameter'!$H$8,'correction parameter'!$B$8)</f>
        <v>4.0000000000000002E-4</v>
      </c>
      <c r="T37" s="42">
        <f>IF(F37&gt;'correction parameter'!$C$3,'correction parameter'!$E$8*F37+'correction parameter'!$H$8,'correction parameter'!$B$8)</f>
        <v>4.0000000000000002E-4</v>
      </c>
    </row>
    <row r="38" spans="1:20" x14ac:dyDescent="0.25">
      <c r="A38" s="36">
        <f t="shared" si="0"/>
        <v>9.1425000000000036</v>
      </c>
      <c r="B38">
        <v>110</v>
      </c>
      <c r="C38">
        <v>4.3499999999999996</v>
      </c>
      <c r="D38">
        <v>54</v>
      </c>
      <c r="E38">
        <v>4.0999999999999996</v>
      </c>
      <c r="H38" s="60">
        <f t="shared" si="3"/>
        <v>19.996364297400472</v>
      </c>
      <c r="I38" s="61">
        <f t="shared" si="1"/>
        <v>10.240072818295598</v>
      </c>
      <c r="J38" s="62"/>
      <c r="K38" s="8">
        <f t="shared" si="2"/>
        <v>14.309585126989081</v>
      </c>
      <c r="R38" s="40">
        <f>IF(B38&gt;'correction parameter'!$C$3,'correction parameter'!$E$8*B38+'correction parameter'!$H$8,'correction parameter'!$B$8)</f>
        <v>4.0000000000000002E-4</v>
      </c>
      <c r="S38" s="41">
        <f>IF(D38&gt;'correction parameter'!$C$3,'correction parameter'!$E$8*D38+'correction parameter'!$H$8,'correction parameter'!$B$8)</f>
        <v>4.0000000000000002E-4</v>
      </c>
      <c r="T38" s="42">
        <f>IF(F38&gt;'correction parameter'!$C$3,'correction parameter'!$E$8*F38+'correction parameter'!$H$8,'correction parameter'!$B$8)</f>
        <v>4.0000000000000002E-4</v>
      </c>
    </row>
    <row r="39" spans="1:20" x14ac:dyDescent="0.25">
      <c r="A39" s="36">
        <f t="shared" si="0"/>
        <v>9.4472500000000039</v>
      </c>
      <c r="B39">
        <v>205</v>
      </c>
      <c r="C39">
        <v>3.95</v>
      </c>
      <c r="D39">
        <v>130</v>
      </c>
      <c r="E39">
        <v>2.1</v>
      </c>
      <c r="H39" s="60">
        <f t="shared" si="3"/>
        <v>46.844746398824405</v>
      </c>
      <c r="I39" s="61">
        <f t="shared" si="1"/>
        <v>40.086339808818998</v>
      </c>
      <c r="J39" s="62"/>
      <c r="K39" s="8">
        <f t="shared" si="2"/>
        <v>43.333986920213391</v>
      </c>
      <c r="R39" s="40">
        <f>IF(B39&gt;'correction parameter'!$C$3,'correction parameter'!$E$8*B39+'correction parameter'!$H$8,'correction parameter'!$B$8)</f>
        <v>3.7504499999999998E-3</v>
      </c>
      <c r="S39" s="41">
        <f>IF(D39&gt;'correction parameter'!$C$3,'correction parameter'!$E$8*D39+'correction parameter'!$H$8,'correction parameter'!$B$8)</f>
        <v>4.0000000000000002E-4</v>
      </c>
      <c r="T39" s="42">
        <f>IF(F39&gt;'correction parameter'!$C$3,'correction parameter'!$E$8*F39+'correction parameter'!$H$8,'correction parameter'!$B$8)</f>
        <v>4.0000000000000002E-4</v>
      </c>
    </row>
    <row r="40" spans="1:20" x14ac:dyDescent="0.25">
      <c r="A40" s="36">
        <f t="shared" si="0"/>
        <v>9.7520000000000042</v>
      </c>
      <c r="B40">
        <v>80</v>
      </c>
      <c r="C40">
        <v>4.3</v>
      </c>
      <c r="D40">
        <v>44</v>
      </c>
      <c r="E40">
        <v>4.05</v>
      </c>
      <c r="H40" s="60">
        <f t="shared" si="3"/>
        <v>14.643968515467694</v>
      </c>
      <c r="I40" s="61">
        <f t="shared" si="1"/>
        <v>8.4171863641580913</v>
      </c>
      <c r="J40" s="62"/>
      <c r="K40" s="59">
        <f t="shared" si="2"/>
        <v>11.102297604800327</v>
      </c>
      <c r="R40" s="40">
        <f>IF(B40&gt;'correction parameter'!$C$3,'correction parameter'!$E$8*B40+'correction parameter'!$H$8,'correction parameter'!$B$8)</f>
        <v>4.0000000000000002E-4</v>
      </c>
      <c r="S40" s="41">
        <f>IF(D40&gt;'correction parameter'!$C$3,'correction parameter'!$E$8*D40+'correction parameter'!$H$8,'correction parameter'!$B$8)</f>
        <v>4.0000000000000002E-4</v>
      </c>
      <c r="T40" s="42">
        <f>IF(F40&gt;'correction parameter'!$C$3,'correction parameter'!$E$8*F40+'correction parameter'!$H$8,'correction parameter'!$B$8)</f>
        <v>4.0000000000000002E-4</v>
      </c>
    </row>
    <row r="41" spans="1:20" x14ac:dyDescent="0.25">
      <c r="A41" s="36">
        <f t="shared" si="0"/>
        <v>10.056750000000005</v>
      </c>
      <c r="B41">
        <v>32</v>
      </c>
      <c r="C41">
        <v>4.4000000000000004</v>
      </c>
      <c r="D41">
        <v>32</v>
      </c>
      <c r="E41">
        <v>4.4000000000000004</v>
      </c>
      <c r="H41" s="60">
        <f t="shared" si="3"/>
        <v>5.7325068969223603</v>
      </c>
      <c r="I41" s="61">
        <f t="shared" si="1"/>
        <v>5.7325068969223603</v>
      </c>
      <c r="J41" s="62"/>
      <c r="K41" s="59">
        <f t="shared" si="2"/>
        <v>5.7325068969223603</v>
      </c>
      <c r="R41" s="40">
        <f>IF(B41&gt;'correction parameter'!$C$3,'correction parameter'!$E$8*B41+'correction parameter'!$H$8,'correction parameter'!$B$8)</f>
        <v>4.0000000000000002E-4</v>
      </c>
      <c r="S41" s="41">
        <f>IF(D41&gt;'correction parameter'!$C$3,'correction parameter'!$E$8*D41+'correction parameter'!$H$8,'correction parameter'!$B$8)</f>
        <v>4.0000000000000002E-4</v>
      </c>
      <c r="T41" s="42">
        <f>IF(F41&gt;'correction parameter'!$C$3,'correction parameter'!$E$8*F41+'correction parameter'!$H$8,'correction parameter'!$B$8)</f>
        <v>4.0000000000000002E-4</v>
      </c>
    </row>
    <row r="42" spans="1:20" x14ac:dyDescent="0.25">
      <c r="A42" s="36">
        <f t="shared" si="0"/>
        <v>10.361500000000005</v>
      </c>
      <c r="B42" s="49">
        <v>26</v>
      </c>
      <c r="C42" s="49">
        <v>4.4000000000000004</v>
      </c>
      <c r="D42" s="49">
        <v>26</v>
      </c>
      <c r="E42" s="49">
        <v>4.4000000000000004</v>
      </c>
      <c r="H42" s="60">
        <f t="shared" si="3"/>
        <v>4.6556602084303265</v>
      </c>
      <c r="I42" s="61">
        <f t="shared" si="1"/>
        <v>4.6556602084303265</v>
      </c>
      <c r="J42" s="62"/>
      <c r="K42" s="8">
        <f t="shared" si="2"/>
        <v>4.6556602084303265</v>
      </c>
      <c r="R42" s="40">
        <f>IF(B42&gt;'correction parameter'!$C$3,'correction parameter'!$E$8*B42+'correction parameter'!$H$8,'correction parameter'!$B$8)</f>
        <v>4.0000000000000002E-4</v>
      </c>
      <c r="S42" s="41">
        <f>IF(D42&gt;'correction parameter'!$C$3,'correction parameter'!$E$8*D42+'correction parameter'!$H$8,'correction parameter'!$B$8)</f>
        <v>4.0000000000000002E-4</v>
      </c>
      <c r="T42" s="42">
        <f>IF(F42&gt;'correction parameter'!$C$3,'correction parameter'!$E$8*F42+'correction parameter'!$H$8,'correction parameter'!$B$8)</f>
        <v>4.0000000000000002E-4</v>
      </c>
    </row>
    <row r="43" spans="1:20" x14ac:dyDescent="0.25">
      <c r="A43" s="36">
        <f t="shared" si="0"/>
        <v>10.666250000000005</v>
      </c>
      <c r="B43" s="49">
        <v>318</v>
      </c>
      <c r="C43" s="49">
        <v>0.78</v>
      </c>
      <c r="D43" s="49">
        <v>280</v>
      </c>
      <c r="E43" s="49">
        <v>0.33</v>
      </c>
      <c r="H43" s="60">
        <f>1/((C43+($K$6+$K$7)/10)/B43-R43)</f>
        <v>3070.5757348814782</v>
      </c>
      <c r="I43" s="61">
        <f t="shared" si="1"/>
        <v>3581.2954057096194</v>
      </c>
      <c r="J43" s="62"/>
      <c r="K43" s="8">
        <f t="shared" si="2"/>
        <v>3316.1180274855228</v>
      </c>
      <c r="R43" s="40">
        <f>IF(B43&gt;'correction parameter'!$C$3,'correction parameter'!$E$8*B43+'correction parameter'!$H$8,'correction parameter'!$B$8)</f>
        <v>5.8850200000000004E-3</v>
      </c>
      <c r="S43" s="41">
        <f>IF(D43&gt;'correction parameter'!$C$3,'correction parameter'!$E$8*D43+'correction parameter'!$H$8,'correction parameter'!$B$8)</f>
        <v>5.1672000000000003E-3</v>
      </c>
      <c r="T43" s="42">
        <f>IF(F43&gt;'correction parameter'!$C$3,'correction parameter'!$E$8*F43+'correction parameter'!$H$8,'correction parameter'!$B$8)</f>
        <v>4.0000000000000002E-4</v>
      </c>
    </row>
    <row r="44" spans="1:20" x14ac:dyDescent="0.25">
      <c r="A44" s="36">
        <f t="shared" si="0"/>
        <v>10.971000000000005</v>
      </c>
      <c r="B44" s="49">
        <v>325</v>
      </c>
      <c r="C44" s="49">
        <v>0.89</v>
      </c>
      <c r="D44" s="49">
        <v>290</v>
      </c>
      <c r="E44" s="49">
        <v>0.46</v>
      </c>
      <c r="H44" s="60">
        <f t="shared" si="3"/>
        <v>2511.7132782688504</v>
      </c>
      <c r="I44" s="61">
        <f t="shared" si="1"/>
        <v>2850.655159194358</v>
      </c>
      <c r="J44" s="62"/>
      <c r="K44" s="59">
        <f t="shared" si="2"/>
        <v>2675.8229416600179</v>
      </c>
      <c r="R44" s="40">
        <f>IF(B44&gt;'correction parameter'!$C$3,'correction parameter'!$E$8*B44+'correction parameter'!$H$8,'correction parameter'!$B$8)</f>
        <v>6.01725E-3</v>
      </c>
      <c r="S44" s="41">
        <f>IF(D44&gt;'correction parameter'!$C$3,'correction parameter'!$E$8*D44+'correction parameter'!$H$8,'correction parameter'!$B$8)</f>
        <v>5.3561000000000008E-3</v>
      </c>
      <c r="T44" s="42">
        <f>IF(F44&gt;'correction parameter'!$C$3,'correction parameter'!$E$8*F44+'correction parameter'!$H$8,'correction parameter'!$B$8)</f>
        <v>4.0000000000000002E-4</v>
      </c>
    </row>
    <row r="45" spans="1:20" x14ac:dyDescent="0.25">
      <c r="A45" s="36">
        <f t="shared" si="0"/>
        <v>11.275750000000006</v>
      </c>
      <c r="B45" s="49">
        <v>340</v>
      </c>
      <c r="C45" s="49">
        <v>1.05</v>
      </c>
      <c r="D45" s="49">
        <v>303</v>
      </c>
      <c r="E45" s="49">
        <v>0.57999999999999996</v>
      </c>
      <c r="H45" s="60">
        <f t="shared" si="3"/>
        <v>3307.521693451115</v>
      </c>
      <c r="I45" s="61">
        <f t="shared" si="1"/>
        <v>3899.9155533137273</v>
      </c>
      <c r="J45" s="62"/>
      <c r="K45" s="59">
        <f t="shared" si="2"/>
        <v>3591.5254830242484</v>
      </c>
      <c r="R45" s="40">
        <f>IF(B45&gt;'correction parameter'!$C$3,'correction parameter'!$E$8*B45+'correction parameter'!$H$8,'correction parameter'!$B$8)</f>
        <v>6.3006000000000008E-3</v>
      </c>
      <c r="S45" s="41">
        <f>IF(D45&gt;'correction parameter'!$C$3,'correction parameter'!$E$8*D45+'correction parameter'!$H$8,'correction parameter'!$B$8)</f>
        <v>5.6016700000000004E-3</v>
      </c>
      <c r="T45" s="42">
        <f>IF(F45&gt;'correction parameter'!$C$3,'correction parameter'!$E$8*F45+'correction parameter'!$H$8,'correction parameter'!$B$8)</f>
        <v>4.0000000000000002E-4</v>
      </c>
    </row>
    <row r="46" spans="1:20" x14ac:dyDescent="0.25">
      <c r="A46" s="36">
        <f t="shared" si="0"/>
        <v>11.580500000000006</v>
      </c>
      <c r="B46" s="49">
        <v>350</v>
      </c>
      <c r="C46" s="49">
        <v>1.2</v>
      </c>
      <c r="D46" s="49">
        <v>300</v>
      </c>
      <c r="E46" s="49">
        <v>0.52</v>
      </c>
      <c r="H46" s="60">
        <f t="shared" si="3"/>
        <v>2829.9979785728842</v>
      </c>
      <c r="I46" s="61">
        <f t="shared" si="1"/>
        <v>5825.2427184466433</v>
      </c>
      <c r="J46" s="62"/>
      <c r="K46" s="59">
        <f t="shared" si="2"/>
        <v>4060.224761992914</v>
      </c>
      <c r="R46" s="40">
        <f>IF(B46&gt;'correction parameter'!$C$3,'correction parameter'!$E$8*B46+'correction parameter'!$H$8,'correction parameter'!$B$8)</f>
        <v>6.4895000000000005E-3</v>
      </c>
      <c r="S46" s="41">
        <f>IF(D46&gt;'correction parameter'!$C$3,'correction parameter'!$E$8*D46+'correction parameter'!$H$8,'correction parameter'!$B$8)</f>
        <v>5.5450000000000004E-3</v>
      </c>
      <c r="T46" s="42">
        <f>IF(F46&gt;'correction parameter'!$C$3,'correction parameter'!$E$8*F46+'correction parameter'!$H$8,'correction parameter'!$B$8)</f>
        <v>4.0000000000000002E-4</v>
      </c>
    </row>
    <row r="47" spans="1:20" x14ac:dyDescent="0.25">
      <c r="A47" s="36">
        <f t="shared" si="0"/>
        <v>11.885250000000006</v>
      </c>
      <c r="B47" s="49">
        <v>330</v>
      </c>
      <c r="C47" s="49">
        <v>1.05</v>
      </c>
      <c r="D47" s="49">
        <v>295</v>
      </c>
      <c r="E47" s="49">
        <v>0.56000000000000005</v>
      </c>
      <c r="H47" s="60">
        <f t="shared" si="3"/>
        <v>1446.4865717829928</v>
      </c>
      <c r="I47" s="61">
        <f t="shared" si="1"/>
        <v>2005.6054973986636</v>
      </c>
      <c r="J47" s="62"/>
      <c r="K47" s="8">
        <f t="shared" si="2"/>
        <v>1703.2561229249454</v>
      </c>
      <c r="R47" s="40">
        <f>IF(B47&gt;'correction parameter'!$C$3,'correction parameter'!$E$8*B47+'correction parameter'!$H$8,'correction parameter'!$B$8)</f>
        <v>6.1117000000000003E-3</v>
      </c>
      <c r="S47" s="41">
        <f>IF(D47&gt;'correction parameter'!$C$3,'correction parameter'!$E$8*D47+'correction parameter'!$H$8,'correction parameter'!$B$8)</f>
        <v>5.4505500000000002E-3</v>
      </c>
      <c r="T47" s="42">
        <f>IF(F47&gt;'correction parameter'!$C$3,'correction parameter'!$E$8*F47+'correction parameter'!$H$8,'correction parameter'!$B$8)</f>
        <v>4.0000000000000002E-4</v>
      </c>
    </row>
    <row r="48" spans="1:20" x14ac:dyDescent="0.25">
      <c r="A48" s="36">
        <f t="shared" si="0"/>
        <v>12.190000000000007</v>
      </c>
      <c r="B48" s="49">
        <v>330</v>
      </c>
      <c r="C48" s="49">
        <v>0.9</v>
      </c>
      <c r="D48" s="49">
        <v>300</v>
      </c>
      <c r="E48" s="49">
        <v>0.54</v>
      </c>
      <c r="H48" s="60">
        <f t="shared" si="3"/>
        <v>4223.2431948195008</v>
      </c>
      <c r="I48" s="61">
        <f t="shared" si="1"/>
        <v>4195.8041958042086</v>
      </c>
      <c r="J48" s="62"/>
      <c r="K48" s="59">
        <f t="shared" si="2"/>
        <v>4209.5013382496072</v>
      </c>
      <c r="R48" s="40">
        <f>IF(B48&gt;'correction parameter'!$C$3,'correction parameter'!$E$8*B48+'correction parameter'!$H$8,'correction parameter'!$B$8)</f>
        <v>6.1117000000000003E-3</v>
      </c>
      <c r="S48" s="41">
        <f>IF(D48&gt;'correction parameter'!$C$3,'correction parameter'!$E$8*D48+'correction parameter'!$H$8,'correction parameter'!$B$8)</f>
        <v>5.5450000000000004E-3</v>
      </c>
      <c r="T48" s="42">
        <f>IF(F48&gt;'correction parameter'!$C$3,'correction parameter'!$E$8*F48+'correction parameter'!$H$8,'correction parameter'!$B$8)</f>
        <v>4.0000000000000002E-4</v>
      </c>
    </row>
    <row r="49" spans="1:20" x14ac:dyDescent="0.25">
      <c r="A49" s="36">
        <f t="shared" si="0"/>
        <v>12.494750000000007</v>
      </c>
      <c r="B49" s="49">
        <v>338</v>
      </c>
      <c r="C49" s="49">
        <v>1</v>
      </c>
      <c r="D49" s="49">
        <v>301</v>
      </c>
      <c r="E49" s="49">
        <v>0.55000000000000004</v>
      </c>
      <c r="H49" s="60">
        <f t="shared" si="3"/>
        <v>4324.0842280435245</v>
      </c>
      <c r="I49" s="61">
        <f t="shared" si="1"/>
        <v>4283.5322661693144</v>
      </c>
      <c r="J49" s="62"/>
      <c r="K49" s="59">
        <f t="shared" si="2"/>
        <v>4303.7604850244943</v>
      </c>
      <c r="R49" s="40">
        <f>IF(B49&gt;'correction parameter'!$C$3,'correction parameter'!$E$8*B49+'correction parameter'!$H$8,'correction parameter'!$B$8)</f>
        <v>6.2628200000000005E-3</v>
      </c>
      <c r="S49" s="41">
        <f>IF(D49&gt;'correction parameter'!$C$3,'correction parameter'!$E$8*D49+'correction parameter'!$H$8,'correction parameter'!$B$8)</f>
        <v>5.5638900000000002E-3</v>
      </c>
      <c r="T49" s="42">
        <f>IF(F49&gt;'correction parameter'!$C$3,'correction parameter'!$E$8*F49+'correction parameter'!$H$8,'correction parameter'!$B$8)</f>
        <v>4.0000000000000002E-4</v>
      </c>
    </row>
    <row r="50" spans="1:20" x14ac:dyDescent="0.25">
      <c r="A50" s="36">
        <f t="shared" si="0"/>
        <v>12.799500000000007</v>
      </c>
      <c r="B50" s="49">
        <v>327</v>
      </c>
      <c r="C50" s="49">
        <v>0.86</v>
      </c>
      <c r="D50" s="49">
        <v>285</v>
      </c>
      <c r="E50" s="49">
        <v>0.37</v>
      </c>
      <c r="H50" s="60">
        <f t="shared" si="3"/>
        <v>4359.6983088770512</v>
      </c>
      <c r="I50" s="61">
        <f t="shared" si="1"/>
        <v>4355.8167347422395</v>
      </c>
      <c r="J50" s="62"/>
      <c r="K50" s="59">
        <f t="shared" si="2"/>
        <v>4357.7570896315574</v>
      </c>
      <c r="R50" s="40">
        <f>IF(B50&gt;'correction parameter'!$C$3,'correction parameter'!$E$8*B50+'correction parameter'!$H$8,'correction parameter'!$B$8)</f>
        <v>6.0550300000000003E-3</v>
      </c>
      <c r="S50" s="41">
        <f>IF(D50&gt;'correction parameter'!$C$3,'correction parameter'!$E$8*D50+'correction parameter'!$H$8,'correction parameter'!$B$8)</f>
        <v>5.2616500000000005E-3</v>
      </c>
      <c r="T50" s="42">
        <f>IF(F50&gt;'correction parameter'!$C$3,'correction parameter'!$E$8*F50+'correction parameter'!$H$8,'correction parameter'!$B$8)</f>
        <v>4.0000000000000002E-4</v>
      </c>
    </row>
    <row r="51" spans="1:20" x14ac:dyDescent="0.25">
      <c r="A51" s="36">
        <f t="shared" si="0"/>
        <v>13.104250000000008</v>
      </c>
      <c r="B51" s="49">
        <v>330</v>
      </c>
      <c r="C51" s="49">
        <v>0.91</v>
      </c>
      <c r="D51" s="49">
        <v>273</v>
      </c>
      <c r="E51" s="49">
        <v>0.26</v>
      </c>
      <c r="H51" s="60">
        <f t="shared" si="3"/>
        <v>3744.0860459047685</v>
      </c>
      <c r="I51" s="61">
        <f t="shared" si="1"/>
        <v>3393.2775070820817</v>
      </c>
      <c r="J51" s="62"/>
      <c r="K51" s="8">
        <f t="shared" si="2"/>
        <v>3564.3685224943483</v>
      </c>
      <c r="R51" s="40">
        <f>IF(B51&gt;'correction parameter'!$C$3,'correction parameter'!$E$8*B51+'correction parameter'!$H$8,'correction parameter'!$B$8)</f>
        <v>6.1117000000000003E-3</v>
      </c>
      <c r="S51" s="41">
        <f>IF(D51&gt;'correction parameter'!$C$3,'correction parameter'!$E$8*D51+'correction parameter'!$H$8,'correction parameter'!$B$8)</f>
        <v>5.0349700000000006E-3</v>
      </c>
      <c r="T51" s="42">
        <f>IF(F51&gt;'correction parameter'!$C$3,'correction parameter'!$E$8*F51+'correction parameter'!$H$8,'correction parameter'!$B$8)</f>
        <v>4.0000000000000002E-4</v>
      </c>
    </row>
    <row r="52" spans="1:20" x14ac:dyDescent="0.25">
      <c r="A52" s="36">
        <f t="shared" si="0"/>
        <v>13.409000000000008</v>
      </c>
      <c r="B52" s="49">
        <v>265</v>
      </c>
      <c r="C52" s="49">
        <v>0.83</v>
      </c>
      <c r="D52" s="49">
        <v>235</v>
      </c>
      <c r="E52" s="49">
        <v>0.36</v>
      </c>
      <c r="H52" s="60">
        <f t="shared" si="3"/>
        <v>362.62635903635817</v>
      </c>
      <c r="I52" s="61">
        <f t="shared" si="1"/>
        <v>434.80694340432592</v>
      </c>
      <c r="J52" s="62"/>
      <c r="K52" s="8">
        <f t="shared" si="2"/>
        <v>397.07991484138125</v>
      </c>
      <c r="R52" s="40">
        <f>IF(B52&gt;'correction parameter'!$C$3,'correction parameter'!$E$8*B52+'correction parameter'!$H$8,'correction parameter'!$B$8)</f>
        <v>4.8838500000000003E-3</v>
      </c>
      <c r="S52" s="41">
        <f>IF(D52&gt;'correction parameter'!$C$3,'correction parameter'!$E$8*D52+'correction parameter'!$H$8,'correction parameter'!$B$8)</f>
        <v>4.3171500000000005E-3</v>
      </c>
      <c r="T52" s="42">
        <f>IF(F52&gt;'correction parameter'!$C$3,'correction parameter'!$E$8*F52+'correction parameter'!$H$8,'correction parameter'!$B$8)</f>
        <v>4.0000000000000002E-4</v>
      </c>
    </row>
    <row r="53" spans="1:20" x14ac:dyDescent="0.25">
      <c r="A53" s="36">
        <f t="shared" si="0"/>
        <v>13.713750000000008</v>
      </c>
      <c r="B53" s="49">
        <v>305</v>
      </c>
      <c r="C53" s="49">
        <v>1.1499999999999999</v>
      </c>
      <c r="D53" s="49">
        <v>275</v>
      </c>
      <c r="E53" s="49">
        <v>0.48</v>
      </c>
      <c r="H53" s="60">
        <f t="shared" si="3"/>
        <v>488.02518209939666</v>
      </c>
      <c r="I53" s="61">
        <f t="shared" si="1"/>
        <v>982.16478046385009</v>
      </c>
      <c r="J53" s="62"/>
      <c r="K53" s="8">
        <f t="shared" si="2"/>
        <v>692.33022889188101</v>
      </c>
      <c r="R53" s="40">
        <f>IF(B53&gt;'correction parameter'!$C$3,'correction parameter'!$E$8*B53+'correction parameter'!$H$8,'correction parameter'!$B$8)</f>
        <v>5.6394500000000007E-3</v>
      </c>
      <c r="S53" s="41">
        <f>IF(D53&gt;'correction parameter'!$C$3,'correction parameter'!$E$8*D53+'correction parameter'!$H$8,'correction parameter'!$B$8)</f>
        <v>5.07275E-3</v>
      </c>
      <c r="T53" s="42">
        <f>IF(F53&gt;'correction parameter'!$C$3,'correction parameter'!$E$8*F53+'correction parameter'!$H$8,'correction parameter'!$B$8)</f>
        <v>4.0000000000000002E-4</v>
      </c>
    </row>
    <row r="54" spans="1:20" x14ac:dyDescent="0.25">
      <c r="A54" s="36">
        <f t="shared" si="0"/>
        <v>14.018500000000008</v>
      </c>
      <c r="B54" s="49">
        <v>175</v>
      </c>
      <c r="C54" s="49">
        <v>3.75</v>
      </c>
      <c r="D54" s="49">
        <v>90</v>
      </c>
      <c r="E54" s="49">
        <v>2.15</v>
      </c>
      <c r="H54" s="60">
        <f t="shared" si="3"/>
        <v>35.897435897435898</v>
      </c>
      <c r="I54" s="61">
        <f t="shared" si="1"/>
        <v>27.198549410698092</v>
      </c>
      <c r="J54" s="49"/>
      <c r="K54" s="8">
        <f t="shared" si="2"/>
        <v>31.246730772574878</v>
      </c>
      <c r="R54" s="40">
        <f>IF(B54&gt;'correction parameter'!$C$3,'correction parameter'!$E$8*B54+'correction parameter'!$H$8,'correction parameter'!$B$8)</f>
        <v>4.0000000000000002E-4</v>
      </c>
      <c r="S54" s="41">
        <f>IF(D54&gt;'correction parameter'!$C$3,'correction parameter'!$E$8*D54+'correction parameter'!$H$8,'correction parameter'!$B$8)</f>
        <v>4.0000000000000002E-4</v>
      </c>
      <c r="T54" s="42">
        <f>IF(F54&gt;'correction parameter'!$C$3,'correction parameter'!$E$8*F54+'correction parameter'!$H$8,'correction parameter'!$B$8)</f>
        <v>4.0000000000000002E-4</v>
      </c>
    </row>
    <row r="55" spans="1:20" x14ac:dyDescent="0.25">
      <c r="A55" s="36">
        <f t="shared" si="0"/>
        <v>14.323250000000009</v>
      </c>
      <c r="B55" s="49"/>
      <c r="C55" s="49"/>
      <c r="D55" s="49"/>
      <c r="E55" s="49"/>
      <c r="R55" s="40">
        <f>IF(B55&gt;'correction parameter'!$C$3,'correction parameter'!$E$8*B55+'correction parameter'!$H$8,'correction parameter'!$B$8)</f>
        <v>4.0000000000000002E-4</v>
      </c>
      <c r="S55" s="41">
        <f>IF(D55&gt;'correction parameter'!$C$3,'correction parameter'!$E$8*D55+'correction parameter'!$H$8,'correction parameter'!$B$8)</f>
        <v>4.0000000000000002E-4</v>
      </c>
      <c r="T55" s="42">
        <f>IF(F55&gt;'correction parameter'!$C$3,'correction parameter'!$E$8*F55+'correction parameter'!$H$8,'correction parameter'!$B$8)</f>
        <v>4.0000000000000002E-4</v>
      </c>
    </row>
    <row r="56" spans="1:20" x14ac:dyDescent="0.25">
      <c r="A56" s="36">
        <f t="shared" si="0"/>
        <v>14.628000000000009</v>
      </c>
      <c r="R56" s="40">
        <f>IF(B56&gt;'correction parameter'!$C$3,'correction parameter'!$E$8*B56+'correction parameter'!$H$8,'correction parameter'!$B$8)</f>
        <v>4.0000000000000002E-4</v>
      </c>
      <c r="S56" s="41">
        <f>IF(D56&gt;'correction parameter'!$C$3,'correction parameter'!$E$8*D56+'correction parameter'!$H$8,'correction parameter'!$B$8)</f>
        <v>4.0000000000000002E-4</v>
      </c>
      <c r="T56" s="42">
        <f>IF(F56&gt;'correction parameter'!$C$3,'correction parameter'!$E$8*F56+'correction parameter'!$H$8,'correction parameter'!$B$8)</f>
        <v>4.0000000000000002E-4</v>
      </c>
    </row>
    <row r="57" spans="1:20" x14ac:dyDescent="0.25">
      <c r="R57" s="40">
        <f>IF(B57&gt;'correction parameter'!$C$3,'correction parameter'!$E$8*B57+'correction parameter'!$H$8,'correction parameter'!$B$8)</f>
        <v>4.0000000000000002E-4</v>
      </c>
      <c r="S57" s="41">
        <f>IF(D57&gt;'correction parameter'!$C$3,'correction parameter'!$E$8*D57+'correction parameter'!$H$8,'correction parameter'!$B$8)</f>
        <v>4.0000000000000002E-4</v>
      </c>
      <c r="T57" s="42">
        <f>IF(F57&gt;'correction parameter'!$C$3,'correction parameter'!$E$8*F57+'correction parameter'!$H$8,'correction parameter'!$B$8)</f>
        <v>4.0000000000000002E-4</v>
      </c>
    </row>
    <row r="58" spans="1:20" x14ac:dyDescent="0.25">
      <c r="R58" s="40">
        <f>IF(B58&gt;'correction parameter'!$C$3,'correction parameter'!$E$8*B58+'correction parameter'!$H$8,'correction parameter'!$B$8)</f>
        <v>4.0000000000000002E-4</v>
      </c>
      <c r="S58" s="41">
        <f>IF(D58&gt;'correction parameter'!$C$3,'correction parameter'!$E$8*D58+'correction parameter'!$H$8,'correction parameter'!$B$8)</f>
        <v>4.0000000000000002E-4</v>
      </c>
      <c r="T58" s="42">
        <f>IF(F58&gt;'correction parameter'!$C$3,'correction parameter'!$E$8*F58+'correction parameter'!$H$8,'correction parameter'!$B$8)</f>
        <v>4.0000000000000002E-4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K9" sqref="K9:K54"/>
    </sheetView>
  </sheetViews>
  <sheetFormatPr baseColWidth="10" defaultRowHeight="15" x14ac:dyDescent="0.25"/>
  <sheetData>
    <row r="1" spans="1:20" x14ac:dyDescent="0.25">
      <c r="A1" s="25" t="s">
        <v>24</v>
      </c>
      <c r="B1" s="26" t="s">
        <v>39</v>
      </c>
      <c r="C1" s="27"/>
      <c r="D1" s="28"/>
      <c r="E1" s="28"/>
      <c r="F1" s="28"/>
      <c r="G1" s="28"/>
      <c r="H1" s="28"/>
      <c r="I1" s="28"/>
      <c r="J1" s="28"/>
      <c r="K1" s="28"/>
    </row>
    <row r="2" spans="1:20" x14ac:dyDescent="0.25">
      <c r="A2" s="25" t="s">
        <v>25</v>
      </c>
      <c r="B2" s="29" t="s">
        <v>43</v>
      </c>
      <c r="C2" s="30"/>
      <c r="D2" s="28"/>
      <c r="E2" s="28"/>
      <c r="F2" s="28" t="s">
        <v>26</v>
      </c>
      <c r="G2" s="28"/>
      <c r="H2" s="28"/>
      <c r="I2" s="28"/>
      <c r="J2" s="28"/>
      <c r="K2" s="31"/>
    </row>
    <row r="3" spans="1:20" x14ac:dyDescent="0.25">
      <c r="A3" s="28"/>
      <c r="B3" s="28"/>
      <c r="C3" s="28" t="s">
        <v>27</v>
      </c>
      <c r="D3" s="32">
        <v>39783</v>
      </c>
      <c r="E3" s="28"/>
      <c r="F3" s="28" t="s">
        <v>28</v>
      </c>
      <c r="G3" s="28"/>
      <c r="H3" s="28"/>
      <c r="I3" s="28"/>
      <c r="J3" s="28"/>
      <c r="K3" s="31"/>
    </row>
    <row r="4" spans="1:20" x14ac:dyDescent="0.25">
      <c r="A4" s="28"/>
      <c r="B4" s="28"/>
      <c r="C4" s="28" t="s">
        <v>29</v>
      </c>
      <c r="D4" s="33">
        <v>0.58333333333333337</v>
      </c>
      <c r="E4" s="28"/>
      <c r="F4" s="28" t="s">
        <v>30</v>
      </c>
      <c r="G4" s="28"/>
      <c r="H4" s="28"/>
      <c r="I4" s="28"/>
      <c r="J4" s="28"/>
      <c r="K4" s="31"/>
    </row>
    <row r="5" spans="1:20" x14ac:dyDescent="0.25">
      <c r="A5" s="28"/>
      <c r="B5" s="28"/>
      <c r="C5" s="28" t="s">
        <v>31</v>
      </c>
      <c r="D5" s="34" t="s">
        <v>41</v>
      </c>
      <c r="E5" s="28"/>
      <c r="F5" s="28" t="s">
        <v>32</v>
      </c>
      <c r="G5" s="28"/>
      <c r="H5" s="28"/>
      <c r="I5" s="28"/>
      <c r="J5" s="28"/>
      <c r="K5" s="34" t="s">
        <v>33</v>
      </c>
    </row>
    <row r="6" spans="1:20" x14ac:dyDescent="0.25">
      <c r="A6" s="28"/>
      <c r="B6" s="28"/>
      <c r="C6" s="28"/>
      <c r="D6" s="28"/>
      <c r="E6" s="28"/>
      <c r="F6" s="28" t="s">
        <v>34</v>
      </c>
      <c r="G6" s="28"/>
      <c r="H6" s="28"/>
      <c r="I6" s="28"/>
      <c r="J6" s="28"/>
      <c r="K6" s="35">
        <v>9.75</v>
      </c>
    </row>
    <row r="7" spans="1:20" ht="15.75" thickBot="1" x14ac:dyDescent="0.3">
      <c r="A7" s="28"/>
      <c r="B7" s="28"/>
      <c r="C7" s="28"/>
      <c r="D7" s="28"/>
      <c r="E7" s="28"/>
      <c r="F7" s="28" t="s">
        <v>35</v>
      </c>
      <c r="G7" s="28"/>
      <c r="H7" s="28"/>
      <c r="I7" s="28"/>
      <c r="J7" s="28"/>
      <c r="K7" s="34">
        <v>1.7</v>
      </c>
    </row>
    <row r="8" spans="1:20" ht="45.75" thickBot="1" x14ac:dyDescent="0.3">
      <c r="A8" s="1" t="s">
        <v>0</v>
      </c>
      <c r="B8" s="2" t="s">
        <v>1</v>
      </c>
      <c r="C8" s="3" t="s">
        <v>2</v>
      </c>
      <c r="D8" s="4" t="s">
        <v>3</v>
      </c>
      <c r="E8" s="3" t="s">
        <v>4</v>
      </c>
      <c r="F8" s="4" t="s">
        <v>50</v>
      </c>
      <c r="G8" s="3" t="s">
        <v>51</v>
      </c>
      <c r="H8" s="5" t="s">
        <v>7</v>
      </c>
      <c r="I8" s="5" t="s">
        <v>8</v>
      </c>
      <c r="J8" s="6" t="s">
        <v>9</v>
      </c>
      <c r="K8" s="7" t="s">
        <v>10</v>
      </c>
      <c r="R8" s="37" t="s">
        <v>36</v>
      </c>
      <c r="S8" s="38" t="s">
        <v>37</v>
      </c>
      <c r="T8" s="39" t="s">
        <v>38</v>
      </c>
    </row>
    <row r="9" spans="1:20" x14ac:dyDescent="0.25">
      <c r="A9" s="36">
        <v>0.75</v>
      </c>
      <c r="B9">
        <v>265</v>
      </c>
      <c r="C9" s="36">
        <v>1.2</v>
      </c>
      <c r="D9">
        <v>165</v>
      </c>
      <c r="E9" s="36">
        <v>0.35</v>
      </c>
      <c r="H9" s="73">
        <f>1/((C9+($K$6+$K$7)/10)/B9-R9)</f>
        <v>252.19366855899162</v>
      </c>
      <c r="I9" s="74">
        <f>1/((E9+($K$6+$K$7)/10)/D9-S9)</f>
        <v>115.46536039188243</v>
      </c>
      <c r="J9" s="62"/>
      <c r="K9" s="69">
        <f>GEOMEAN(H9:J9)</f>
        <v>170.64475622976207</v>
      </c>
      <c r="R9" s="40">
        <f>IF(B9&gt;'correction parameter'!$C$3,'correction parameter'!$E$8*B9+'correction parameter'!$H$8,'correction parameter'!$B$8)</f>
        <v>4.8838500000000003E-3</v>
      </c>
      <c r="S9" s="41">
        <f>IF(D9&gt;'correction parameter'!$C$3,'correction parameter'!$E$8*D9+'correction parameter'!$H$8,'correction parameter'!$B$8)</f>
        <v>4.0000000000000002E-4</v>
      </c>
      <c r="T9" s="42">
        <f>IF(F9&gt;'correction parameter'!$C$3,'correction parameter'!$E$8*F9+'correction parameter'!$H$8,'correction parameter'!$B$8)</f>
        <v>4.0000000000000002E-4</v>
      </c>
    </row>
    <row r="10" spans="1:20" x14ac:dyDescent="0.25">
      <c r="A10" s="36">
        <v>1</v>
      </c>
      <c r="B10">
        <v>260</v>
      </c>
      <c r="C10" s="36">
        <v>0.96</v>
      </c>
      <c r="D10">
        <v>160</v>
      </c>
      <c r="E10" s="36">
        <v>0.24</v>
      </c>
      <c r="H10" s="73">
        <f t="shared" ref="H10:H54" si="0">1/((C10+($K$6+$K$7)/10)/B10-R10)</f>
        <v>302.41138183391564</v>
      </c>
      <c r="I10" s="74">
        <f t="shared" ref="I10:I54" si="1">1/((E10+($K$6+$K$7)/10)/D10-S10)</f>
        <v>121.12036336109006</v>
      </c>
      <c r="J10" s="62"/>
      <c r="K10" s="70">
        <f t="shared" ref="K10:K54" si="2">GEOMEAN(H10:J10)</f>
        <v>191.38489086720824</v>
      </c>
      <c r="R10" s="40">
        <f>IF(B10&gt;'correction parameter'!$C$3,'correction parameter'!$E$8*B10+'correction parameter'!$H$8,'correction parameter'!$B$8)</f>
        <v>4.7894000000000001E-3</v>
      </c>
      <c r="S10" s="41">
        <f>IF(D10&gt;'correction parameter'!$C$3,'correction parameter'!$E$8*D10+'correction parameter'!$H$8,'correction parameter'!$B$8)</f>
        <v>4.0000000000000002E-4</v>
      </c>
      <c r="T10" s="42">
        <f>IF(F10&gt;'correction parameter'!$C$3,'correction parameter'!$E$8*F10+'correction parameter'!$H$8,'correction parameter'!$B$8)</f>
        <v>4.0000000000000002E-4</v>
      </c>
    </row>
    <row r="11" spans="1:20" x14ac:dyDescent="0.25">
      <c r="A11" s="36">
        <v>1.25</v>
      </c>
      <c r="B11">
        <v>240</v>
      </c>
      <c r="C11" s="36">
        <v>0.88</v>
      </c>
      <c r="D11">
        <v>200</v>
      </c>
      <c r="E11" s="36">
        <v>0.52</v>
      </c>
      <c r="H11" s="73">
        <f t="shared" si="0"/>
        <v>248.3916639757571</v>
      </c>
      <c r="I11" s="74">
        <f t="shared" si="1"/>
        <v>126.18296529968453</v>
      </c>
      <c r="J11" s="62"/>
      <c r="K11" s="70">
        <f t="shared" si="2"/>
        <v>177.0389694846416</v>
      </c>
      <c r="R11" s="40">
        <f>IF(B11&gt;'correction parameter'!$C$3,'correction parameter'!$E$8*B11+'correction parameter'!$H$8,'correction parameter'!$B$8)</f>
        <v>4.4116000000000008E-3</v>
      </c>
      <c r="S11" s="41">
        <f>IF(D11&gt;'correction parameter'!$C$3,'correction parameter'!$E$8*D11+'correction parameter'!$H$8,'correction parameter'!$B$8)</f>
        <v>4.0000000000000002E-4</v>
      </c>
      <c r="T11" s="42">
        <f>IF(F11&gt;'correction parameter'!$C$3,'correction parameter'!$E$8*F11+'correction parameter'!$H$8,'correction parameter'!$B$8)</f>
        <v>4.0000000000000002E-4</v>
      </c>
    </row>
    <row r="12" spans="1:20" x14ac:dyDescent="0.25">
      <c r="A12" s="36">
        <v>1.5</v>
      </c>
      <c r="B12">
        <v>230</v>
      </c>
      <c r="C12" s="36">
        <v>0.83</v>
      </c>
      <c r="D12">
        <v>190</v>
      </c>
      <c r="E12" s="36">
        <v>0.4</v>
      </c>
      <c r="H12" s="73">
        <f t="shared" si="0"/>
        <v>229.13410222768158</v>
      </c>
      <c r="I12" s="74">
        <f t="shared" si="1"/>
        <v>129.33968686181078</v>
      </c>
      <c r="J12" s="62"/>
      <c r="K12" s="70">
        <f t="shared" si="2"/>
        <v>172.15148280363567</v>
      </c>
      <c r="R12" s="40">
        <f>IF(B12&gt;'correction parameter'!$C$3,'correction parameter'!$E$8*B12+'correction parameter'!$H$8,'correction parameter'!$B$8)</f>
        <v>4.2227000000000002E-3</v>
      </c>
      <c r="S12" s="41">
        <f>IF(D12&gt;'correction parameter'!$C$3,'correction parameter'!$E$8*D12+'correction parameter'!$H$8,'correction parameter'!$B$8)</f>
        <v>4.0000000000000002E-4</v>
      </c>
      <c r="T12" s="42">
        <f>IF(F12&gt;'correction parameter'!$C$3,'correction parameter'!$E$8*F12+'correction parameter'!$H$8,'correction parameter'!$B$8)</f>
        <v>4.0000000000000002E-4</v>
      </c>
    </row>
    <row r="13" spans="1:20" x14ac:dyDescent="0.25">
      <c r="A13" s="36">
        <v>1.75</v>
      </c>
      <c r="B13">
        <v>190</v>
      </c>
      <c r="C13" s="36">
        <v>0.78</v>
      </c>
      <c r="D13">
        <v>155</v>
      </c>
      <c r="E13" s="36">
        <v>0.25</v>
      </c>
      <c r="H13" s="73">
        <f t="shared" si="0"/>
        <v>102.75824770146023</v>
      </c>
      <c r="I13" s="74">
        <f t="shared" si="1"/>
        <v>116.27906976744185</v>
      </c>
      <c r="J13" s="62"/>
      <c r="K13" s="71">
        <f t="shared" si="2"/>
        <v>109.30980492919271</v>
      </c>
      <c r="R13" s="40">
        <f>IF(B13&gt;'correction parameter'!$C$3,'correction parameter'!$E$8*B13+'correction parameter'!$H$8,'correction parameter'!$B$8)</f>
        <v>4.0000000000000002E-4</v>
      </c>
      <c r="S13" s="41">
        <f>IF(D13&gt;'correction parameter'!$C$3,'correction parameter'!$E$8*D13+'correction parameter'!$H$8,'correction parameter'!$B$8)</f>
        <v>4.0000000000000002E-4</v>
      </c>
      <c r="T13" s="42">
        <f>IF(F13&gt;'correction parameter'!$C$3,'correction parameter'!$E$8*F13+'correction parameter'!$H$8,'correction parameter'!$B$8)</f>
        <v>4.0000000000000002E-4</v>
      </c>
    </row>
    <row r="14" spans="1:20" x14ac:dyDescent="0.25">
      <c r="A14" s="36">
        <v>2</v>
      </c>
      <c r="B14">
        <v>200</v>
      </c>
      <c r="C14" s="36">
        <v>0.86</v>
      </c>
      <c r="D14">
        <v>155</v>
      </c>
      <c r="E14" s="36">
        <v>0.27</v>
      </c>
      <c r="H14" s="73">
        <f t="shared" si="0"/>
        <v>103.8961038961039</v>
      </c>
      <c r="I14" s="74">
        <f t="shared" si="1"/>
        <v>114.56023651145601</v>
      </c>
      <c r="J14" s="62"/>
      <c r="K14" s="71">
        <f t="shared" si="2"/>
        <v>109.09794789525817</v>
      </c>
      <c r="R14" s="40">
        <f>IF(B14&gt;'correction parameter'!$C$3,'correction parameter'!$E$8*B14+'correction parameter'!$H$8,'correction parameter'!$B$8)</f>
        <v>4.0000000000000002E-4</v>
      </c>
      <c r="S14" s="41">
        <f>IF(D14&gt;'correction parameter'!$C$3,'correction parameter'!$E$8*D14+'correction parameter'!$H$8,'correction parameter'!$B$8)</f>
        <v>4.0000000000000002E-4</v>
      </c>
      <c r="T14" s="42">
        <f>IF(F14&gt;'correction parameter'!$C$3,'correction parameter'!$E$8*F14+'correction parameter'!$H$8,'correction parameter'!$B$8)</f>
        <v>4.0000000000000002E-4</v>
      </c>
    </row>
    <row r="15" spans="1:20" x14ac:dyDescent="0.25">
      <c r="A15" s="36">
        <v>2.25</v>
      </c>
      <c r="B15">
        <v>190</v>
      </c>
      <c r="C15" s="36">
        <v>1.2</v>
      </c>
      <c r="D15">
        <v>150</v>
      </c>
      <c r="E15" s="36">
        <v>0.69</v>
      </c>
      <c r="H15" s="73">
        <f t="shared" si="0"/>
        <v>83.737329219920667</v>
      </c>
      <c r="I15" s="74">
        <f t="shared" si="1"/>
        <v>84.507042253521121</v>
      </c>
      <c r="J15" s="62"/>
      <c r="K15" s="70">
        <f t="shared" si="2"/>
        <v>84.121305378511835</v>
      </c>
      <c r="R15" s="40">
        <f>IF(B15&gt;'correction parameter'!$C$3,'correction parameter'!$E$8*B15+'correction parameter'!$H$8,'correction parameter'!$B$8)</f>
        <v>4.0000000000000002E-4</v>
      </c>
      <c r="S15" s="41">
        <f>IF(D15&gt;'correction parameter'!$C$3,'correction parameter'!$E$8*D15+'correction parameter'!$H$8,'correction parameter'!$B$8)</f>
        <v>4.0000000000000002E-4</v>
      </c>
      <c r="T15" s="42">
        <f>IF(F15&gt;'correction parameter'!$C$3,'correction parameter'!$E$8*F15+'correction parameter'!$H$8,'correction parameter'!$B$8)</f>
        <v>4.0000000000000002E-4</v>
      </c>
    </row>
    <row r="16" spans="1:20" x14ac:dyDescent="0.25">
      <c r="A16" s="36">
        <v>2.5</v>
      </c>
      <c r="B16">
        <v>190</v>
      </c>
      <c r="C16" s="36">
        <v>1.2</v>
      </c>
      <c r="D16">
        <v>140</v>
      </c>
      <c r="E16" s="36">
        <v>0.55000000000000004</v>
      </c>
      <c r="H16" s="73">
        <f t="shared" si="0"/>
        <v>83.737329219920667</v>
      </c>
      <c r="I16" s="74">
        <f t="shared" si="1"/>
        <v>85.417937766931047</v>
      </c>
      <c r="J16" s="62"/>
      <c r="K16" s="70">
        <f t="shared" si="2"/>
        <v>84.573459052330364</v>
      </c>
      <c r="R16" s="40">
        <f>IF(B16&gt;'correction parameter'!$C$3,'correction parameter'!$E$8*B16+'correction parameter'!$H$8,'correction parameter'!$B$8)</f>
        <v>4.0000000000000002E-4</v>
      </c>
      <c r="S16" s="41">
        <f>IF(D16&gt;'correction parameter'!$C$3,'correction parameter'!$E$8*D16+'correction parameter'!$H$8,'correction parameter'!$B$8)</f>
        <v>4.0000000000000002E-4</v>
      </c>
      <c r="T16" s="42">
        <f>IF(F16&gt;'correction parameter'!$C$3,'correction parameter'!$E$8*F16+'correction parameter'!$H$8,'correction parameter'!$B$8)</f>
        <v>4.0000000000000002E-4</v>
      </c>
    </row>
    <row r="17" spans="1:20" x14ac:dyDescent="0.25">
      <c r="A17" s="36">
        <v>2.75</v>
      </c>
      <c r="B17">
        <v>105</v>
      </c>
      <c r="C17" s="36">
        <v>1.05</v>
      </c>
      <c r="D17">
        <v>36</v>
      </c>
      <c r="E17" s="36">
        <v>0.35</v>
      </c>
      <c r="H17" s="73">
        <f t="shared" si="0"/>
        <v>48.769159312587078</v>
      </c>
      <c r="I17" s="74">
        <f t="shared" si="1"/>
        <v>24.314467107929215</v>
      </c>
      <c r="J17" s="62"/>
      <c r="K17" s="70">
        <f t="shared" si="2"/>
        <v>34.435390515968571</v>
      </c>
      <c r="R17" s="40">
        <f>IF(B17&gt;'correction parameter'!$C$3,'correction parameter'!$E$8*B17+'correction parameter'!$H$8,'correction parameter'!$B$8)</f>
        <v>4.0000000000000002E-4</v>
      </c>
      <c r="S17" s="41">
        <f>IF(D17&gt;'correction parameter'!$C$3,'correction parameter'!$E$8*D17+'correction parameter'!$H$8,'correction parameter'!$B$8)</f>
        <v>4.0000000000000002E-4</v>
      </c>
      <c r="T17" s="42">
        <f>IF(F17&gt;'correction parameter'!$C$3,'correction parameter'!$E$8*F17+'correction parameter'!$H$8,'correction parameter'!$B$8)</f>
        <v>4.0000000000000002E-4</v>
      </c>
    </row>
    <row r="18" spans="1:20" x14ac:dyDescent="0.25">
      <c r="A18" s="36">
        <v>3</v>
      </c>
      <c r="B18">
        <v>235</v>
      </c>
      <c r="C18" s="36">
        <v>1.3</v>
      </c>
      <c r="D18">
        <v>180</v>
      </c>
      <c r="E18" s="36">
        <v>0.5</v>
      </c>
      <c r="H18" s="73">
        <f>1/((C18+($K$6+$K$7)/10)/D18-R18)</f>
        <v>107.91929794899373</v>
      </c>
      <c r="I18" s="74">
        <f t="shared" si="1"/>
        <v>114.4310235219326</v>
      </c>
      <c r="J18" s="62"/>
      <c r="K18" s="70">
        <f t="shared" si="2"/>
        <v>111.12747509986788</v>
      </c>
      <c r="R18" s="40">
        <f>IF(B18&gt;'correction parameter'!$C$3,'correction parameter'!$E$8*B18+'correction parameter'!$H$8,'correction parameter'!$B$8)</f>
        <v>4.3171500000000005E-3</v>
      </c>
      <c r="S18" s="41">
        <f>IF(D18&gt;'correction parameter'!$C$3,'correction parameter'!$E$8*D18+'correction parameter'!$H$8,'correction parameter'!$B$8)</f>
        <v>4.0000000000000002E-4</v>
      </c>
      <c r="T18" s="42">
        <f>IF(F18&gt;'correction parameter'!$C$3,'correction parameter'!$E$8*F18+'correction parameter'!$H$8,'correction parameter'!$B$8)</f>
        <v>4.0000000000000002E-4</v>
      </c>
    </row>
    <row r="19" spans="1:20" x14ac:dyDescent="0.25">
      <c r="A19" s="36">
        <v>3.25</v>
      </c>
      <c r="B19">
        <v>300</v>
      </c>
      <c r="C19" s="36">
        <v>1.1000000000000001</v>
      </c>
      <c r="D19">
        <v>240</v>
      </c>
      <c r="E19" s="36">
        <v>0.57999999999999996</v>
      </c>
      <c r="H19" s="73">
        <f>1/((E19+($K$6+$K$7)/10)/D19-R19)</f>
        <v>608.82800608828006</v>
      </c>
      <c r="I19" s="74">
        <f t="shared" si="1"/>
        <v>360.24352462264494</v>
      </c>
      <c r="J19" s="62"/>
      <c r="K19" s="71">
        <f t="shared" si="2"/>
        <v>468.32290868824595</v>
      </c>
      <c r="R19" s="40">
        <f>IF(B19&gt;'correction parameter'!$C$3,'correction parameter'!$E$8*B19+'correction parameter'!$H$8,'correction parameter'!$B$8)</f>
        <v>5.5450000000000004E-3</v>
      </c>
      <c r="S19" s="41">
        <f>IF(D19&gt;'correction parameter'!$C$3,'correction parameter'!$E$8*D19+'correction parameter'!$H$8,'correction parameter'!$B$8)</f>
        <v>4.4116000000000008E-3</v>
      </c>
      <c r="T19" s="42">
        <f>IF(F19&gt;'correction parameter'!$C$3,'correction parameter'!$E$8*F19+'correction parameter'!$H$8,'correction parameter'!$B$8)</f>
        <v>4.0000000000000002E-4</v>
      </c>
    </row>
    <row r="20" spans="1:20" x14ac:dyDescent="0.25">
      <c r="A20" s="36">
        <v>3.5</v>
      </c>
      <c r="B20">
        <v>295</v>
      </c>
      <c r="C20" s="36">
        <v>1.1000000000000001</v>
      </c>
      <c r="D20">
        <v>245</v>
      </c>
      <c r="E20" s="36">
        <v>0.59</v>
      </c>
      <c r="H20" s="73">
        <f t="shared" si="0"/>
        <v>463.04453350421494</v>
      </c>
      <c r="I20" s="74">
        <f t="shared" si="1"/>
        <v>388.26166141919157</v>
      </c>
      <c r="J20" s="62"/>
      <c r="K20" s="71">
        <f t="shared" si="2"/>
        <v>424.00759414121467</v>
      </c>
      <c r="R20" s="40">
        <f>IF(B20&gt;'correction parameter'!$C$3,'correction parameter'!$E$8*B20+'correction parameter'!$H$8,'correction parameter'!$B$8)</f>
        <v>5.4505500000000002E-3</v>
      </c>
      <c r="S20" s="41">
        <f>IF(D20&gt;'correction parameter'!$C$3,'correction parameter'!$E$8*D20+'correction parameter'!$H$8,'correction parameter'!$B$8)</f>
        <v>4.5060500000000002E-3</v>
      </c>
      <c r="T20" s="42">
        <f>IF(F20&gt;'correction parameter'!$C$3,'correction parameter'!$E$8*F20+'correction parameter'!$H$8,'correction parameter'!$B$8)</f>
        <v>4.0000000000000002E-4</v>
      </c>
    </row>
    <row r="21" spans="1:20" x14ac:dyDescent="0.25">
      <c r="A21" s="36">
        <v>3.75</v>
      </c>
      <c r="B21">
        <v>130</v>
      </c>
      <c r="C21" s="36">
        <v>1.2</v>
      </c>
      <c r="D21">
        <v>115</v>
      </c>
      <c r="E21" s="36">
        <v>0.35</v>
      </c>
      <c r="H21" s="73">
        <f t="shared" si="0"/>
        <v>56.694286960314002</v>
      </c>
      <c r="I21" s="74">
        <f t="shared" si="1"/>
        <v>79.365079365079353</v>
      </c>
      <c r="J21" s="62"/>
      <c r="K21" s="71">
        <f t="shared" si="2"/>
        <v>67.078659677664291</v>
      </c>
      <c r="R21" s="40">
        <f>IF(B21&gt;'correction parameter'!$C$3,'correction parameter'!$E$8*B21+'correction parameter'!$H$8,'correction parameter'!$B$8)</f>
        <v>4.0000000000000002E-4</v>
      </c>
      <c r="S21" s="41">
        <f>IF(D21&gt;'correction parameter'!$C$3,'correction parameter'!$E$8*D21+'correction parameter'!$H$8,'correction parameter'!$B$8)</f>
        <v>4.0000000000000002E-4</v>
      </c>
      <c r="T21" s="42">
        <f>IF(F21&gt;'correction parameter'!$C$3,'correction parameter'!$E$8*F21+'correction parameter'!$H$8,'correction parameter'!$B$8)</f>
        <v>4.0000000000000002E-4</v>
      </c>
    </row>
    <row r="22" spans="1:20" x14ac:dyDescent="0.25">
      <c r="A22" s="36">
        <v>4</v>
      </c>
      <c r="B22">
        <v>290</v>
      </c>
      <c r="C22" s="36">
        <v>1.1000000000000001</v>
      </c>
      <c r="D22">
        <v>250</v>
      </c>
      <c r="E22" s="36">
        <v>0.65</v>
      </c>
      <c r="H22" s="73">
        <f t="shared" si="0"/>
        <v>419.23811423804932</v>
      </c>
      <c r="I22" s="74">
        <f t="shared" si="1"/>
        <v>387.67202946307435</v>
      </c>
      <c r="J22" s="62"/>
      <c r="K22" s="71">
        <f t="shared" si="2"/>
        <v>403.1462396884495</v>
      </c>
      <c r="R22" s="40">
        <f>IF(B22&gt;'correction parameter'!$C$3,'correction parameter'!$E$8*B22+'correction parameter'!$H$8,'correction parameter'!$B$8)</f>
        <v>5.3561000000000008E-3</v>
      </c>
      <c r="S22" s="41">
        <f>IF(D22&gt;'correction parameter'!$C$3,'correction parameter'!$E$8*D22+'correction parameter'!$H$8,'correction parameter'!$B$8)</f>
        <v>4.6005000000000004E-3</v>
      </c>
      <c r="T22" s="42">
        <f>IF(F22&gt;'correction parameter'!$C$3,'correction parameter'!$E$8*F22+'correction parameter'!$H$8,'correction parameter'!$B$8)</f>
        <v>4.0000000000000002E-4</v>
      </c>
    </row>
    <row r="23" spans="1:20" x14ac:dyDescent="0.25">
      <c r="A23" s="36">
        <v>4.25</v>
      </c>
      <c r="B23">
        <v>260</v>
      </c>
      <c r="C23" s="36">
        <v>1.2</v>
      </c>
      <c r="D23">
        <v>205</v>
      </c>
      <c r="E23" s="36">
        <v>0.48</v>
      </c>
      <c r="H23" s="73">
        <f t="shared" si="0"/>
        <v>236.41607774815506</v>
      </c>
      <c r="I23" s="74">
        <f t="shared" si="1"/>
        <v>239.44185519549404</v>
      </c>
      <c r="J23" s="62"/>
      <c r="K23" s="71">
        <f t="shared" si="2"/>
        <v>237.92415651644205</v>
      </c>
      <c r="R23" s="40">
        <f>IF(B23&gt;'correction parameter'!$C$3,'correction parameter'!$E$8*B23+'correction parameter'!$H$8,'correction parameter'!$B$8)</f>
        <v>4.7894000000000001E-3</v>
      </c>
      <c r="S23" s="41">
        <f>IF(D23&gt;'correction parameter'!$C$3,'correction parameter'!$E$8*D23+'correction parameter'!$H$8,'correction parameter'!$B$8)</f>
        <v>3.7504499999999998E-3</v>
      </c>
      <c r="T23" s="42">
        <f>IF(F23&gt;'correction parameter'!$C$3,'correction parameter'!$E$8*F23+'correction parameter'!$H$8,'correction parameter'!$B$8)</f>
        <v>4.0000000000000002E-4</v>
      </c>
    </row>
    <row r="24" spans="1:20" x14ac:dyDescent="0.25">
      <c r="A24" s="36">
        <v>4.5</v>
      </c>
      <c r="B24">
        <v>240</v>
      </c>
      <c r="C24" s="36">
        <v>1.25</v>
      </c>
      <c r="D24">
        <v>190</v>
      </c>
      <c r="E24" s="36">
        <v>0.57999999999999996</v>
      </c>
      <c r="H24" s="73">
        <f t="shared" si="0"/>
        <v>179.61167954881546</v>
      </c>
      <c r="I24" s="74">
        <f t="shared" si="1"/>
        <v>115.22134627046694</v>
      </c>
      <c r="J24" s="62"/>
      <c r="K24" s="70">
        <f t="shared" si="2"/>
        <v>143.85791435827997</v>
      </c>
      <c r="R24" s="40">
        <f>IF(B24&gt;'correction parameter'!$C$3,'correction parameter'!$E$8*B24+'correction parameter'!$H$8,'correction parameter'!$B$8)</f>
        <v>4.4116000000000008E-3</v>
      </c>
      <c r="S24" s="41">
        <f>IF(D24&gt;'correction parameter'!$C$3,'correction parameter'!$E$8*D24+'correction parameter'!$H$8,'correction parameter'!$B$8)</f>
        <v>4.0000000000000002E-4</v>
      </c>
      <c r="T24" s="42">
        <f>IF(F24&gt;'correction parameter'!$C$3,'correction parameter'!$E$8*F24+'correction parameter'!$H$8,'correction parameter'!$B$8)</f>
        <v>4.0000000000000002E-4</v>
      </c>
    </row>
    <row r="25" spans="1:20" x14ac:dyDescent="0.25">
      <c r="A25" s="36">
        <v>4.75</v>
      </c>
      <c r="B25">
        <v>300</v>
      </c>
      <c r="C25" s="36">
        <v>1.2</v>
      </c>
      <c r="D25">
        <v>240</v>
      </c>
      <c r="E25" s="36">
        <v>0.48</v>
      </c>
      <c r="H25" s="73">
        <f t="shared" si="0"/>
        <v>440.20542920029362</v>
      </c>
      <c r="I25" s="74">
        <f t="shared" si="1"/>
        <v>423.86651030702075</v>
      </c>
      <c r="J25" s="62"/>
      <c r="K25" s="70">
        <f t="shared" si="2"/>
        <v>431.95872383056786</v>
      </c>
      <c r="R25" s="40">
        <f>IF(B25&gt;'correction parameter'!$C$3,'correction parameter'!$E$8*B25+'correction parameter'!$H$8,'correction parameter'!$B$8)</f>
        <v>5.5450000000000004E-3</v>
      </c>
      <c r="S25" s="41">
        <f>IF(D25&gt;'correction parameter'!$C$3,'correction parameter'!$E$8*D25+'correction parameter'!$H$8,'correction parameter'!$B$8)</f>
        <v>4.4116000000000008E-3</v>
      </c>
      <c r="T25" s="42">
        <f>IF(F25&gt;'correction parameter'!$C$3,'correction parameter'!$E$8*F25+'correction parameter'!$H$8,'correction parameter'!$B$8)</f>
        <v>4.0000000000000002E-4</v>
      </c>
    </row>
    <row r="26" spans="1:20" x14ac:dyDescent="0.25">
      <c r="A26" s="36">
        <v>5</v>
      </c>
      <c r="B26">
        <v>300</v>
      </c>
      <c r="C26" s="36">
        <v>1.3</v>
      </c>
      <c r="D26">
        <v>240</v>
      </c>
      <c r="E26" s="36">
        <v>0.4</v>
      </c>
      <c r="H26" s="73">
        <f t="shared" si="0"/>
        <v>383.87715930902101</v>
      </c>
      <c r="I26" s="74">
        <f t="shared" si="1"/>
        <v>493.6077792586014</v>
      </c>
      <c r="J26" s="62"/>
      <c r="K26" s="71">
        <f t="shared" si="2"/>
        <v>435.29846325782751</v>
      </c>
      <c r="R26" s="40">
        <f>IF(B26&gt;'correction parameter'!$C$3,'correction parameter'!$E$8*B26+'correction parameter'!$H$8,'correction parameter'!$B$8)</f>
        <v>5.5450000000000004E-3</v>
      </c>
      <c r="S26" s="41">
        <f>IF(D26&gt;'correction parameter'!$C$3,'correction parameter'!$E$8*D26+'correction parameter'!$H$8,'correction parameter'!$B$8)</f>
        <v>4.4116000000000008E-3</v>
      </c>
      <c r="T26" s="42">
        <f>IF(F26&gt;'correction parameter'!$C$3,'correction parameter'!$E$8*F26+'correction parameter'!$H$8,'correction parameter'!$B$8)</f>
        <v>4.0000000000000002E-4</v>
      </c>
    </row>
    <row r="27" spans="1:20" x14ac:dyDescent="0.25">
      <c r="A27" s="36">
        <v>5.25</v>
      </c>
      <c r="B27">
        <v>310</v>
      </c>
      <c r="C27" s="36">
        <v>1.2</v>
      </c>
      <c r="D27">
        <v>230</v>
      </c>
      <c r="E27" s="36">
        <v>0.19</v>
      </c>
      <c r="H27" s="73">
        <f t="shared" si="0"/>
        <v>546.26416982824423</v>
      </c>
      <c r="I27" s="74">
        <f t="shared" si="1"/>
        <v>632.25199915333235</v>
      </c>
      <c r="J27" s="62"/>
      <c r="K27" s="70">
        <f t="shared" si="2"/>
        <v>587.68751342847406</v>
      </c>
      <c r="R27" s="40">
        <f>IF(B27&gt;'correction parameter'!$C$3,'correction parameter'!$E$8*B27+'correction parameter'!$H$8,'correction parameter'!$B$8)</f>
        <v>5.7339000000000001E-3</v>
      </c>
      <c r="S27" s="41">
        <f>IF(D27&gt;'correction parameter'!$C$3,'correction parameter'!$E$8*D27+'correction parameter'!$H$8,'correction parameter'!$B$8)</f>
        <v>4.2227000000000002E-3</v>
      </c>
      <c r="T27" s="42">
        <f>IF(F27&gt;'correction parameter'!$C$3,'correction parameter'!$E$8*F27+'correction parameter'!$H$8,'correction parameter'!$B$8)</f>
        <v>4.0000000000000002E-4</v>
      </c>
    </row>
    <row r="28" spans="1:20" x14ac:dyDescent="0.25">
      <c r="A28" s="36">
        <v>5.5</v>
      </c>
      <c r="B28">
        <v>260</v>
      </c>
      <c r="C28" s="36">
        <v>1.8</v>
      </c>
      <c r="D28">
        <v>190</v>
      </c>
      <c r="E28" s="36">
        <v>0.75</v>
      </c>
      <c r="H28" s="73">
        <f t="shared" si="0"/>
        <v>152.96313117882798</v>
      </c>
      <c r="I28" s="74">
        <f t="shared" si="1"/>
        <v>104.45299615173172</v>
      </c>
      <c r="J28" s="62"/>
      <c r="K28" s="70">
        <f t="shared" si="2"/>
        <v>126.4019673596062</v>
      </c>
      <c r="R28" s="40">
        <f>IF(B28&gt;'correction parameter'!$C$3,'correction parameter'!$E$8*B28+'correction parameter'!$H$8,'correction parameter'!$B$8)</f>
        <v>4.7894000000000001E-3</v>
      </c>
      <c r="S28" s="41">
        <f>IF(D28&gt;'correction parameter'!$C$3,'correction parameter'!$E$8*D28+'correction parameter'!$H$8,'correction parameter'!$B$8)</f>
        <v>4.0000000000000002E-4</v>
      </c>
      <c r="T28" s="42">
        <f>IF(F28&gt;'correction parameter'!$C$3,'correction parameter'!$E$8*F28+'correction parameter'!$H$8,'correction parameter'!$B$8)</f>
        <v>4.0000000000000002E-4</v>
      </c>
    </row>
    <row r="29" spans="1:20" x14ac:dyDescent="0.25">
      <c r="A29" s="36">
        <v>5.75</v>
      </c>
      <c r="B29">
        <v>48</v>
      </c>
      <c r="C29" s="36">
        <v>4.0999999999999996</v>
      </c>
      <c r="D29">
        <v>10</v>
      </c>
      <c r="E29" s="36">
        <v>0.62</v>
      </c>
      <c r="H29" s="73">
        <f t="shared" si="0"/>
        <v>9.185196524933982</v>
      </c>
      <c r="I29" s="74">
        <f t="shared" si="1"/>
        <v>5.6785917092561045</v>
      </c>
      <c r="J29" s="62"/>
      <c r="K29" s="70">
        <f t="shared" si="2"/>
        <v>7.222117475808469</v>
      </c>
      <c r="R29" s="40">
        <f>IF(B29&gt;'correction parameter'!$C$3,'correction parameter'!$E$8*B29+'correction parameter'!$H$8,'correction parameter'!$B$8)</f>
        <v>4.0000000000000002E-4</v>
      </c>
      <c r="S29" s="41">
        <f>IF(D29&gt;'correction parameter'!$C$3,'correction parameter'!$E$8*D29+'correction parameter'!$H$8,'correction parameter'!$B$8)</f>
        <v>4.0000000000000002E-4</v>
      </c>
      <c r="T29" s="42">
        <f>IF(F29&gt;'correction parameter'!$C$3,'correction parameter'!$E$8*F29+'correction parameter'!$H$8,'correction parameter'!$B$8)</f>
        <v>4.0000000000000002E-4</v>
      </c>
    </row>
    <row r="30" spans="1:20" x14ac:dyDescent="0.25">
      <c r="A30" s="36">
        <v>6</v>
      </c>
      <c r="B30">
        <v>38</v>
      </c>
      <c r="C30" s="36">
        <v>4.3</v>
      </c>
      <c r="D30">
        <v>10</v>
      </c>
      <c r="E30" s="36">
        <v>0.5</v>
      </c>
      <c r="H30" s="73">
        <f t="shared" si="0"/>
        <v>6.9984161479244182</v>
      </c>
      <c r="I30" s="74">
        <f t="shared" si="1"/>
        <v>6.0938452163315056</v>
      </c>
      <c r="J30" s="62"/>
      <c r="K30" s="71">
        <f t="shared" si="2"/>
        <v>6.5304873298189916</v>
      </c>
      <c r="R30" s="40">
        <f>IF(B30&gt;'correction parameter'!$C$3,'correction parameter'!$E$8*B30+'correction parameter'!$H$8,'correction parameter'!$B$8)</f>
        <v>4.0000000000000002E-4</v>
      </c>
      <c r="S30" s="41">
        <f>IF(D30&gt;'correction parameter'!$C$3,'correction parameter'!$E$8*D30+'correction parameter'!$H$8,'correction parameter'!$B$8)</f>
        <v>4.0000000000000002E-4</v>
      </c>
      <c r="T30" s="42">
        <f>IF(F30&gt;'correction parameter'!$C$3,'correction parameter'!$E$8*F30+'correction parameter'!$H$8,'correction parameter'!$B$8)</f>
        <v>4.0000000000000002E-4</v>
      </c>
    </row>
    <row r="31" spans="1:20" x14ac:dyDescent="0.25">
      <c r="A31" s="36">
        <v>6.25</v>
      </c>
      <c r="B31">
        <v>22</v>
      </c>
      <c r="C31" s="36">
        <v>4.4000000000000004</v>
      </c>
      <c r="D31">
        <v>10</v>
      </c>
      <c r="E31" s="36">
        <v>1.4</v>
      </c>
      <c r="H31" s="73">
        <f t="shared" si="0"/>
        <v>3.9738448755464044</v>
      </c>
      <c r="I31" s="74">
        <f t="shared" si="1"/>
        <v>3.9354584809130264</v>
      </c>
      <c r="J31" s="62"/>
      <c r="K31" s="69">
        <f t="shared" si="2"/>
        <v>3.9546051025736904</v>
      </c>
      <c r="R31" s="40">
        <f>IF(B31&gt;'correction parameter'!$C$3,'correction parameter'!$E$8*B31+'correction parameter'!$H$8,'correction parameter'!$B$8)</f>
        <v>4.0000000000000002E-4</v>
      </c>
      <c r="S31" s="41">
        <f>IF(D31&gt;'correction parameter'!$C$3,'correction parameter'!$E$8*D31+'correction parameter'!$H$8,'correction parameter'!$B$8)</f>
        <v>4.0000000000000002E-4</v>
      </c>
      <c r="T31" s="42">
        <f>IF(F31&gt;'correction parameter'!$C$3,'correction parameter'!$E$8*F31+'correction parameter'!$H$8,'correction parameter'!$B$8)</f>
        <v>4.0000000000000002E-4</v>
      </c>
    </row>
    <row r="32" spans="1:20" x14ac:dyDescent="0.25">
      <c r="A32" s="36">
        <v>6.5</v>
      </c>
      <c r="B32">
        <v>50</v>
      </c>
      <c r="C32" s="36">
        <v>4.3</v>
      </c>
      <c r="D32">
        <v>25</v>
      </c>
      <c r="E32" s="36">
        <v>2.2999999999999998</v>
      </c>
      <c r="H32" s="73">
        <f t="shared" si="0"/>
        <v>9.2165898617511512</v>
      </c>
      <c r="I32" s="74">
        <f t="shared" si="1"/>
        <v>7.2780203784570601</v>
      </c>
      <c r="J32" s="62"/>
      <c r="K32" s="72">
        <f t="shared" si="2"/>
        <v>8.1901482791037203</v>
      </c>
      <c r="R32" s="40">
        <f>IF(B32&gt;'correction parameter'!$C$3,'correction parameter'!$E$8*B32+'correction parameter'!$H$8,'correction parameter'!$B$8)</f>
        <v>4.0000000000000002E-4</v>
      </c>
      <c r="S32" s="41">
        <f>IF(D32&gt;'correction parameter'!$C$3,'correction parameter'!$E$8*D32+'correction parameter'!$H$8,'correction parameter'!$B$8)</f>
        <v>4.0000000000000002E-4</v>
      </c>
      <c r="T32" s="42">
        <f>IF(F32&gt;'correction parameter'!$C$3,'correction parameter'!$E$8*F32+'correction parameter'!$H$8,'correction parameter'!$B$8)</f>
        <v>4.0000000000000002E-4</v>
      </c>
    </row>
    <row r="33" spans="1:20" x14ac:dyDescent="0.25">
      <c r="A33" s="36">
        <v>6.75</v>
      </c>
      <c r="B33">
        <v>170</v>
      </c>
      <c r="C33" s="36">
        <v>4.25</v>
      </c>
      <c r="D33">
        <v>60</v>
      </c>
      <c r="E33" s="36">
        <v>1.4</v>
      </c>
      <c r="H33" s="73">
        <f t="shared" si="0"/>
        <v>31.912896564670547</v>
      </c>
      <c r="I33" s="74">
        <f t="shared" si="1"/>
        <v>23.800079333597779</v>
      </c>
      <c r="J33" s="62"/>
      <c r="K33" s="69">
        <f t="shared" si="2"/>
        <v>27.5595622244632</v>
      </c>
      <c r="R33" s="40">
        <f>IF(B33&gt;'correction parameter'!$C$3,'correction parameter'!$E$8*B33+'correction parameter'!$H$8,'correction parameter'!$B$8)</f>
        <v>4.0000000000000002E-4</v>
      </c>
      <c r="S33" s="41">
        <f>IF(D33&gt;'correction parameter'!$C$3,'correction parameter'!$E$8*D33+'correction parameter'!$H$8,'correction parameter'!$B$8)</f>
        <v>4.0000000000000002E-4</v>
      </c>
      <c r="T33" s="42">
        <f>IF(F33&gt;'correction parameter'!$C$3,'correction parameter'!$E$8*F33+'correction parameter'!$H$8,'correction parameter'!$B$8)</f>
        <v>4.0000000000000002E-4</v>
      </c>
    </row>
    <row r="34" spans="1:20" x14ac:dyDescent="0.25">
      <c r="A34" s="36">
        <v>7</v>
      </c>
      <c r="B34">
        <v>200</v>
      </c>
      <c r="C34" s="36">
        <v>4.1500000000000004</v>
      </c>
      <c r="D34">
        <v>130</v>
      </c>
      <c r="E34" s="36">
        <v>2.35</v>
      </c>
      <c r="H34" s="73">
        <f t="shared" si="0"/>
        <v>38.350910834132314</v>
      </c>
      <c r="I34" s="74">
        <f t="shared" si="1"/>
        <v>37.757769387162362</v>
      </c>
      <c r="J34" s="62"/>
      <c r="K34" s="71">
        <f t="shared" si="2"/>
        <v>38.053184453640597</v>
      </c>
      <c r="R34" s="40">
        <f>IF(B34&gt;'correction parameter'!$C$3,'correction parameter'!$E$8*B34+'correction parameter'!$H$8,'correction parameter'!$B$8)</f>
        <v>4.0000000000000002E-4</v>
      </c>
      <c r="S34" s="41">
        <f>IF(D34&gt;'correction parameter'!$C$3,'correction parameter'!$E$8*D34+'correction parameter'!$H$8,'correction parameter'!$B$8)</f>
        <v>4.0000000000000002E-4</v>
      </c>
      <c r="T34" s="42">
        <f>IF(F34&gt;'correction parameter'!$C$3,'correction parameter'!$E$8*F34+'correction parameter'!$H$8,'correction parameter'!$B$8)</f>
        <v>4.0000000000000002E-4</v>
      </c>
    </row>
    <row r="35" spans="1:20" x14ac:dyDescent="0.25">
      <c r="A35" s="36">
        <v>7.25</v>
      </c>
      <c r="B35">
        <v>130</v>
      </c>
      <c r="C35" s="36">
        <v>4.3</v>
      </c>
      <c r="D35">
        <v>66</v>
      </c>
      <c r="E35" s="36">
        <v>2.85</v>
      </c>
      <c r="H35" s="73">
        <f t="shared" si="0"/>
        <v>24.105321713332092</v>
      </c>
      <c r="I35" s="74">
        <f t="shared" si="1"/>
        <v>16.630549816056039</v>
      </c>
      <c r="J35" s="62"/>
      <c r="K35" s="71">
        <f t="shared" si="2"/>
        <v>20.02210662207218</v>
      </c>
      <c r="R35" s="40">
        <f>IF(B35&gt;'correction parameter'!$C$3,'correction parameter'!$E$8*B35+'correction parameter'!$H$8,'correction parameter'!$B$8)</f>
        <v>4.0000000000000002E-4</v>
      </c>
      <c r="S35" s="41">
        <f>IF(D35&gt;'correction parameter'!$C$3,'correction parameter'!$E$8*D35+'correction parameter'!$H$8,'correction parameter'!$B$8)</f>
        <v>4.0000000000000002E-4</v>
      </c>
      <c r="T35" s="42">
        <f>IF(F35&gt;'correction parameter'!$C$3,'correction parameter'!$E$8*F35+'correction parameter'!$H$8,'correction parameter'!$B$8)</f>
        <v>4.0000000000000002E-4</v>
      </c>
    </row>
    <row r="36" spans="1:20" x14ac:dyDescent="0.25">
      <c r="A36" s="36">
        <v>7.5</v>
      </c>
      <c r="B36">
        <v>150</v>
      </c>
      <c r="C36" s="36">
        <v>4.25</v>
      </c>
      <c r="D36">
        <v>76</v>
      </c>
      <c r="E36" s="36">
        <v>2.75</v>
      </c>
      <c r="H36" s="73">
        <f>1/((C36+($K$6+$K$7)/10)/B36-R36)</f>
        <v>28.116213683223997</v>
      </c>
      <c r="I36" s="74">
        <f t="shared" si="1"/>
        <v>19.665683382497541</v>
      </c>
      <c r="J36" s="62"/>
      <c r="K36" s="71">
        <f t="shared" si="2"/>
        <v>23.514347879729264</v>
      </c>
      <c r="R36" s="40">
        <f>IF(B36&gt;'correction parameter'!$C$3,'correction parameter'!$E$8*B36+'correction parameter'!$H$8,'correction parameter'!$B$8)</f>
        <v>4.0000000000000002E-4</v>
      </c>
      <c r="S36" s="41">
        <f>IF(D36&gt;'correction parameter'!$C$3,'correction parameter'!$E$8*D36+'correction parameter'!$H$8,'correction parameter'!$B$8)</f>
        <v>4.0000000000000002E-4</v>
      </c>
      <c r="T36" s="42">
        <f>IF(F36&gt;'correction parameter'!$C$3,'correction parameter'!$E$8*F36+'correction parameter'!$H$8,'correction parameter'!$B$8)</f>
        <v>4.0000000000000002E-4</v>
      </c>
    </row>
    <row r="37" spans="1:20" x14ac:dyDescent="0.25">
      <c r="A37" s="36">
        <v>7.75</v>
      </c>
      <c r="B37">
        <v>52</v>
      </c>
      <c r="C37" s="36">
        <v>4.3</v>
      </c>
      <c r="D37">
        <v>28</v>
      </c>
      <c r="E37" s="36">
        <v>2.2000000000000002</v>
      </c>
      <c r="H37" s="73">
        <f t="shared" si="0"/>
        <v>9.5866671582906235</v>
      </c>
      <c r="I37" s="74">
        <f t="shared" si="1"/>
        <v>8.3988241646169524</v>
      </c>
      <c r="J37" s="62"/>
      <c r="K37" s="69">
        <f t="shared" si="2"/>
        <v>8.9731116000633264</v>
      </c>
      <c r="R37" s="40">
        <f>IF(B37&gt;'correction parameter'!$C$3,'correction parameter'!$E$8*B37+'correction parameter'!$H$8,'correction parameter'!$B$8)</f>
        <v>4.0000000000000002E-4</v>
      </c>
      <c r="S37" s="41">
        <f>IF(D37&gt;'correction parameter'!$C$3,'correction parameter'!$E$8*D37+'correction parameter'!$H$8,'correction parameter'!$B$8)</f>
        <v>4.0000000000000002E-4</v>
      </c>
      <c r="T37" s="42">
        <f>IF(F37&gt;'correction parameter'!$C$3,'correction parameter'!$E$8*F37+'correction parameter'!$H$8,'correction parameter'!$B$8)</f>
        <v>4.0000000000000002E-4</v>
      </c>
    </row>
    <row r="38" spans="1:20" x14ac:dyDescent="0.25">
      <c r="A38" s="36">
        <v>8</v>
      </c>
      <c r="B38">
        <v>12</v>
      </c>
      <c r="C38" s="36">
        <v>4.3</v>
      </c>
      <c r="D38">
        <v>8</v>
      </c>
      <c r="E38" s="36">
        <v>3.4</v>
      </c>
      <c r="H38" s="73">
        <f t="shared" si="0"/>
        <v>2.2058012573067165</v>
      </c>
      <c r="I38" s="74">
        <f t="shared" si="1"/>
        <v>1.7614161786076004</v>
      </c>
      <c r="J38" s="62"/>
      <c r="K38" s="69">
        <f t="shared" si="2"/>
        <v>1.9711250648837677</v>
      </c>
      <c r="R38" s="40">
        <f>IF(B38&gt;'correction parameter'!$C$3,'correction parameter'!$E$8*B38+'correction parameter'!$H$8,'correction parameter'!$B$8)</f>
        <v>4.0000000000000002E-4</v>
      </c>
      <c r="S38" s="41">
        <f>IF(D38&gt;'correction parameter'!$C$3,'correction parameter'!$E$8*D38+'correction parameter'!$H$8,'correction parameter'!$B$8)</f>
        <v>4.0000000000000002E-4</v>
      </c>
      <c r="T38" s="42">
        <f>IF(F38&gt;'correction parameter'!$C$3,'correction parameter'!$E$8*F38+'correction parameter'!$H$8,'correction parameter'!$B$8)</f>
        <v>4.0000000000000002E-4</v>
      </c>
    </row>
    <row r="39" spans="1:20" x14ac:dyDescent="0.25">
      <c r="A39" s="36">
        <v>8.25</v>
      </c>
      <c r="B39">
        <v>300</v>
      </c>
      <c r="C39" s="36">
        <v>1.2</v>
      </c>
      <c r="D39">
        <v>250</v>
      </c>
      <c r="E39" s="36">
        <v>0.52</v>
      </c>
      <c r="H39" s="73">
        <f t="shared" si="0"/>
        <v>440.20542920029362</v>
      </c>
      <c r="I39" s="74">
        <f t="shared" si="1"/>
        <v>485.55474629764512</v>
      </c>
      <c r="J39" s="62"/>
      <c r="K39" s="69">
        <f t="shared" si="2"/>
        <v>462.32438340865667</v>
      </c>
      <c r="R39" s="40">
        <f>IF(B39&gt;'correction parameter'!$C$3,'correction parameter'!$E$8*B39+'correction parameter'!$H$8,'correction parameter'!$B$8)</f>
        <v>5.5450000000000004E-3</v>
      </c>
      <c r="S39" s="41">
        <f>IF(D39&gt;'correction parameter'!$C$3,'correction parameter'!$E$8*D39+'correction parameter'!$H$8,'correction parameter'!$B$8)</f>
        <v>4.6005000000000004E-3</v>
      </c>
      <c r="T39" s="42">
        <f>IF(F39&gt;'correction parameter'!$C$3,'correction parameter'!$E$8*F39+'correction parameter'!$H$8,'correction parameter'!$B$8)</f>
        <v>4.0000000000000002E-4</v>
      </c>
    </row>
    <row r="40" spans="1:20" x14ac:dyDescent="0.25">
      <c r="A40" s="36">
        <v>8.5</v>
      </c>
      <c r="B40">
        <v>325</v>
      </c>
      <c r="C40" s="36">
        <v>1.25</v>
      </c>
      <c r="D40">
        <v>260</v>
      </c>
      <c r="E40" s="36">
        <v>0.52</v>
      </c>
      <c r="H40" s="73">
        <f t="shared" si="0"/>
        <v>739.65549123081507</v>
      </c>
      <c r="I40" s="74">
        <f t="shared" si="1"/>
        <v>619.40746528935858</v>
      </c>
      <c r="J40" s="62"/>
      <c r="K40" s="69">
        <f t="shared" si="2"/>
        <v>676.8664070631919</v>
      </c>
      <c r="R40" s="40">
        <f>IF(B40&gt;'correction parameter'!$C$3,'correction parameter'!$E$8*B40+'correction parameter'!$H$8,'correction parameter'!$B$8)</f>
        <v>6.01725E-3</v>
      </c>
      <c r="S40" s="41">
        <f>IF(D40&gt;'correction parameter'!$C$3,'correction parameter'!$E$8*D40+'correction parameter'!$H$8,'correction parameter'!$B$8)</f>
        <v>4.7894000000000001E-3</v>
      </c>
      <c r="T40" s="42">
        <f>IF(F40&gt;'correction parameter'!$C$3,'correction parameter'!$E$8*F40+'correction parameter'!$H$8,'correction parameter'!$B$8)</f>
        <v>4.0000000000000002E-4</v>
      </c>
    </row>
    <row r="41" spans="1:20" x14ac:dyDescent="0.25">
      <c r="A41" s="36">
        <v>8.75</v>
      </c>
      <c r="B41">
        <v>340</v>
      </c>
      <c r="C41" s="36">
        <v>1.42</v>
      </c>
      <c r="D41">
        <v>265</v>
      </c>
      <c r="E41" s="36">
        <v>0.48</v>
      </c>
      <c r="H41" s="73">
        <f t="shared" si="0"/>
        <v>804.17033273730169</v>
      </c>
      <c r="I41" s="74">
        <f t="shared" si="1"/>
        <v>801.13731266802154</v>
      </c>
      <c r="J41" s="62"/>
      <c r="K41" s="71">
        <f t="shared" si="2"/>
        <v>802.6523900771183</v>
      </c>
      <c r="R41" s="40">
        <f>IF(B41&gt;'correction parameter'!$C$3,'correction parameter'!$E$8*B41+'correction parameter'!$H$8,'correction parameter'!$B$8)</f>
        <v>6.3006000000000008E-3</v>
      </c>
      <c r="S41" s="41">
        <f>IF(D41&gt;'correction parameter'!$C$3,'correction parameter'!$E$8*D41+'correction parameter'!$H$8,'correction parameter'!$B$8)</f>
        <v>4.8838500000000003E-3</v>
      </c>
      <c r="T41" s="42">
        <f>IF(F41&gt;'correction parameter'!$C$3,'correction parameter'!$E$8*F41+'correction parameter'!$H$8,'correction parameter'!$B$8)</f>
        <v>4.0000000000000002E-4</v>
      </c>
    </row>
    <row r="42" spans="1:20" x14ac:dyDescent="0.25">
      <c r="A42" s="36">
        <v>9</v>
      </c>
      <c r="B42">
        <v>130</v>
      </c>
      <c r="C42" s="36">
        <v>3.9</v>
      </c>
      <c r="D42">
        <v>60</v>
      </c>
      <c r="E42" s="36">
        <v>2.75</v>
      </c>
      <c r="H42" s="73">
        <f t="shared" si="0"/>
        <v>26.03645103144402</v>
      </c>
      <c r="I42" s="74">
        <f t="shared" si="1"/>
        <v>15.499870834409712</v>
      </c>
      <c r="J42" s="62"/>
      <c r="K42" s="69">
        <f t="shared" si="2"/>
        <v>20.08884337073232</v>
      </c>
      <c r="R42" s="40">
        <f>IF(B42&gt;'correction parameter'!$C$3,'correction parameter'!$E$8*B42+'correction parameter'!$H$8,'correction parameter'!$B$8)</f>
        <v>4.0000000000000002E-4</v>
      </c>
      <c r="S42" s="41">
        <f>IF(D42&gt;'correction parameter'!$C$3,'correction parameter'!$E$8*D42+'correction parameter'!$H$8,'correction parameter'!$B$8)</f>
        <v>4.0000000000000002E-4</v>
      </c>
      <c r="T42" s="42">
        <f>IF(F42&gt;'correction parameter'!$C$3,'correction parameter'!$E$8*F42+'correction parameter'!$H$8,'correction parameter'!$B$8)</f>
        <v>4.0000000000000002E-4</v>
      </c>
    </row>
    <row r="43" spans="1:20" x14ac:dyDescent="0.25">
      <c r="A43" s="36">
        <v>9.25</v>
      </c>
      <c r="B43">
        <v>100</v>
      </c>
      <c r="C43" s="36">
        <v>4.25</v>
      </c>
      <c r="D43">
        <v>50</v>
      </c>
      <c r="E43" s="36">
        <v>2.5</v>
      </c>
      <c r="H43" s="73">
        <f t="shared" si="0"/>
        <v>18.674136321195146</v>
      </c>
      <c r="I43" s="74">
        <f t="shared" si="1"/>
        <v>13.793103448275861</v>
      </c>
      <c r="J43" s="62"/>
      <c r="K43" s="69">
        <f t="shared" si="2"/>
        <v>16.049121287019119</v>
      </c>
      <c r="R43" s="40">
        <f>IF(B43&gt;'correction parameter'!$C$3,'correction parameter'!$E$8*B43+'correction parameter'!$H$8,'correction parameter'!$B$8)</f>
        <v>4.0000000000000002E-4</v>
      </c>
      <c r="S43" s="41">
        <f>IF(D43&gt;'correction parameter'!$C$3,'correction parameter'!$E$8*D43+'correction parameter'!$H$8,'correction parameter'!$B$8)</f>
        <v>4.0000000000000002E-4</v>
      </c>
      <c r="T43" s="42">
        <f>IF(F43&gt;'correction parameter'!$C$3,'correction parameter'!$E$8*F43+'correction parameter'!$H$8,'correction parameter'!$B$8)</f>
        <v>4.0000000000000002E-4</v>
      </c>
    </row>
    <row r="44" spans="1:20" x14ac:dyDescent="0.25">
      <c r="A44" s="36">
        <v>9.5</v>
      </c>
      <c r="B44">
        <v>205</v>
      </c>
      <c r="C44" s="36">
        <v>4.25</v>
      </c>
      <c r="D44">
        <v>120</v>
      </c>
      <c r="E44" s="36">
        <v>2.6</v>
      </c>
      <c r="H44" s="73">
        <f t="shared" si="0"/>
        <v>44.313231644554271</v>
      </c>
      <c r="I44" s="74">
        <f t="shared" si="1"/>
        <v>32.458750338111983</v>
      </c>
      <c r="J44" s="62"/>
      <c r="K44" s="69">
        <f t="shared" si="2"/>
        <v>37.925613015817035</v>
      </c>
      <c r="R44" s="40">
        <f>IF(B44&gt;'correction parameter'!$C$3,'correction parameter'!$E$8*B44+'correction parameter'!$H$8,'correction parameter'!$B$8)</f>
        <v>3.7504499999999998E-3</v>
      </c>
      <c r="S44" s="41">
        <f>IF(D44&gt;'correction parameter'!$C$3,'correction parameter'!$E$8*D44+'correction parameter'!$H$8,'correction parameter'!$B$8)</f>
        <v>4.0000000000000002E-4</v>
      </c>
      <c r="T44" s="42">
        <f>IF(F44&gt;'correction parameter'!$C$3,'correction parameter'!$E$8*F44+'correction parameter'!$H$8,'correction parameter'!$B$8)</f>
        <v>4.0000000000000002E-4</v>
      </c>
    </row>
    <row r="45" spans="1:20" x14ac:dyDescent="0.25">
      <c r="A45" s="36">
        <v>9.75</v>
      </c>
      <c r="B45">
        <v>340</v>
      </c>
      <c r="C45" s="36">
        <v>1.65</v>
      </c>
      <c r="D45">
        <v>260</v>
      </c>
      <c r="E45" s="36">
        <v>0.74</v>
      </c>
      <c r="H45" s="73">
        <f t="shared" si="0"/>
        <v>520.83652473360792</v>
      </c>
      <c r="I45" s="74">
        <f t="shared" si="1"/>
        <v>406.40494188409326</v>
      </c>
      <c r="J45" s="62"/>
      <c r="K45" s="71">
        <f t="shared" si="2"/>
        <v>460.07666487822985</v>
      </c>
      <c r="R45" s="40">
        <f>IF(B45&gt;'correction parameter'!$C$3,'correction parameter'!$E$8*B45+'correction parameter'!$H$8,'correction parameter'!$B$8)</f>
        <v>6.3006000000000008E-3</v>
      </c>
      <c r="S45" s="41">
        <f>IF(D45&gt;'correction parameter'!$C$3,'correction parameter'!$E$8*D45+'correction parameter'!$H$8,'correction parameter'!$B$8)</f>
        <v>4.7894000000000001E-3</v>
      </c>
      <c r="T45" s="42">
        <f>IF(F45&gt;'correction parameter'!$C$3,'correction parameter'!$E$8*F45+'correction parameter'!$H$8,'correction parameter'!$B$8)</f>
        <v>4.0000000000000002E-4</v>
      </c>
    </row>
    <row r="46" spans="1:20" x14ac:dyDescent="0.25">
      <c r="A46" s="36">
        <v>10</v>
      </c>
      <c r="B46">
        <v>185</v>
      </c>
      <c r="C46" s="36">
        <v>3.75</v>
      </c>
      <c r="D46">
        <v>120</v>
      </c>
      <c r="E46" s="36">
        <v>3</v>
      </c>
      <c r="H46" s="73">
        <f t="shared" si="0"/>
        <v>38.373781373159098</v>
      </c>
      <c r="I46" s="74">
        <f t="shared" si="1"/>
        <v>29.289724188430558</v>
      </c>
      <c r="J46" s="62"/>
      <c r="K46" s="71">
        <f t="shared" si="2"/>
        <v>33.525474977798062</v>
      </c>
      <c r="R46" s="40">
        <f>IF(B46&gt;'correction parameter'!$C$3,'correction parameter'!$E$8*B46+'correction parameter'!$H$8,'correction parameter'!$B$8)</f>
        <v>4.0000000000000002E-4</v>
      </c>
      <c r="S46" s="41">
        <f>IF(D46&gt;'correction parameter'!$C$3,'correction parameter'!$E$8*D46+'correction parameter'!$H$8,'correction parameter'!$B$8)</f>
        <v>4.0000000000000002E-4</v>
      </c>
      <c r="T46" s="42">
        <f>IF(F46&gt;'correction parameter'!$C$3,'correction parameter'!$E$8*F46+'correction parameter'!$H$8,'correction parameter'!$B$8)</f>
        <v>4.0000000000000002E-4</v>
      </c>
    </row>
    <row r="47" spans="1:20" x14ac:dyDescent="0.25">
      <c r="A47" s="36">
        <v>10.25</v>
      </c>
      <c r="B47">
        <v>40</v>
      </c>
      <c r="C47" s="36">
        <v>4.4000000000000004</v>
      </c>
      <c r="D47">
        <v>28</v>
      </c>
      <c r="E47" s="36">
        <v>3.25</v>
      </c>
      <c r="H47" s="73">
        <f t="shared" si="0"/>
        <v>7.2345812986073437</v>
      </c>
      <c r="I47" s="74">
        <f t="shared" si="1"/>
        <v>6.3871526985720166</v>
      </c>
      <c r="J47" s="62"/>
      <c r="K47" s="69">
        <f t="shared" si="2"/>
        <v>6.7976742687803551</v>
      </c>
      <c r="R47" s="40">
        <f>IF(B47&gt;'correction parameter'!$C$3,'correction parameter'!$E$8*B47+'correction parameter'!$H$8,'correction parameter'!$B$8)</f>
        <v>4.0000000000000002E-4</v>
      </c>
      <c r="S47" s="41">
        <f>IF(D47&gt;'correction parameter'!$C$3,'correction parameter'!$E$8*D47+'correction parameter'!$H$8,'correction parameter'!$B$8)</f>
        <v>4.0000000000000002E-4</v>
      </c>
      <c r="T47" s="42">
        <f>IF(F47&gt;'correction parameter'!$C$3,'correction parameter'!$E$8*F47+'correction parameter'!$H$8,'correction parameter'!$B$8)</f>
        <v>4.0000000000000002E-4</v>
      </c>
    </row>
    <row r="48" spans="1:20" x14ac:dyDescent="0.25">
      <c r="A48" s="36">
        <v>10.5</v>
      </c>
      <c r="B48">
        <v>250</v>
      </c>
      <c r="C48" s="36">
        <v>4.0999999999999996</v>
      </c>
      <c r="D48">
        <v>180</v>
      </c>
      <c r="E48" s="36">
        <v>2</v>
      </c>
      <c r="H48" s="73">
        <f t="shared" si="0"/>
        <v>61.051924661924986</v>
      </c>
      <c r="I48" s="74">
        <f t="shared" si="1"/>
        <v>58.574682720468601</v>
      </c>
      <c r="J48" s="62"/>
      <c r="K48" s="69">
        <f t="shared" si="2"/>
        <v>59.800477561188494</v>
      </c>
      <c r="R48" s="40">
        <f>IF(B48&gt;'correction parameter'!$C$3,'correction parameter'!$E$8*B48+'correction parameter'!$H$8,'correction parameter'!$B$8)</f>
        <v>4.6005000000000004E-3</v>
      </c>
      <c r="S48" s="41">
        <f>IF(D48&gt;'correction parameter'!$C$3,'correction parameter'!$E$8*D48+'correction parameter'!$H$8,'correction parameter'!$B$8)</f>
        <v>4.0000000000000002E-4</v>
      </c>
      <c r="T48" s="42">
        <f>IF(F48&gt;'correction parameter'!$C$3,'correction parameter'!$E$8*F48+'correction parameter'!$H$8,'correction parameter'!$B$8)</f>
        <v>4.0000000000000002E-4</v>
      </c>
    </row>
    <row r="49" spans="1:20" x14ac:dyDescent="0.25">
      <c r="A49" s="36">
        <v>10.75</v>
      </c>
      <c r="B49">
        <v>55</v>
      </c>
      <c r="C49" s="36">
        <v>4.3</v>
      </c>
      <c r="D49">
        <v>35</v>
      </c>
      <c r="E49" s="36">
        <v>2.8</v>
      </c>
      <c r="H49" s="73">
        <f>1/((C49+($K$6+$K$7)/10)/B49-R49)</f>
        <v>10.141987829614603</v>
      </c>
      <c r="I49" s="77">
        <f t="shared" si="1"/>
        <v>8.9035868735690666</v>
      </c>
      <c r="J49" s="62"/>
      <c r="K49" s="69">
        <f>GEOMEAN(H49)</f>
        <v>10.141987829614603</v>
      </c>
      <c r="R49" s="40">
        <f>IF(B49&gt;'correction parameter'!$C$3,'correction parameter'!$E$8*B49+'correction parameter'!$H$8,'correction parameter'!$B$8)</f>
        <v>4.0000000000000002E-4</v>
      </c>
      <c r="S49" s="41">
        <f>IF(D49&gt;'correction parameter'!$C$3,'correction parameter'!$E$8*D49+'correction parameter'!$H$8,'correction parameter'!$B$8)</f>
        <v>4.0000000000000002E-4</v>
      </c>
      <c r="T49" s="42">
        <f>IF(F49&gt;'correction parameter'!$C$3,'correction parameter'!$E$8*F49+'correction parameter'!$H$8,'correction parameter'!$B$8)</f>
        <v>4.0000000000000002E-4</v>
      </c>
    </row>
    <row r="50" spans="1:20" x14ac:dyDescent="0.25">
      <c r="A50" s="36">
        <v>11</v>
      </c>
      <c r="B50">
        <v>35</v>
      </c>
      <c r="C50" s="36">
        <v>4.4000000000000004</v>
      </c>
      <c r="D50">
        <v>20</v>
      </c>
      <c r="E50" s="36">
        <v>3.2</v>
      </c>
      <c r="H50" s="73">
        <f t="shared" si="0"/>
        <v>6.3279696257457969</v>
      </c>
      <c r="I50" s="74">
        <f t="shared" si="1"/>
        <v>4.6114825916532158</v>
      </c>
      <c r="J50" s="62"/>
      <c r="K50" s="69">
        <f t="shared" si="2"/>
        <v>5.4019738771709234</v>
      </c>
      <c r="R50" s="40">
        <f>IF(B50&gt;'correction parameter'!$C$3,'correction parameter'!$E$8*B50+'correction parameter'!$H$8,'correction parameter'!$B$8)</f>
        <v>4.0000000000000002E-4</v>
      </c>
      <c r="S50" s="41">
        <f>IF(D50&gt;'correction parameter'!$C$3,'correction parameter'!$E$8*D50+'correction parameter'!$H$8,'correction parameter'!$B$8)</f>
        <v>4.0000000000000002E-4</v>
      </c>
      <c r="T50" s="42">
        <f>IF(F50&gt;'correction parameter'!$C$3,'correction parameter'!$E$8*F50+'correction parameter'!$H$8,'correction parameter'!$B$8)</f>
        <v>4.0000000000000002E-4</v>
      </c>
    </row>
    <row r="51" spans="1:20" x14ac:dyDescent="0.25">
      <c r="A51" s="36">
        <f t="shared" ref="A51:A53" si="3">A50+$A$9</f>
        <v>11.75</v>
      </c>
      <c r="B51">
        <v>230</v>
      </c>
      <c r="C51">
        <v>1.6</v>
      </c>
      <c r="D51">
        <v>170</v>
      </c>
      <c r="E51">
        <v>0.47</v>
      </c>
      <c r="H51" s="73">
        <f t="shared" si="0"/>
        <v>129.66666084106305</v>
      </c>
      <c r="I51" s="74">
        <f t="shared" si="1"/>
        <v>109.89010989010988</v>
      </c>
      <c r="J51" s="62"/>
      <c r="K51" s="69">
        <f t="shared" si="2"/>
        <v>119.36952546151814</v>
      </c>
      <c r="R51" s="40">
        <f>IF(B51&gt;'correction parameter'!$C$3,'correction parameter'!$E$8*B51+'correction parameter'!$H$8,'correction parameter'!$B$8)</f>
        <v>4.2227000000000002E-3</v>
      </c>
      <c r="S51" s="41">
        <f>IF(D51&gt;'correction parameter'!$C$3,'correction parameter'!$E$8*D51+'correction parameter'!$H$8,'correction parameter'!$B$8)</f>
        <v>4.0000000000000002E-4</v>
      </c>
      <c r="T51" s="42">
        <f>IF(F51&gt;'correction parameter'!$C$3,'correction parameter'!$E$8*F51+'correction parameter'!$H$8,'correction parameter'!$B$8)</f>
        <v>4.0000000000000002E-4</v>
      </c>
    </row>
    <row r="52" spans="1:20" x14ac:dyDescent="0.25">
      <c r="A52" s="36">
        <f t="shared" si="3"/>
        <v>12.5</v>
      </c>
      <c r="B52">
        <v>350</v>
      </c>
      <c r="C52">
        <v>1.2</v>
      </c>
      <c r="D52">
        <v>300</v>
      </c>
      <c r="E52">
        <v>0.56999999999999995</v>
      </c>
      <c r="H52" s="73">
        <f t="shared" si="0"/>
        <v>4750.5938242280536</v>
      </c>
      <c r="I52" s="74">
        <f t="shared" si="1"/>
        <v>5825.2427184466433</v>
      </c>
      <c r="J52" s="62"/>
      <c r="K52" s="69">
        <f t="shared" si="2"/>
        <v>5260.5476979951491</v>
      </c>
      <c r="R52" s="40">
        <f>IF(B52&gt;'correction parameter'!$C$3,'correction parameter'!$E$8*B52+'correction parameter'!$H$8,'correction parameter'!$B$8)</f>
        <v>6.4895000000000005E-3</v>
      </c>
      <c r="S52" s="41">
        <f>IF(D52&gt;'correction parameter'!$C$3,'correction parameter'!$E$8*D52+'correction parameter'!$H$8,'correction parameter'!$B$8)</f>
        <v>5.5450000000000004E-3</v>
      </c>
      <c r="T52" s="42">
        <f>IF(F52&gt;'correction parameter'!$C$3,'correction parameter'!$E$8*F52+'correction parameter'!$H$8,'correction parameter'!$B$8)</f>
        <v>4.0000000000000002E-4</v>
      </c>
    </row>
    <row r="53" spans="1:20" x14ac:dyDescent="0.25">
      <c r="A53" s="36">
        <f t="shared" si="3"/>
        <v>13.25</v>
      </c>
      <c r="B53">
        <v>300</v>
      </c>
      <c r="C53">
        <v>1.2</v>
      </c>
      <c r="D53">
        <v>255</v>
      </c>
      <c r="E53">
        <v>0.57999999999999996</v>
      </c>
      <c r="H53" s="73">
        <f t="shared" si="0"/>
        <v>440.20542920029362</v>
      </c>
      <c r="I53" s="74">
        <f t="shared" si="1"/>
        <v>483.14876576805733</v>
      </c>
      <c r="J53" s="62"/>
      <c r="K53" s="69">
        <f t="shared" si="2"/>
        <v>461.17752525737831</v>
      </c>
      <c r="R53" s="40">
        <f>IF(B53&gt;'correction parameter'!$C$3,'correction parameter'!$E$8*B53+'correction parameter'!$H$8,'correction parameter'!$B$8)</f>
        <v>5.5450000000000004E-3</v>
      </c>
      <c r="S53" s="41">
        <f>IF(D53&gt;'correction parameter'!$C$3,'correction parameter'!$E$8*D53+'correction parameter'!$H$8,'correction parameter'!$B$8)</f>
        <v>4.6949500000000007E-3</v>
      </c>
      <c r="T53" s="42">
        <f>IF(F53&gt;'correction parameter'!$C$3,'correction parameter'!$E$8*F53+'correction parameter'!$H$8,'correction parameter'!$B$8)</f>
        <v>4.0000000000000002E-4</v>
      </c>
    </row>
    <row r="54" spans="1:20" x14ac:dyDescent="0.25">
      <c r="A54" s="36">
        <v>13.85</v>
      </c>
      <c r="B54">
        <v>350</v>
      </c>
      <c r="C54">
        <v>1.3</v>
      </c>
      <c r="D54">
        <v>295</v>
      </c>
      <c r="E54">
        <v>0.66</v>
      </c>
      <c r="H54" s="73">
        <f t="shared" si="0"/>
        <v>2015.2583849143484</v>
      </c>
      <c r="I54" s="74">
        <f t="shared" si="1"/>
        <v>1496.7952092405533</v>
      </c>
      <c r="J54" s="49"/>
      <c r="K54" s="69">
        <f t="shared" si="2"/>
        <v>1736.7870036137567</v>
      </c>
      <c r="R54" s="40">
        <f>IF(B54&gt;'correction parameter'!$C$3,'correction parameter'!$E$8*B54+'correction parameter'!$H$8,'correction parameter'!$B$8)</f>
        <v>6.4895000000000005E-3</v>
      </c>
      <c r="S54" s="41">
        <f>IF(D54&gt;'correction parameter'!$C$3,'correction parameter'!$E$8*D54+'correction parameter'!$H$8,'correction parameter'!$B$8)</f>
        <v>5.4505500000000002E-3</v>
      </c>
      <c r="T54" s="42">
        <f>IF(F54&gt;'correction parameter'!$C$3,'correction parameter'!$E$8*F54+'correction parameter'!$H$8,'correction parameter'!$B$8)</f>
        <v>4.0000000000000002E-4</v>
      </c>
    </row>
    <row r="55" spans="1:20" x14ac:dyDescent="0.25">
      <c r="R55" s="40">
        <f>IF(B55&gt;'correction parameter'!$C$3,'correction parameter'!$E$8*B55+'correction parameter'!$H$8,'correction parameter'!$B$8)</f>
        <v>4.0000000000000002E-4</v>
      </c>
      <c r="S55" s="41">
        <f>IF(D55&gt;'correction parameter'!$C$3,'correction parameter'!$E$8*D55+'correction parameter'!$H$8,'correction parameter'!$B$8)</f>
        <v>4.0000000000000002E-4</v>
      </c>
      <c r="T55" s="42">
        <f>IF(F55&gt;'correction parameter'!$C$3,'correction parameter'!$E$8*F55+'correction parameter'!$H$8,'correction parameter'!$B$8)</f>
        <v>4.0000000000000002E-4</v>
      </c>
    </row>
    <row r="56" spans="1:20" x14ac:dyDescent="0.25">
      <c r="R56" s="40">
        <f>IF(B56&gt;'correction parameter'!$C$3,'correction parameter'!$E$8*B56+'correction parameter'!$H$8,'correction parameter'!$B$8)</f>
        <v>4.0000000000000002E-4</v>
      </c>
      <c r="S56" s="41">
        <f>IF(D56&gt;'correction parameter'!$C$3,'correction parameter'!$E$8*D56+'correction parameter'!$H$8,'correction parameter'!$B$8)</f>
        <v>4.0000000000000002E-4</v>
      </c>
      <c r="T56" s="42">
        <f>IF(F56&gt;'correction parameter'!$C$3,'correction parameter'!$E$8*F56+'correction parameter'!$H$8,'correction parameter'!$B$8)</f>
        <v>4.0000000000000002E-4</v>
      </c>
    </row>
    <row r="57" spans="1:20" x14ac:dyDescent="0.25">
      <c r="R57" s="40">
        <f>IF(B57&gt;'correction parameter'!$C$3,'correction parameter'!$E$8*B57+'correction parameter'!$H$8,'correction parameter'!$B$8)</f>
        <v>4.0000000000000002E-4</v>
      </c>
      <c r="S57" s="41">
        <f>IF(D57&gt;'correction parameter'!$C$3,'correction parameter'!$E$8*D57+'correction parameter'!$H$8,'correction parameter'!$B$8)</f>
        <v>4.0000000000000002E-4</v>
      </c>
      <c r="T57" s="42">
        <f>IF(F57&gt;'correction parameter'!$C$3,'correction parameter'!$E$8*F57+'correction parameter'!$H$8,'correction parameter'!$B$8)</f>
        <v>4.0000000000000002E-4</v>
      </c>
    </row>
    <row r="58" spans="1:20" x14ac:dyDescent="0.25">
      <c r="R58" s="40">
        <f>IF(B58&gt;'correction parameter'!$C$3,'correction parameter'!$E$8*B58+'correction parameter'!$H$8,'correction parameter'!$B$8)</f>
        <v>4.0000000000000002E-4</v>
      </c>
      <c r="S58" s="41">
        <f>IF(D58&gt;'correction parameter'!$C$3,'correction parameter'!$E$8*D58+'correction parameter'!$H$8,'correction parameter'!$B$8)</f>
        <v>4.0000000000000002E-4</v>
      </c>
      <c r="T58" s="42">
        <f>IF(F58&gt;'correction parameter'!$C$3,'correction parameter'!$E$8*F58+'correction parameter'!$H$8,'correction parameter'!$B$8)</f>
        <v>4.0000000000000002E-4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selection activeCell="K10" sqref="K10"/>
    </sheetView>
  </sheetViews>
  <sheetFormatPr baseColWidth="10" defaultRowHeight="15" x14ac:dyDescent="0.25"/>
  <sheetData>
    <row r="1" spans="1:23" x14ac:dyDescent="0.25">
      <c r="A1" s="25" t="s">
        <v>24</v>
      </c>
      <c r="B1" s="26" t="s">
        <v>39</v>
      </c>
      <c r="C1" s="27"/>
      <c r="D1" s="28"/>
      <c r="E1" s="28"/>
      <c r="F1" s="28"/>
      <c r="G1" s="28"/>
      <c r="H1" s="28"/>
      <c r="I1" s="28"/>
      <c r="J1" s="28"/>
      <c r="K1" s="28"/>
    </row>
    <row r="2" spans="1:23" x14ac:dyDescent="0.25">
      <c r="A2" s="25" t="s">
        <v>25</v>
      </c>
      <c r="B2" s="29" t="s">
        <v>46</v>
      </c>
      <c r="C2" s="30"/>
      <c r="D2" s="28"/>
      <c r="E2" s="28"/>
      <c r="F2" s="28" t="s">
        <v>26</v>
      </c>
      <c r="G2" s="28"/>
      <c r="H2" s="28"/>
      <c r="I2" s="28"/>
      <c r="J2" s="28"/>
      <c r="K2" s="31"/>
    </row>
    <row r="3" spans="1:23" x14ac:dyDescent="0.25">
      <c r="A3" s="28"/>
      <c r="B3" s="28"/>
      <c r="C3" s="28" t="s">
        <v>27</v>
      </c>
      <c r="D3" s="32">
        <v>39709</v>
      </c>
      <c r="E3" s="28"/>
      <c r="F3" s="28" t="s">
        <v>28</v>
      </c>
      <c r="G3" s="28"/>
      <c r="H3" s="28"/>
      <c r="I3" s="28"/>
      <c r="J3" s="28"/>
      <c r="K3" s="31"/>
    </row>
    <row r="4" spans="1:23" x14ac:dyDescent="0.25">
      <c r="A4" s="28"/>
      <c r="B4" s="28"/>
      <c r="C4" s="28" t="s">
        <v>29</v>
      </c>
      <c r="D4" s="33">
        <v>0.45833333333333331</v>
      </c>
      <c r="E4" s="28"/>
      <c r="F4" s="28" t="s">
        <v>30</v>
      </c>
      <c r="G4" s="28"/>
      <c r="H4" s="28"/>
      <c r="I4" s="28"/>
      <c r="J4" s="28"/>
      <c r="K4" s="31"/>
    </row>
    <row r="5" spans="1:23" x14ac:dyDescent="0.25">
      <c r="A5" s="28"/>
      <c r="B5" s="28"/>
      <c r="C5" s="28" t="s">
        <v>31</v>
      </c>
      <c r="D5" s="34" t="s">
        <v>41</v>
      </c>
      <c r="E5" s="28"/>
      <c r="F5" s="28" t="s">
        <v>32</v>
      </c>
      <c r="G5" s="28"/>
      <c r="H5" s="28"/>
      <c r="I5" s="28"/>
      <c r="J5" s="28"/>
      <c r="K5" s="34" t="s">
        <v>33</v>
      </c>
    </row>
    <row r="6" spans="1:23" x14ac:dyDescent="0.25">
      <c r="A6" s="28"/>
      <c r="B6" s="28"/>
      <c r="C6" s="28"/>
      <c r="D6" s="28"/>
      <c r="E6" s="28"/>
      <c r="F6" s="28" t="s">
        <v>34</v>
      </c>
      <c r="G6" s="28"/>
      <c r="H6" s="28"/>
      <c r="I6" s="28"/>
      <c r="J6" s="28"/>
      <c r="K6" s="35">
        <v>7.83</v>
      </c>
    </row>
    <row r="7" spans="1:23" ht="15.75" thickBot="1" x14ac:dyDescent="0.3">
      <c r="A7" s="28"/>
      <c r="B7" s="28"/>
      <c r="C7" s="28"/>
      <c r="D7" s="28"/>
      <c r="E7" s="28"/>
      <c r="F7" s="28" t="s">
        <v>35</v>
      </c>
      <c r="G7" s="28"/>
      <c r="H7" s="28"/>
      <c r="I7" s="28"/>
      <c r="J7" s="28"/>
      <c r="K7" s="34">
        <v>1.7</v>
      </c>
    </row>
    <row r="8" spans="1:23" ht="45.75" thickBot="1" x14ac:dyDescent="0.3">
      <c r="A8" s="1" t="s">
        <v>0</v>
      </c>
      <c r="B8" s="2" t="s">
        <v>1</v>
      </c>
      <c r="C8" s="3" t="s">
        <v>2</v>
      </c>
      <c r="D8" s="4" t="s">
        <v>3</v>
      </c>
      <c r="E8" s="3" t="s">
        <v>4</v>
      </c>
      <c r="F8" s="4" t="s">
        <v>5</v>
      </c>
      <c r="G8" s="3" t="s">
        <v>6</v>
      </c>
      <c r="H8" s="51" t="s">
        <v>7</v>
      </c>
      <c r="I8" s="51" t="s">
        <v>8</v>
      </c>
      <c r="J8" s="7" t="s">
        <v>56</v>
      </c>
      <c r="K8" s="7" t="s">
        <v>10</v>
      </c>
      <c r="S8" s="37" t="s">
        <v>36</v>
      </c>
      <c r="T8" s="38" t="s">
        <v>37</v>
      </c>
      <c r="U8" s="39" t="s">
        <v>38</v>
      </c>
      <c r="W8" s="36"/>
    </row>
    <row r="9" spans="1:23" x14ac:dyDescent="0.25">
      <c r="A9" s="36">
        <v>0.30475000000000002</v>
      </c>
      <c r="C9" s="41"/>
      <c r="F9" s="41"/>
      <c r="H9" s="50"/>
      <c r="I9" s="50"/>
      <c r="J9" s="50"/>
      <c r="K9" s="50"/>
      <c r="R9" s="79"/>
      <c r="S9" s="40">
        <f>IF(B9&gt;'correction parameter'!$C$3,'correction parameter'!$E$8*B9+'correction parameter'!$H$8,'correction parameter'!$B$8)</f>
        <v>4.0000000000000002E-4</v>
      </c>
      <c r="T9" s="41">
        <f>IF(D9&gt;'correction parameter'!$C$3,'correction parameter'!$E$8*D9+'correction parameter'!$H$8,'correction parameter'!$B$8)</f>
        <v>4.0000000000000002E-4</v>
      </c>
      <c r="U9" s="42">
        <f>IF(G9&gt;'correction parameter'!$C$3,'correction parameter'!$E$8*G9+'correction parameter'!$H$8,'correction parameter'!$B$8)</f>
        <v>4.0000000000000002E-4</v>
      </c>
      <c r="W9" s="36"/>
    </row>
    <row r="10" spans="1:23" x14ac:dyDescent="0.25">
      <c r="A10" s="46">
        <f t="shared" ref="A10:A56" si="0">A9+$A$9</f>
        <v>0.60950000000000004</v>
      </c>
      <c r="B10" s="49">
        <v>180</v>
      </c>
      <c r="C10" s="49">
        <v>3.55</v>
      </c>
      <c r="D10" s="49">
        <v>140</v>
      </c>
      <c r="E10" s="49">
        <v>2.5499999999999998</v>
      </c>
      <c r="F10" s="49">
        <v>140</v>
      </c>
      <c r="G10" s="49">
        <f>E10*100</f>
        <v>254.99999999999997</v>
      </c>
      <c r="H10" s="50">
        <f t="shared" ref="H10:H23" si="1">1/((C10+($K$6+$K$7)/10)/B10-S10)</f>
        <v>40.622884224779959</v>
      </c>
      <c r="I10" s="50">
        <f>1/((E10+($K$6+$K$7)/10)/D10-T10)</f>
        <v>40.615027560197277</v>
      </c>
      <c r="J10" s="52">
        <f>1/((G10+($K$6+$K$7)/10)/F10-U10)</f>
        <v>0.54838368276987914</v>
      </c>
      <c r="K10" s="50">
        <f>GEOMEAN(H10:I10)</f>
        <v>40.618955702530577</v>
      </c>
      <c r="R10" s="80"/>
      <c r="S10" s="40">
        <f>IF(B10&gt;'correction parameter'!$C$3,'correction parameter'!$E$8*B10+'correction parameter'!$H$8,'correction parameter'!$B$8)</f>
        <v>4.0000000000000002E-4</v>
      </c>
      <c r="T10" s="41">
        <f>IF(D10&gt;'correction parameter'!$C$3,'correction parameter'!$E$8*D10+'correction parameter'!$H$8,'correction parameter'!$B$8)</f>
        <v>4.0000000000000002E-4</v>
      </c>
      <c r="U10" s="42">
        <f>IF(G10&gt;'correction parameter'!$C$3,'correction parameter'!$E$8*G10+'correction parameter'!$H$8,'correction parameter'!$B$8)</f>
        <v>4.6949499999999998E-3</v>
      </c>
      <c r="W10" s="36"/>
    </row>
    <row r="11" spans="1:23" x14ac:dyDescent="0.25">
      <c r="A11" s="46">
        <f t="shared" si="0"/>
        <v>0.91425000000000001</v>
      </c>
      <c r="B11" s="49">
        <v>185</v>
      </c>
      <c r="C11" s="49">
        <v>1.25</v>
      </c>
      <c r="D11" s="49">
        <v>100</v>
      </c>
      <c r="E11" s="49">
        <v>0.46</v>
      </c>
      <c r="F11" s="49">
        <v>100</v>
      </c>
      <c r="G11" s="49">
        <f t="shared" ref="G11:G52" si="2">E11*100</f>
        <v>46</v>
      </c>
      <c r="H11" s="50">
        <f t="shared" si="1"/>
        <v>86.895255988727101</v>
      </c>
      <c r="I11" s="50">
        <f t="shared" ref="I11:I52" si="3">1/((E11+($K$6+$K$7)/10)/D11-T11)</f>
        <v>72.833211944646749</v>
      </c>
      <c r="J11" s="52">
        <f t="shared" ref="J11:J49" si="4">1/((G11+($K$6+$K$7)/10)/F11-U11)</f>
        <v>2.1316053119604375</v>
      </c>
      <c r="K11" s="63">
        <f>GEOMEAN(H11:I11)</f>
        <v>79.554136262115847</v>
      </c>
      <c r="R11" s="79"/>
      <c r="S11" s="40">
        <f>IF(B11&gt;'correction parameter'!$C$3,'correction parameter'!$E$8*B11+'correction parameter'!$H$8,'correction parameter'!$B$8)</f>
        <v>4.0000000000000002E-4</v>
      </c>
      <c r="T11" s="41">
        <f>IF(D11&gt;'correction parameter'!$C$3,'correction parameter'!$E$8*D11+'correction parameter'!$H$8,'correction parameter'!$B$8)</f>
        <v>4.0000000000000002E-4</v>
      </c>
      <c r="U11" s="42">
        <f>IF(G11&gt;'correction parameter'!$C$3,'correction parameter'!$E$8*G11+'correction parameter'!$H$8,'correction parameter'!$B$8)</f>
        <v>4.0000000000000002E-4</v>
      </c>
      <c r="W11" s="36"/>
    </row>
    <row r="12" spans="1:23" x14ac:dyDescent="0.25">
      <c r="A12" s="46">
        <f t="shared" si="0"/>
        <v>1.2190000000000001</v>
      </c>
      <c r="B12" s="49">
        <v>210</v>
      </c>
      <c r="C12" s="49">
        <v>1.1000000000000001</v>
      </c>
      <c r="D12" s="49">
        <v>170</v>
      </c>
      <c r="E12" s="49">
        <v>0.65</v>
      </c>
      <c r="F12" s="49">
        <v>170</v>
      </c>
      <c r="G12" s="49">
        <f t="shared" si="2"/>
        <v>65</v>
      </c>
      <c r="H12" s="50">
        <f t="shared" si="1"/>
        <v>168.59737421632326</v>
      </c>
      <c r="I12" s="50">
        <f>1/((E12+($K$6+$K$7)/10)/D12-T12)</f>
        <v>110.74918566775243</v>
      </c>
      <c r="J12" s="52">
        <f t="shared" si="4"/>
        <v>2.5802534719587156</v>
      </c>
      <c r="K12" s="63">
        <f t="shared" ref="K12:K52" si="5">GEOMEAN(H12:I12)</f>
        <v>136.64560695528826</v>
      </c>
      <c r="R12" s="81"/>
      <c r="S12" s="40">
        <f>IF(B12&gt;'correction parameter'!$C$3,'correction parameter'!$E$8*B12+'correction parameter'!$H$8,'correction parameter'!$B$8)</f>
        <v>3.8448999999999996E-3</v>
      </c>
      <c r="T12" s="41">
        <f>IF(D12&gt;'correction parameter'!$C$3,'correction parameter'!$E$8*D12+'correction parameter'!$H$8,'correction parameter'!$B$8)</f>
        <v>4.0000000000000002E-4</v>
      </c>
      <c r="U12" s="42">
        <f>IF(G12&gt;'correction parameter'!$C$3,'correction parameter'!$E$8*G12+'correction parameter'!$H$8,'correction parameter'!$B$8)</f>
        <v>4.0000000000000002E-4</v>
      </c>
      <c r="W12" s="36"/>
    </row>
    <row r="13" spans="1:23" x14ac:dyDescent="0.25">
      <c r="A13" s="46">
        <f t="shared" si="0"/>
        <v>1.5237500000000002</v>
      </c>
      <c r="B13" s="49">
        <v>200</v>
      </c>
      <c r="C13" s="49">
        <v>0.74</v>
      </c>
      <c r="D13" s="49">
        <v>170</v>
      </c>
      <c r="E13" s="49">
        <v>0.45</v>
      </c>
      <c r="F13" s="49">
        <v>170</v>
      </c>
      <c r="G13" s="49">
        <f t="shared" si="2"/>
        <v>45</v>
      </c>
      <c r="H13" s="50">
        <f t="shared" si="1"/>
        <v>123.9925604463732</v>
      </c>
      <c r="I13" s="50">
        <f t="shared" si="3"/>
        <v>127.34082397003745</v>
      </c>
      <c r="J13" s="52">
        <f t="shared" si="4"/>
        <v>3.7049144600632014</v>
      </c>
      <c r="K13" s="63">
        <f t="shared" si="5"/>
        <v>125.65554032113283</v>
      </c>
      <c r="S13" s="40">
        <f>IF(B13&gt;'correction parameter'!$C$3,'correction parameter'!$E$8*B13+'correction parameter'!$H$8,'correction parameter'!$B$8)</f>
        <v>4.0000000000000002E-4</v>
      </c>
      <c r="T13" s="41">
        <f>IF(D13&gt;'correction parameter'!$C$3,'correction parameter'!$E$8*D13+'correction parameter'!$H$8,'correction parameter'!$B$8)</f>
        <v>4.0000000000000002E-4</v>
      </c>
      <c r="U13" s="42">
        <f>IF(G13&gt;'correction parameter'!$C$3,'correction parameter'!$E$8*G13+'correction parameter'!$H$8,'correction parameter'!$B$8)</f>
        <v>4.0000000000000002E-4</v>
      </c>
      <c r="W13" s="36"/>
    </row>
    <row r="14" spans="1:23" x14ac:dyDescent="0.25">
      <c r="A14" s="46">
        <f t="shared" si="0"/>
        <v>1.8285000000000002</v>
      </c>
      <c r="B14" s="49">
        <v>225</v>
      </c>
      <c r="C14" s="49">
        <v>0.66</v>
      </c>
      <c r="D14" s="49">
        <v>200</v>
      </c>
      <c r="E14" s="49">
        <v>0.47</v>
      </c>
      <c r="F14" s="49">
        <v>200</v>
      </c>
      <c r="G14" s="49">
        <f t="shared" si="2"/>
        <v>47</v>
      </c>
      <c r="H14" s="50">
        <f t="shared" si="1"/>
        <v>328.87825109854475</v>
      </c>
      <c r="I14" s="50">
        <f t="shared" si="3"/>
        <v>148.92032762472078</v>
      </c>
      <c r="J14" s="52">
        <f t="shared" si="4"/>
        <v>4.1777202180769955</v>
      </c>
      <c r="K14" s="50">
        <f t="shared" si="5"/>
        <v>221.3067032474174</v>
      </c>
      <c r="S14" s="40">
        <f>IF(B14&gt;'correction parameter'!$C$3,'correction parameter'!$E$8*B14+'correction parameter'!$H$8,'correction parameter'!$B$8)</f>
        <v>4.12825E-3</v>
      </c>
      <c r="T14" s="41">
        <f>IF(D14&gt;'correction parameter'!$C$3,'correction parameter'!$E$8*D14+'correction parameter'!$H$8,'correction parameter'!$B$8)</f>
        <v>4.0000000000000002E-4</v>
      </c>
      <c r="U14" s="42">
        <f>IF(G14&gt;'correction parameter'!$C$3,'correction parameter'!$E$8*G14+'correction parameter'!$H$8,'correction parameter'!$B$8)</f>
        <v>4.0000000000000002E-4</v>
      </c>
      <c r="W14" s="36"/>
    </row>
    <row r="15" spans="1:23" x14ac:dyDescent="0.25">
      <c r="A15" s="46">
        <f t="shared" si="0"/>
        <v>2.1332500000000003</v>
      </c>
      <c r="B15" s="49">
        <v>12</v>
      </c>
      <c r="C15" s="49">
        <v>4.45</v>
      </c>
      <c r="D15" s="49">
        <v>12</v>
      </c>
      <c r="E15" s="49">
        <v>4.45</v>
      </c>
      <c r="F15" s="49">
        <v>12</v>
      </c>
      <c r="G15" s="49">
        <f t="shared" si="2"/>
        <v>445</v>
      </c>
      <c r="H15" s="50">
        <f t="shared" si="1"/>
        <v>2.2229632099588752</v>
      </c>
      <c r="I15" s="50">
        <f t="shared" si="3"/>
        <v>2.2229632099588752</v>
      </c>
      <c r="J15" s="52">
        <f t="shared" si="4"/>
        <v>2.6914664884316555E-2</v>
      </c>
      <c r="K15" s="50">
        <f t="shared" si="5"/>
        <v>2.2229632099588752</v>
      </c>
      <c r="S15" s="40">
        <f>IF(B15&gt;'correction parameter'!$C$3,'correction parameter'!$E$8*B15+'correction parameter'!$H$8,'correction parameter'!$B$8)</f>
        <v>4.0000000000000002E-4</v>
      </c>
      <c r="T15" s="41">
        <f>IF(D15&gt;'correction parameter'!$C$3,'correction parameter'!$E$8*D15+'correction parameter'!$H$8,'correction parameter'!$B$8)</f>
        <v>4.0000000000000002E-4</v>
      </c>
      <c r="U15" s="42">
        <f>IF(G15&gt;'correction parameter'!$C$3,'correction parameter'!$E$8*G15+'correction parameter'!$H$8,'correction parameter'!$B$8)</f>
        <v>8.2840499999999994E-3</v>
      </c>
      <c r="W15" s="36"/>
    </row>
    <row r="16" spans="1:23" x14ac:dyDescent="0.25">
      <c r="A16" s="46">
        <f t="shared" si="0"/>
        <v>2.4380000000000002</v>
      </c>
      <c r="B16" s="49">
        <v>225</v>
      </c>
      <c r="C16" s="49">
        <v>0.97</v>
      </c>
      <c r="D16" s="49">
        <v>180</v>
      </c>
      <c r="E16" s="49">
        <v>0.42</v>
      </c>
      <c r="F16" s="49">
        <v>180</v>
      </c>
      <c r="G16" s="49">
        <f t="shared" si="2"/>
        <v>42</v>
      </c>
      <c r="H16" s="50">
        <f t="shared" si="1"/>
        <v>226.32541823051238</v>
      </c>
      <c r="I16" s="50">
        <f t="shared" si="3"/>
        <v>138.35511145272866</v>
      </c>
      <c r="J16" s="52">
        <f t="shared" si="4"/>
        <v>4.1976633007625752</v>
      </c>
      <c r="K16" s="50">
        <f t="shared" si="5"/>
        <v>176.95558330798147</v>
      </c>
      <c r="S16" s="40">
        <f>IF(B16&gt;'correction parameter'!$C$3,'correction parameter'!$E$8*B16+'correction parameter'!$H$8,'correction parameter'!$B$8)</f>
        <v>4.12825E-3</v>
      </c>
      <c r="T16" s="41">
        <f>IF(D16&gt;'correction parameter'!$C$3,'correction parameter'!$E$8*D16+'correction parameter'!$H$8,'correction parameter'!$B$8)</f>
        <v>4.0000000000000002E-4</v>
      </c>
      <c r="U16" s="42">
        <f>IF(G16&gt;'correction parameter'!$C$3,'correction parameter'!$E$8*G16+'correction parameter'!$H$8,'correction parameter'!$B$8)</f>
        <v>4.0000000000000002E-4</v>
      </c>
      <c r="W16" s="36"/>
    </row>
    <row r="17" spans="1:23" x14ac:dyDescent="0.25">
      <c r="A17" s="46">
        <f t="shared" si="0"/>
        <v>2.74275</v>
      </c>
      <c r="B17" s="49">
        <v>230</v>
      </c>
      <c r="C17" s="49">
        <v>0.98</v>
      </c>
      <c r="D17" s="49">
        <v>180</v>
      </c>
      <c r="E17" s="49">
        <v>0.46</v>
      </c>
      <c r="F17" s="49">
        <v>180</v>
      </c>
      <c r="G17" s="49">
        <f t="shared" si="2"/>
        <v>46</v>
      </c>
      <c r="H17" s="50">
        <f t="shared" si="1"/>
        <v>239.14017669339847</v>
      </c>
      <c r="I17" s="50">
        <f t="shared" si="3"/>
        <v>134.2281879194631</v>
      </c>
      <c r="J17" s="52">
        <f>1/((G17+($K$6+$K$7)/10)/F17-U17)</f>
        <v>3.8395085429065077</v>
      </c>
      <c r="K17" s="63">
        <f t="shared" si="5"/>
        <v>179.16292187920774</v>
      </c>
      <c r="S17" s="40">
        <f>IF(B17&gt;'correction parameter'!$C$3,'correction parameter'!$E$8*B17+'correction parameter'!$H$8,'correction parameter'!$B$8)</f>
        <v>4.2227000000000002E-3</v>
      </c>
      <c r="T17" s="41">
        <f>IF(D17&gt;'correction parameter'!$C$3,'correction parameter'!$E$8*D17+'correction parameter'!$H$8,'correction parameter'!$B$8)</f>
        <v>4.0000000000000002E-4</v>
      </c>
      <c r="U17" s="42">
        <f>IF(G17&gt;'correction parameter'!$C$3,'correction parameter'!$E$8*G17+'correction parameter'!$H$8,'correction parameter'!$B$8)</f>
        <v>4.0000000000000002E-4</v>
      </c>
      <c r="W17" s="36"/>
    </row>
    <row r="18" spans="1:23" x14ac:dyDescent="0.25">
      <c r="A18" s="46">
        <f t="shared" si="0"/>
        <v>3.0474999999999999</v>
      </c>
      <c r="B18" s="49">
        <v>245</v>
      </c>
      <c r="C18" s="49">
        <v>0.92</v>
      </c>
      <c r="D18" s="49">
        <v>205</v>
      </c>
      <c r="E18" s="49">
        <v>0.47</v>
      </c>
      <c r="F18" s="49">
        <v>205</v>
      </c>
      <c r="G18" s="49">
        <f t="shared" si="2"/>
        <v>47</v>
      </c>
      <c r="H18" s="50">
        <f t="shared" si="1"/>
        <v>318.58822504422034</v>
      </c>
      <c r="I18" s="50">
        <f t="shared" si="3"/>
        <v>313.38006772831164</v>
      </c>
      <c r="J18" s="52">
        <f t="shared" si="4"/>
        <v>4.282342127801801</v>
      </c>
      <c r="K18" s="63">
        <f t="shared" si="5"/>
        <v>315.97341587829879</v>
      </c>
      <c r="S18" s="40">
        <f>IF(B18&gt;'correction parameter'!$C$3,'correction parameter'!$E$8*B18+'correction parameter'!$H$8,'correction parameter'!$B$8)</f>
        <v>4.5060500000000002E-3</v>
      </c>
      <c r="T18" s="41">
        <f>IF(D18&gt;'correction parameter'!$C$3,'correction parameter'!$E$8*D18+'correction parameter'!$H$8,'correction parameter'!$B$8)</f>
        <v>3.7504499999999998E-3</v>
      </c>
      <c r="U18" s="42">
        <f>IF(G18&gt;'correction parameter'!$C$3,'correction parameter'!$E$8*G18+'correction parameter'!$H$8,'correction parameter'!$B$8)</f>
        <v>4.0000000000000002E-4</v>
      </c>
      <c r="W18" s="36"/>
    </row>
    <row r="19" spans="1:23" x14ac:dyDescent="0.25">
      <c r="A19" s="46">
        <f t="shared" si="0"/>
        <v>3.3522499999999997</v>
      </c>
      <c r="B19" s="49">
        <v>250</v>
      </c>
      <c r="C19" s="49">
        <v>0.7</v>
      </c>
      <c r="D19" s="49">
        <v>210</v>
      </c>
      <c r="E19" s="49">
        <v>0.24</v>
      </c>
      <c r="F19" s="49">
        <v>210</v>
      </c>
      <c r="G19" s="49">
        <f t="shared" si="2"/>
        <v>24</v>
      </c>
      <c r="H19" s="50">
        <f t="shared" si="1"/>
        <v>497.1414367387523</v>
      </c>
      <c r="I19" s="50">
        <f t="shared" si="3"/>
        <v>544.64677063368333</v>
      </c>
      <c r="J19" s="52">
        <f t="shared" si="4"/>
        <v>8.4442478587800061</v>
      </c>
      <c r="K19" s="63">
        <f>GEOMEAN(H19:I19)</f>
        <v>520.35226344078785</v>
      </c>
      <c r="S19" s="40">
        <f>IF(B19&gt;'correction parameter'!$C$3,'correction parameter'!$E$8*B19+'correction parameter'!$H$8,'correction parameter'!$B$8)</f>
        <v>4.6005000000000004E-3</v>
      </c>
      <c r="T19" s="41">
        <f>IF(D19&gt;'correction parameter'!$C$3,'correction parameter'!$E$8*D19+'correction parameter'!$H$8,'correction parameter'!$B$8)</f>
        <v>3.8448999999999996E-3</v>
      </c>
      <c r="U19" s="42">
        <f>IF(G19&gt;'correction parameter'!$C$3,'correction parameter'!$E$8*G19+'correction parameter'!$H$8,'correction parameter'!$B$8)</f>
        <v>4.0000000000000002E-4</v>
      </c>
      <c r="W19" s="36"/>
    </row>
    <row r="20" spans="1:23" x14ac:dyDescent="0.25">
      <c r="A20" s="46">
        <f t="shared" si="0"/>
        <v>3.6569999999999996</v>
      </c>
      <c r="B20" s="49">
        <v>260</v>
      </c>
      <c r="C20" s="49">
        <v>0.52</v>
      </c>
      <c r="D20" s="49">
        <v>220</v>
      </c>
      <c r="E20" s="49">
        <v>0.38</v>
      </c>
      <c r="F20" s="49">
        <v>220</v>
      </c>
      <c r="G20" s="49">
        <f t="shared" si="2"/>
        <v>38</v>
      </c>
      <c r="H20" s="50">
        <f t="shared" si="1"/>
        <v>1141.572560108187</v>
      </c>
      <c r="I20" s="50">
        <f t="shared" si="3"/>
        <v>493.75622806151324</v>
      </c>
      <c r="J20" s="52">
        <f t="shared" si="4"/>
        <v>5.6606200952013381</v>
      </c>
      <c r="K20" s="63">
        <f t="shared" si="5"/>
        <v>750.77197692611276</v>
      </c>
      <c r="S20" s="40">
        <f>IF(B20&gt;'correction parameter'!$C$3,'correction parameter'!$E$8*B20+'correction parameter'!$H$8,'correction parameter'!$B$8)</f>
        <v>4.7894000000000001E-3</v>
      </c>
      <c r="T20" s="41">
        <f>IF(D20&gt;'correction parameter'!$C$3,'correction parameter'!$E$8*D20+'correction parameter'!$H$8,'correction parameter'!$B$8)</f>
        <v>4.0338000000000006E-3</v>
      </c>
      <c r="U20" s="42">
        <f>IF(G20&gt;'correction parameter'!$C$3,'correction parameter'!$E$8*G20+'correction parameter'!$H$8,'correction parameter'!$B$8)</f>
        <v>4.0000000000000002E-4</v>
      </c>
      <c r="W20" s="36"/>
    </row>
    <row r="21" spans="1:23" x14ac:dyDescent="0.25">
      <c r="A21" s="46">
        <f t="shared" si="0"/>
        <v>3.9617499999999994</v>
      </c>
      <c r="B21" s="49">
        <v>245</v>
      </c>
      <c r="C21" s="49">
        <v>0.91</v>
      </c>
      <c r="D21" s="49">
        <v>205</v>
      </c>
      <c r="E21" s="49">
        <v>0.49</v>
      </c>
      <c r="F21" s="49">
        <v>205</v>
      </c>
      <c r="G21" s="49">
        <f t="shared" si="2"/>
        <v>49</v>
      </c>
      <c r="H21" s="50">
        <f t="shared" si="1"/>
        <v>322.7856002050018</v>
      </c>
      <c r="I21" s="50">
        <f t="shared" si="3"/>
        <v>304.08313187825843</v>
      </c>
      <c r="J21" s="52">
        <f t="shared" si="4"/>
        <v>4.1106053618335308</v>
      </c>
      <c r="K21" s="63">
        <f t="shared" si="5"/>
        <v>313.29483914603566</v>
      </c>
      <c r="S21" s="40">
        <f>IF(B21&gt;'correction parameter'!$C$3,'correction parameter'!$E$8*B21+'correction parameter'!$H$8,'correction parameter'!$B$8)</f>
        <v>4.5060500000000002E-3</v>
      </c>
      <c r="T21" s="41">
        <f>IF(D21&gt;'correction parameter'!$C$3,'correction parameter'!$E$8*D21+'correction parameter'!$H$8,'correction parameter'!$B$8)</f>
        <v>3.7504499999999998E-3</v>
      </c>
      <c r="U21" s="42">
        <f>IF(G21&gt;'correction parameter'!$C$3,'correction parameter'!$E$8*G21+'correction parameter'!$H$8,'correction parameter'!$B$8)</f>
        <v>4.0000000000000002E-4</v>
      </c>
      <c r="W21" s="36"/>
    </row>
    <row r="22" spans="1:23" x14ac:dyDescent="0.25">
      <c r="A22" s="46">
        <f t="shared" si="0"/>
        <v>4.2664999999999997</v>
      </c>
      <c r="B22" s="49">
        <v>255</v>
      </c>
      <c r="C22" s="49">
        <v>0.63</v>
      </c>
      <c r="D22" s="49">
        <v>230</v>
      </c>
      <c r="E22" s="49">
        <v>0.36</v>
      </c>
      <c r="F22" s="49">
        <v>230</v>
      </c>
      <c r="G22" s="49">
        <f t="shared" si="2"/>
        <v>36</v>
      </c>
      <c r="H22" s="50">
        <f t="shared" si="1"/>
        <v>660.98521790803386</v>
      </c>
      <c r="I22" s="50">
        <f t="shared" si="3"/>
        <v>672.94947904932746</v>
      </c>
      <c r="J22" s="52">
        <f t="shared" si="4"/>
        <v>6.239657090149481</v>
      </c>
      <c r="K22" s="50">
        <f t="shared" si="5"/>
        <v>666.94052062422895</v>
      </c>
      <c r="S22" s="40">
        <f>IF(B22&gt;'correction parameter'!$C$3,'correction parameter'!$E$8*B22+'correction parameter'!$H$8,'correction parameter'!$B$8)</f>
        <v>4.6949500000000007E-3</v>
      </c>
      <c r="T22" s="41">
        <f>IF(D22&gt;'correction parameter'!$C$3,'correction parameter'!$E$8*D22+'correction parameter'!$H$8,'correction parameter'!$B$8)</f>
        <v>4.2227000000000002E-3</v>
      </c>
      <c r="U22" s="42">
        <f>IF(G22&gt;'correction parameter'!$C$3,'correction parameter'!$E$8*G22+'correction parameter'!$H$8,'correction parameter'!$B$8)</f>
        <v>4.0000000000000002E-4</v>
      </c>
      <c r="W22" s="36"/>
    </row>
    <row r="23" spans="1:23" x14ac:dyDescent="0.25">
      <c r="A23" s="46">
        <f t="shared" si="0"/>
        <v>4.57125</v>
      </c>
      <c r="B23" s="49">
        <v>34</v>
      </c>
      <c r="C23" s="49">
        <v>4.3499999999999996</v>
      </c>
      <c r="D23" s="49">
        <v>10</v>
      </c>
      <c r="E23" s="49">
        <v>1.4</v>
      </c>
      <c r="F23" s="49">
        <v>10</v>
      </c>
      <c r="G23" s="49">
        <f t="shared" si="2"/>
        <v>140</v>
      </c>
      <c r="H23" s="50">
        <f t="shared" si="1"/>
        <v>6.4279502401028479</v>
      </c>
      <c r="I23" s="50">
        <f t="shared" si="3"/>
        <v>4.2571306939123037</v>
      </c>
      <c r="J23" s="52">
        <f t="shared" si="4"/>
        <v>7.0947647730739485E-2</v>
      </c>
      <c r="K23" s="50">
        <f t="shared" si="5"/>
        <v>5.2311207466548506</v>
      </c>
      <c r="S23" s="40">
        <f>IF(B23&gt;'correction parameter'!$C$3,'correction parameter'!$E$8*B23+'correction parameter'!$H$8,'correction parameter'!$B$8)</f>
        <v>4.0000000000000002E-4</v>
      </c>
      <c r="T23" s="41">
        <f>IF(D23&gt;'correction parameter'!$C$3,'correction parameter'!$E$8*D23+'correction parameter'!$H$8,'correction parameter'!$B$8)</f>
        <v>4.0000000000000002E-4</v>
      </c>
      <c r="U23" s="42">
        <f>IF(G23&gt;'correction parameter'!$C$3,'correction parameter'!$E$8*G23+'correction parameter'!$H$8,'correction parameter'!$B$8)</f>
        <v>4.0000000000000002E-4</v>
      </c>
      <c r="W23" s="36"/>
    </row>
    <row r="24" spans="1:23" x14ac:dyDescent="0.25">
      <c r="A24" s="46">
        <f t="shared" si="0"/>
        <v>4.8760000000000003</v>
      </c>
      <c r="B24" s="49">
        <v>8</v>
      </c>
      <c r="C24" s="49">
        <v>4.4000000000000004</v>
      </c>
      <c r="D24" s="49">
        <v>8</v>
      </c>
      <c r="E24" s="49">
        <v>4.4000000000000004</v>
      </c>
      <c r="F24" s="49">
        <v>8</v>
      </c>
      <c r="G24" s="49">
        <f t="shared" si="2"/>
        <v>440.00000000000006</v>
      </c>
      <c r="H24" s="50">
        <f t="shared" ref="H24:H52" si="6">1/((C24+($K$6+$K$7)/10)/B24-S24)</f>
        <v>1.4953830049721482</v>
      </c>
      <c r="I24" s="50">
        <f t="shared" si="3"/>
        <v>1.4953830049721482</v>
      </c>
      <c r="J24" s="52">
        <f t="shared" si="4"/>
        <v>1.814521914284184E-2</v>
      </c>
      <c r="K24" s="50">
        <f t="shared" si="5"/>
        <v>1.4953830049721482</v>
      </c>
      <c r="S24" s="40">
        <f>IF(B24&gt;'correction parameter'!$C$3,'correction parameter'!$E$8*B24+'correction parameter'!$H$8,'correction parameter'!$B$8)</f>
        <v>4.0000000000000002E-4</v>
      </c>
      <c r="T24" s="41">
        <f>IF(D24&gt;'correction parameter'!$C$3,'correction parameter'!$E$8*D24+'correction parameter'!$H$8,'correction parameter'!$B$8)</f>
        <v>4.0000000000000002E-4</v>
      </c>
      <c r="U24" s="42">
        <f>IF(G24&gt;'correction parameter'!$C$3,'correction parameter'!$E$8*G24+'correction parameter'!$H$8,'correction parameter'!$B$8)</f>
        <v>8.1896E-3</v>
      </c>
      <c r="W24" s="36"/>
    </row>
    <row r="25" spans="1:23" x14ac:dyDescent="0.25">
      <c r="A25" s="46">
        <f t="shared" si="0"/>
        <v>5.1807500000000006</v>
      </c>
      <c r="B25" s="49">
        <v>28</v>
      </c>
      <c r="C25" s="49">
        <v>4.4000000000000004</v>
      </c>
      <c r="D25" s="49">
        <v>11</v>
      </c>
      <c r="E25" s="49">
        <v>2.2999999999999998</v>
      </c>
      <c r="F25" s="49">
        <v>11</v>
      </c>
      <c r="G25" s="49">
        <f t="shared" si="2"/>
        <v>229.99999999999997</v>
      </c>
      <c r="H25" s="50">
        <f t="shared" si="6"/>
        <v>5.2416788348496759</v>
      </c>
      <c r="I25" s="50">
        <f t="shared" si="3"/>
        <v>3.3860740011081703</v>
      </c>
      <c r="J25" s="52">
        <f t="shared" si="4"/>
        <v>4.7638319422764343E-2</v>
      </c>
      <c r="K25" s="63">
        <f t="shared" si="5"/>
        <v>4.2129220767590105</v>
      </c>
      <c r="S25" s="40">
        <f>IF(B25&gt;'correction parameter'!$C$3,'correction parameter'!$E$8*B25+'correction parameter'!$H$8,'correction parameter'!$B$8)</f>
        <v>4.0000000000000002E-4</v>
      </c>
      <c r="T25" s="41">
        <f>IF(D25&gt;'correction parameter'!$C$3,'correction parameter'!$E$8*D25+'correction parameter'!$H$8,'correction parameter'!$B$8)</f>
        <v>4.0000000000000002E-4</v>
      </c>
      <c r="U25" s="42">
        <f>IF(G25&gt;'correction parameter'!$C$3,'correction parameter'!$E$8*G25+'correction parameter'!$H$8,'correction parameter'!$B$8)</f>
        <v>4.2227000000000002E-3</v>
      </c>
      <c r="W25" s="36"/>
    </row>
    <row r="26" spans="1:23" x14ac:dyDescent="0.25">
      <c r="A26" s="46">
        <f t="shared" si="0"/>
        <v>5.4855000000000009</v>
      </c>
      <c r="B26" s="49">
        <v>34</v>
      </c>
      <c r="C26" s="49">
        <v>4.4000000000000004</v>
      </c>
      <c r="D26" s="49">
        <v>11</v>
      </c>
      <c r="E26" s="49">
        <v>0.95</v>
      </c>
      <c r="F26" s="49">
        <v>11</v>
      </c>
      <c r="G26" s="49">
        <f t="shared" si="2"/>
        <v>95</v>
      </c>
      <c r="H26" s="50">
        <f t="shared" si="6"/>
        <v>6.3677566767801626</v>
      </c>
      <c r="I26" s="50">
        <f t="shared" si="3"/>
        <v>5.793742757821553</v>
      </c>
      <c r="J26" s="52">
        <f t="shared" si="4"/>
        <v>0.11464471602503841</v>
      </c>
      <c r="K26" s="63">
        <f t="shared" si="5"/>
        <v>6.0739726810107486</v>
      </c>
      <c r="S26" s="40">
        <f>IF(B26&gt;'correction parameter'!$C$3,'correction parameter'!$E$8*B26+'correction parameter'!$H$8,'correction parameter'!$B$8)</f>
        <v>4.0000000000000002E-4</v>
      </c>
      <c r="T26" s="41">
        <f>IF(D26&gt;'correction parameter'!$C$3,'correction parameter'!$E$8*D26+'correction parameter'!$H$8,'correction parameter'!$B$8)</f>
        <v>4.0000000000000002E-4</v>
      </c>
      <c r="U26" s="42">
        <f>IF(G26&gt;'correction parameter'!$C$3,'correction parameter'!$E$8*G26+'correction parameter'!$H$8,'correction parameter'!$B$8)</f>
        <v>4.0000000000000002E-4</v>
      </c>
      <c r="W26" s="36"/>
    </row>
    <row r="27" spans="1:23" x14ac:dyDescent="0.25">
      <c r="A27" s="46">
        <f t="shared" si="0"/>
        <v>5.7902500000000012</v>
      </c>
      <c r="B27" s="49">
        <v>28</v>
      </c>
      <c r="C27" s="49">
        <v>4.4000000000000004</v>
      </c>
      <c r="D27" s="49">
        <v>16</v>
      </c>
      <c r="E27" s="49">
        <v>3.9</v>
      </c>
      <c r="F27" s="49">
        <v>16</v>
      </c>
      <c r="G27" s="49">
        <f t="shared" si="2"/>
        <v>390</v>
      </c>
      <c r="H27" s="50">
        <f t="shared" si="6"/>
        <v>5.2416788348496759</v>
      </c>
      <c r="I27" s="50">
        <f t="shared" si="3"/>
        <v>3.3012833739116085</v>
      </c>
      <c r="J27" s="52">
        <f t="shared" si="4"/>
        <v>4.093777403490078E-2</v>
      </c>
      <c r="K27" s="63">
        <f t="shared" si="5"/>
        <v>4.1598398032705068</v>
      </c>
      <c r="S27" s="40">
        <f>IF(B27&gt;'correction parameter'!$C$3,'correction parameter'!$E$8*B27+'correction parameter'!$H$8,'correction parameter'!$B$8)</f>
        <v>4.0000000000000002E-4</v>
      </c>
      <c r="T27" s="41">
        <f>IF(D27&gt;'correction parameter'!$C$3,'correction parameter'!$E$8*D27+'correction parameter'!$H$8,'correction parameter'!$B$8)</f>
        <v>4.0000000000000002E-4</v>
      </c>
      <c r="U27" s="42">
        <f>IF(G27&gt;'correction parameter'!$C$3,'correction parameter'!$E$8*G27+'correction parameter'!$H$8,'correction parameter'!$B$8)</f>
        <v>7.2451000000000008E-3</v>
      </c>
      <c r="W27" s="36"/>
    </row>
    <row r="28" spans="1:23" x14ac:dyDescent="0.25">
      <c r="A28" s="46">
        <f t="shared" si="0"/>
        <v>6.0950000000000015</v>
      </c>
      <c r="B28" s="49">
        <v>26</v>
      </c>
      <c r="C28" s="49">
        <v>4.4000000000000004</v>
      </c>
      <c r="D28" s="49">
        <v>16</v>
      </c>
      <c r="E28" s="49">
        <v>4</v>
      </c>
      <c r="F28" s="49">
        <v>16</v>
      </c>
      <c r="G28" s="49">
        <f t="shared" si="2"/>
        <v>400</v>
      </c>
      <c r="H28" s="50">
        <f t="shared" si="6"/>
        <v>4.8665443791412413</v>
      </c>
      <c r="I28" s="50">
        <f t="shared" si="3"/>
        <v>3.2345449399587594</v>
      </c>
      <c r="J28" s="52">
        <f t="shared" si="4"/>
        <v>3.9916767950475746E-2</v>
      </c>
      <c r="K28" s="63">
        <f t="shared" si="5"/>
        <v>3.967500031082047</v>
      </c>
      <c r="S28" s="40">
        <f>IF(B28&gt;'correction parameter'!$C$3,'correction parameter'!$E$8*B28+'correction parameter'!$H$8,'correction parameter'!$B$8)</f>
        <v>4.0000000000000002E-4</v>
      </c>
      <c r="T28" s="41">
        <f>IF(D28&gt;'correction parameter'!$C$3,'correction parameter'!$E$8*D28+'correction parameter'!$H$8,'correction parameter'!$B$8)</f>
        <v>4.0000000000000002E-4</v>
      </c>
      <c r="U28" s="42">
        <f>IF(G28&gt;'correction parameter'!$C$3,'correction parameter'!$E$8*G28+'correction parameter'!$H$8,'correction parameter'!$B$8)</f>
        <v>7.4340000000000005E-3</v>
      </c>
      <c r="W28" s="36"/>
    </row>
    <row r="29" spans="1:23" x14ac:dyDescent="0.25">
      <c r="A29" s="46">
        <f t="shared" si="0"/>
        <v>6.3997500000000018</v>
      </c>
      <c r="B29" s="49">
        <v>24</v>
      </c>
      <c r="C29" s="49">
        <v>4.45</v>
      </c>
      <c r="D29" s="49">
        <v>16</v>
      </c>
      <c r="E29" s="49">
        <v>4.25</v>
      </c>
      <c r="F29" s="49">
        <v>16</v>
      </c>
      <c r="G29" s="49">
        <f t="shared" si="2"/>
        <v>425</v>
      </c>
      <c r="H29" s="50">
        <f t="shared" si="6"/>
        <v>4.449883190566247</v>
      </c>
      <c r="I29" s="50">
        <f t="shared" si="3"/>
        <v>3.0789362275333874</v>
      </c>
      <c r="J29" s="52">
        <f t="shared" si="4"/>
        <v>3.7573988467133917E-2</v>
      </c>
      <c r="K29" s="63">
        <f t="shared" si="5"/>
        <v>3.7014735665308045</v>
      </c>
      <c r="S29" s="40">
        <f>IF(B29&gt;'correction parameter'!$C$3,'correction parameter'!$E$8*B29+'correction parameter'!$H$8,'correction parameter'!$B$8)</f>
        <v>4.0000000000000002E-4</v>
      </c>
      <c r="T29" s="41">
        <f>IF(D29&gt;'correction parameter'!$C$3,'correction parameter'!$E$8*D29+'correction parameter'!$H$8,'correction parameter'!$B$8)</f>
        <v>4.0000000000000002E-4</v>
      </c>
      <c r="U29" s="42">
        <f>IF(G29&gt;'correction parameter'!$C$3,'correction parameter'!$E$8*G29+'correction parameter'!$H$8,'correction parameter'!$B$8)</f>
        <v>7.9062500000000001E-3</v>
      </c>
      <c r="W29" s="36"/>
    </row>
    <row r="30" spans="1:23" x14ac:dyDescent="0.25">
      <c r="A30" s="46">
        <f t="shared" si="0"/>
        <v>6.7045000000000021</v>
      </c>
      <c r="B30" s="49">
        <v>36</v>
      </c>
      <c r="C30" s="49">
        <v>4.4000000000000004</v>
      </c>
      <c r="D30" s="49">
        <v>18</v>
      </c>
      <c r="E30" s="49">
        <v>3.3</v>
      </c>
      <c r="F30" s="49">
        <v>18</v>
      </c>
      <c r="G30" s="49">
        <f t="shared" si="2"/>
        <v>330</v>
      </c>
      <c r="H30" s="50">
        <f t="shared" si="6"/>
        <v>6.7433409508110742</v>
      </c>
      <c r="I30" s="50">
        <f t="shared" si="3"/>
        <v>4.2394837250930335</v>
      </c>
      <c r="J30" s="52">
        <f t="shared" si="4"/>
        <v>5.4406472486069252E-2</v>
      </c>
      <c r="K30" s="63">
        <f t="shared" si="5"/>
        <v>5.3468013067362934</v>
      </c>
      <c r="S30" s="40">
        <f>IF(B30&gt;'correction parameter'!$C$3,'correction parameter'!$E$8*B30+'correction parameter'!$H$8,'correction parameter'!$B$8)</f>
        <v>4.0000000000000002E-4</v>
      </c>
      <c r="T30" s="41">
        <f>IF(D30&gt;'correction parameter'!$C$3,'correction parameter'!$E$8*D30+'correction parameter'!$H$8,'correction parameter'!$B$8)</f>
        <v>4.0000000000000002E-4</v>
      </c>
      <c r="U30" s="42">
        <f>IF(G30&gt;'correction parameter'!$C$3,'correction parameter'!$E$8*G30+'correction parameter'!$H$8,'correction parameter'!$B$8)</f>
        <v>6.1117000000000003E-3</v>
      </c>
      <c r="W30" s="36"/>
    </row>
    <row r="31" spans="1:23" x14ac:dyDescent="0.25">
      <c r="A31" s="46">
        <f t="shared" si="0"/>
        <v>7.0092500000000024</v>
      </c>
      <c r="B31" s="49">
        <v>34</v>
      </c>
      <c r="C31" s="49">
        <v>4.4000000000000004</v>
      </c>
      <c r="D31" s="49">
        <v>14</v>
      </c>
      <c r="E31" s="49">
        <v>3.55</v>
      </c>
      <c r="F31" s="49">
        <v>14</v>
      </c>
      <c r="G31" s="49">
        <f t="shared" si="2"/>
        <v>355</v>
      </c>
      <c r="H31" s="50">
        <f t="shared" si="6"/>
        <v>6.3677566767801626</v>
      </c>
      <c r="I31" s="50">
        <f t="shared" si="3"/>
        <v>3.1129096811491084</v>
      </c>
      <c r="J31" s="52">
        <f t="shared" si="4"/>
        <v>3.9341222827217262E-2</v>
      </c>
      <c r="K31" s="63">
        <f t="shared" si="5"/>
        <v>4.4522187060330767</v>
      </c>
      <c r="S31" s="40">
        <f>IF(B31&gt;'correction parameter'!$C$3,'correction parameter'!$E$8*B31+'correction parameter'!$H$8,'correction parameter'!$B$8)</f>
        <v>4.0000000000000002E-4</v>
      </c>
      <c r="T31" s="41">
        <f>IF(D31&gt;'correction parameter'!$C$3,'correction parameter'!$E$8*D31+'correction parameter'!$H$8,'correction parameter'!$B$8)</f>
        <v>4.0000000000000002E-4</v>
      </c>
      <c r="U31" s="42">
        <f>IF(G31&gt;'correction parameter'!$C$3,'correction parameter'!$E$8*G31+'correction parameter'!$H$8,'correction parameter'!$B$8)</f>
        <v>6.5839500000000007E-3</v>
      </c>
      <c r="W31" s="36"/>
    </row>
    <row r="32" spans="1:23" x14ac:dyDescent="0.25">
      <c r="A32" s="46">
        <f t="shared" si="0"/>
        <v>7.3140000000000027</v>
      </c>
      <c r="B32" s="49">
        <v>36</v>
      </c>
      <c r="C32" s="49">
        <v>4.4000000000000004</v>
      </c>
      <c r="D32" s="49">
        <v>18</v>
      </c>
      <c r="E32" s="49">
        <v>3.15</v>
      </c>
      <c r="F32" s="49">
        <v>18</v>
      </c>
      <c r="G32" s="49">
        <f t="shared" si="2"/>
        <v>315</v>
      </c>
      <c r="H32" s="50">
        <f t="shared" si="6"/>
        <v>6.7433409508110742</v>
      </c>
      <c r="I32" s="50">
        <f t="shared" si="3"/>
        <v>4.3947458371990828</v>
      </c>
      <c r="J32" s="52">
        <f t="shared" si="4"/>
        <v>5.6989421772652891E-2</v>
      </c>
      <c r="K32" s="50">
        <f t="shared" si="5"/>
        <v>5.4438285766904047</v>
      </c>
      <c r="R32" s="44"/>
      <c r="S32" s="40">
        <f>IF(B32&gt;'correction parameter'!$C$3,'correction parameter'!$E$8*B32+'correction parameter'!$H$8,'correction parameter'!$B$8)</f>
        <v>4.0000000000000002E-4</v>
      </c>
      <c r="T32" s="41">
        <f>IF(D32&gt;'correction parameter'!$C$3,'correction parameter'!$E$8*D32+'correction parameter'!$H$8,'correction parameter'!$B$8)</f>
        <v>4.0000000000000002E-4</v>
      </c>
      <c r="U32" s="42">
        <f>IF(G32&gt;'correction parameter'!$C$3,'correction parameter'!$E$8*G32+'correction parameter'!$H$8,'correction parameter'!$B$8)</f>
        <v>5.8283500000000004E-3</v>
      </c>
      <c r="W32" s="36"/>
    </row>
    <row r="33" spans="1:23" x14ac:dyDescent="0.25">
      <c r="A33" s="46">
        <f t="shared" si="0"/>
        <v>7.618750000000003</v>
      </c>
      <c r="B33" s="49">
        <v>66</v>
      </c>
      <c r="C33" s="49">
        <v>4.3499999999999996</v>
      </c>
      <c r="D33" s="49">
        <v>30</v>
      </c>
      <c r="E33" s="49">
        <v>2.15</v>
      </c>
      <c r="F33" s="49">
        <v>30</v>
      </c>
      <c r="G33" s="49">
        <f t="shared" si="2"/>
        <v>215</v>
      </c>
      <c r="H33" s="50">
        <f t="shared" si="6"/>
        <v>12.508054428988363</v>
      </c>
      <c r="I33" s="50">
        <f t="shared" si="3"/>
        <v>9.7055968942089947</v>
      </c>
      <c r="J33" s="52">
        <f t="shared" si="4"/>
        <v>0.13899518191502924</v>
      </c>
      <c r="K33" s="50">
        <f t="shared" si="5"/>
        <v>11.018082147932395</v>
      </c>
      <c r="S33" s="40">
        <f>IF(B33&gt;'correction parameter'!$C$3,'correction parameter'!$E$8*B33+'correction parameter'!$H$8,'correction parameter'!$B$8)</f>
        <v>4.0000000000000002E-4</v>
      </c>
      <c r="T33" s="41">
        <f>IF(D33&gt;'correction parameter'!$C$3,'correction parameter'!$E$8*D33+'correction parameter'!$H$8,'correction parameter'!$B$8)</f>
        <v>4.0000000000000002E-4</v>
      </c>
      <c r="U33" s="42">
        <f>IF(G33&gt;'correction parameter'!$C$3,'correction parameter'!$E$8*G33+'correction parameter'!$H$8,'correction parameter'!$B$8)</f>
        <v>3.9393500000000003E-3</v>
      </c>
      <c r="W33" s="36"/>
    </row>
    <row r="34" spans="1:23" x14ac:dyDescent="0.25">
      <c r="A34" s="46">
        <f t="shared" si="0"/>
        <v>7.9235000000000033</v>
      </c>
      <c r="B34" s="49">
        <v>32</v>
      </c>
      <c r="C34" s="49">
        <v>4.4000000000000004</v>
      </c>
      <c r="D34" s="49">
        <v>20</v>
      </c>
      <c r="E34" s="49">
        <v>3.95</v>
      </c>
      <c r="F34" s="49">
        <v>20</v>
      </c>
      <c r="G34" s="49">
        <f t="shared" si="2"/>
        <v>395</v>
      </c>
      <c r="H34" s="50">
        <f t="shared" si="6"/>
        <v>5.9922849331485706</v>
      </c>
      <c r="I34" s="50">
        <f t="shared" si="3"/>
        <v>4.085801838610827</v>
      </c>
      <c r="J34" s="52">
        <f t="shared" si="4"/>
        <v>5.0529778323917106E-2</v>
      </c>
      <c r="K34" s="50">
        <f t="shared" si="5"/>
        <v>4.9480590939618319</v>
      </c>
      <c r="S34" s="40">
        <f>IF(B34&gt;'correction parameter'!$C$3,'correction parameter'!$E$8*B34+'correction parameter'!$H$8,'correction parameter'!$B$8)</f>
        <v>4.0000000000000002E-4</v>
      </c>
      <c r="T34" s="41">
        <f>IF(D34&gt;'correction parameter'!$C$3,'correction parameter'!$E$8*D34+'correction parameter'!$H$8,'correction parameter'!$B$8)</f>
        <v>4.0000000000000002E-4</v>
      </c>
      <c r="U34" s="42">
        <f>IF(G34&gt;'correction parameter'!$C$3,'correction parameter'!$E$8*G34+'correction parameter'!$H$8,'correction parameter'!$B$8)</f>
        <v>7.3395500000000002E-3</v>
      </c>
      <c r="W34" s="36"/>
    </row>
    <row r="35" spans="1:23" x14ac:dyDescent="0.25">
      <c r="A35" s="46">
        <f t="shared" si="0"/>
        <v>8.2282500000000027</v>
      </c>
      <c r="B35" s="49">
        <v>140</v>
      </c>
      <c r="C35" s="49">
        <v>4.25</v>
      </c>
      <c r="D35" s="49">
        <v>78</v>
      </c>
      <c r="E35" s="49">
        <v>3.4</v>
      </c>
      <c r="F35" s="49">
        <v>78</v>
      </c>
      <c r="G35" s="49">
        <f t="shared" si="2"/>
        <v>340</v>
      </c>
      <c r="H35" s="50">
        <f t="shared" si="6"/>
        <v>27.200310860695545</v>
      </c>
      <c r="I35" s="50">
        <f t="shared" si="3"/>
        <v>18.048035540746913</v>
      </c>
      <c r="J35" s="52">
        <f t="shared" si="4"/>
        <v>0.22910075827028806</v>
      </c>
      <c r="K35" s="50">
        <f t="shared" si="5"/>
        <v>22.156538022290338</v>
      </c>
      <c r="S35" s="40">
        <f>IF(B35&gt;'correction parameter'!$C$3,'correction parameter'!$E$8*B35+'correction parameter'!$H$8,'correction parameter'!$B$8)</f>
        <v>4.0000000000000002E-4</v>
      </c>
      <c r="T35" s="41">
        <f>IF(D35&gt;'correction parameter'!$C$3,'correction parameter'!$E$8*D35+'correction parameter'!$H$8,'correction parameter'!$B$8)</f>
        <v>4.0000000000000002E-4</v>
      </c>
      <c r="U35" s="42">
        <f>IF(G35&gt;'correction parameter'!$C$3,'correction parameter'!$E$8*G35+'correction parameter'!$H$8,'correction parameter'!$B$8)</f>
        <v>6.3006000000000008E-3</v>
      </c>
      <c r="W35" s="36"/>
    </row>
    <row r="36" spans="1:23" x14ac:dyDescent="0.25">
      <c r="A36" s="46">
        <f t="shared" si="0"/>
        <v>8.533000000000003</v>
      </c>
      <c r="B36" s="49">
        <v>315</v>
      </c>
      <c r="C36" s="49">
        <v>0.73</v>
      </c>
      <c r="D36" s="49">
        <v>270</v>
      </c>
      <c r="E36" s="49">
        <v>0.25</v>
      </c>
      <c r="F36" s="49">
        <v>270</v>
      </c>
      <c r="G36" s="49">
        <f t="shared" si="2"/>
        <v>25</v>
      </c>
      <c r="H36" s="50">
        <f t="shared" si="6"/>
        <v>-2059.7625388044507</v>
      </c>
      <c r="I36" s="50">
        <f t="shared" si="3"/>
        <v>-1912.9806363848861</v>
      </c>
      <c r="J36" s="52">
        <f t="shared" si="4"/>
        <v>10.44689495066744</v>
      </c>
      <c r="K36" s="50" t="e">
        <f t="shared" si="5"/>
        <v>#NUM!</v>
      </c>
      <c r="S36" s="40">
        <f>IF(B36&gt;'correction parameter'!$C$3,'correction parameter'!$E$8*B36+'correction parameter'!$H$8,'correction parameter'!$B$8)</f>
        <v>5.8283500000000004E-3</v>
      </c>
      <c r="T36" s="41">
        <f>IF(D36&gt;'correction parameter'!$C$3,'correction parameter'!$E$8*D36+'correction parameter'!$H$8,'correction parameter'!$B$8)</f>
        <v>4.9783000000000006E-3</v>
      </c>
      <c r="U36" s="42">
        <f>IF(G36&gt;'correction parameter'!$C$3,'correction parameter'!$E$8*G36+'correction parameter'!$H$8,'correction parameter'!$B$8)</f>
        <v>4.0000000000000002E-4</v>
      </c>
      <c r="W36" s="36"/>
    </row>
    <row r="37" spans="1:23" x14ac:dyDescent="0.25">
      <c r="A37" s="46">
        <f t="shared" si="0"/>
        <v>8.8377500000000033</v>
      </c>
      <c r="B37" s="49">
        <v>320</v>
      </c>
      <c r="C37" s="49">
        <v>0.75</v>
      </c>
      <c r="D37" s="49">
        <v>250</v>
      </c>
      <c r="E37" s="49">
        <v>0.26</v>
      </c>
      <c r="F37" s="49">
        <v>260</v>
      </c>
      <c r="G37" s="49">
        <f t="shared" si="2"/>
        <v>26</v>
      </c>
      <c r="H37" s="50">
        <f t="shared" si="6"/>
        <v>-1664.1011773515795</v>
      </c>
      <c r="I37" s="50">
        <f t="shared" si="3"/>
        <v>3976.1431411530816</v>
      </c>
      <c r="J37" s="52">
        <f t="shared" si="4"/>
        <v>9.6837871056650151</v>
      </c>
      <c r="K37" s="50" t="e">
        <f t="shared" si="5"/>
        <v>#NUM!</v>
      </c>
      <c r="S37" s="40">
        <f>IF(B37&gt;'correction parameter'!$C$3,'correction parameter'!$E$8*B37+'correction parameter'!$H$8,'correction parameter'!$B$8)</f>
        <v>5.9228000000000006E-3</v>
      </c>
      <c r="T37" s="41">
        <f>IF(D37&gt;'correction parameter'!$C$3,'correction parameter'!$E$8*D37+'correction parameter'!$H$8,'correction parameter'!$B$8)</f>
        <v>4.6005000000000004E-3</v>
      </c>
      <c r="U37" s="42">
        <f>IF(G37&gt;'correction parameter'!$C$3,'correction parameter'!$E$8*G37+'correction parameter'!$H$8,'correction parameter'!$B$8)</f>
        <v>4.0000000000000002E-4</v>
      </c>
      <c r="W37" s="36"/>
    </row>
    <row r="38" spans="1:23" x14ac:dyDescent="0.25">
      <c r="A38" s="46">
        <f t="shared" si="0"/>
        <v>9.1425000000000036</v>
      </c>
      <c r="B38" s="49">
        <v>170</v>
      </c>
      <c r="C38" s="49">
        <v>2.95</v>
      </c>
      <c r="D38" s="49">
        <v>72</v>
      </c>
      <c r="E38" s="49">
        <v>1.95</v>
      </c>
      <c r="F38" s="49">
        <v>72</v>
      </c>
      <c r="G38" s="49">
        <f t="shared" si="2"/>
        <v>195</v>
      </c>
      <c r="H38" s="50">
        <f t="shared" si="6"/>
        <v>44.328552803129078</v>
      </c>
      <c r="I38" s="50">
        <f t="shared" si="3"/>
        <v>25.050448820541369</v>
      </c>
      <c r="J38" s="52">
        <f t="shared" si="4"/>
        <v>0.36748905954445649</v>
      </c>
      <c r="K38" s="50">
        <f t="shared" si="5"/>
        <v>33.323417341014874</v>
      </c>
      <c r="S38" s="40">
        <f>IF(B38&gt;'correction parameter'!$C$3,'correction parameter'!$E$8*B38+'correction parameter'!$H$8,'correction parameter'!$B$8)</f>
        <v>4.0000000000000002E-4</v>
      </c>
      <c r="T38" s="41">
        <f>IF(D38&gt;'correction parameter'!$C$3,'correction parameter'!$E$8*D38+'correction parameter'!$H$8,'correction parameter'!$B$8)</f>
        <v>4.0000000000000002E-4</v>
      </c>
      <c r="U38" s="42">
        <f>IF(G38&gt;'correction parameter'!$C$3,'correction parameter'!$E$8*G38+'correction parameter'!$H$8,'correction parameter'!$B$8)</f>
        <v>4.0000000000000002E-4</v>
      </c>
      <c r="W38" s="36"/>
    </row>
    <row r="39" spans="1:23" x14ac:dyDescent="0.25">
      <c r="A39" s="46">
        <f t="shared" si="0"/>
        <v>9.4472500000000039</v>
      </c>
      <c r="B39" s="49">
        <v>60</v>
      </c>
      <c r="C39" s="49">
        <v>4.3499999999999996</v>
      </c>
      <c r="D39" s="49">
        <v>38</v>
      </c>
      <c r="E39" s="49">
        <v>2.8</v>
      </c>
      <c r="F39" s="49">
        <v>38</v>
      </c>
      <c r="G39" s="49">
        <f t="shared" si="2"/>
        <v>280</v>
      </c>
      <c r="H39" s="50">
        <f t="shared" si="6"/>
        <v>11.365788975184694</v>
      </c>
      <c r="I39" s="50">
        <f t="shared" si="3"/>
        <v>10.166408047514581</v>
      </c>
      <c r="J39" s="52">
        <f t="shared" si="4"/>
        <v>0.13534853221554938</v>
      </c>
      <c r="K39" s="50">
        <f t="shared" si="5"/>
        <v>10.749383633663383</v>
      </c>
      <c r="S39" s="40">
        <f>IF(B39&gt;'correction parameter'!$C$3,'correction parameter'!$E$8*B39+'correction parameter'!$H$8,'correction parameter'!$B$8)</f>
        <v>4.0000000000000002E-4</v>
      </c>
      <c r="T39" s="41">
        <f>IF(D39&gt;'correction parameter'!$C$3,'correction parameter'!$E$8*D39+'correction parameter'!$H$8,'correction parameter'!$B$8)</f>
        <v>4.0000000000000002E-4</v>
      </c>
      <c r="U39" s="42">
        <f>IF(G39&gt;'correction parameter'!$C$3,'correction parameter'!$E$8*G39+'correction parameter'!$H$8,'correction parameter'!$B$8)</f>
        <v>5.1672000000000003E-3</v>
      </c>
      <c r="W39" s="36"/>
    </row>
    <row r="40" spans="1:23" x14ac:dyDescent="0.25">
      <c r="A40" s="46">
        <f t="shared" si="0"/>
        <v>9.7520000000000042</v>
      </c>
      <c r="B40" s="49">
        <v>46</v>
      </c>
      <c r="C40" s="49">
        <v>4.45</v>
      </c>
      <c r="D40" s="49">
        <v>18</v>
      </c>
      <c r="E40" s="49">
        <v>3.05</v>
      </c>
      <c r="F40" s="49">
        <v>18</v>
      </c>
      <c r="G40" s="49">
        <f t="shared" si="2"/>
        <v>305</v>
      </c>
      <c r="H40" s="50">
        <f t="shared" si="6"/>
        <v>8.5428815510901455</v>
      </c>
      <c r="I40" s="50">
        <f t="shared" si="3"/>
        <v>4.5047299664647884</v>
      </c>
      <c r="J40" s="52">
        <f t="shared" si="4"/>
        <v>5.8852091928292417E-2</v>
      </c>
      <c r="K40" s="50">
        <f t="shared" si="5"/>
        <v>6.2034969592283167</v>
      </c>
      <c r="S40" s="40">
        <f>IF(B40&gt;'correction parameter'!$C$3,'correction parameter'!$E$8*B40+'correction parameter'!$H$8,'correction parameter'!$B$8)</f>
        <v>4.0000000000000002E-4</v>
      </c>
      <c r="T40" s="41">
        <f>IF(D40&gt;'correction parameter'!$C$3,'correction parameter'!$E$8*D40+'correction parameter'!$H$8,'correction parameter'!$B$8)</f>
        <v>4.0000000000000002E-4</v>
      </c>
      <c r="U40" s="42">
        <f>IF(G40&gt;'correction parameter'!$C$3,'correction parameter'!$E$8*G40+'correction parameter'!$H$8,'correction parameter'!$B$8)</f>
        <v>5.6394500000000007E-3</v>
      </c>
      <c r="W40" s="36"/>
    </row>
    <row r="41" spans="1:23" x14ac:dyDescent="0.25">
      <c r="A41" s="46">
        <f t="shared" si="0"/>
        <v>10.056750000000005</v>
      </c>
      <c r="B41" s="49">
        <v>16</v>
      </c>
      <c r="C41" s="49">
        <v>4.45</v>
      </c>
      <c r="D41" s="49">
        <v>16</v>
      </c>
      <c r="E41" s="49">
        <v>4.45</v>
      </c>
      <c r="F41" s="49">
        <v>16</v>
      </c>
      <c r="G41" s="49">
        <f t="shared" si="2"/>
        <v>445</v>
      </c>
      <c r="H41" s="50">
        <f t="shared" si="6"/>
        <v>2.9648297075936698</v>
      </c>
      <c r="I41" s="50">
        <f t="shared" si="3"/>
        <v>2.9648297075936698</v>
      </c>
      <c r="J41" s="52">
        <f t="shared" si="4"/>
        <v>3.5888887136913052E-2</v>
      </c>
      <c r="K41" s="50">
        <f t="shared" si="5"/>
        <v>2.9648297075936698</v>
      </c>
      <c r="S41" s="40">
        <f>IF(B41&gt;'correction parameter'!$C$3,'correction parameter'!$E$8*B41+'correction parameter'!$H$8,'correction parameter'!$B$8)</f>
        <v>4.0000000000000002E-4</v>
      </c>
      <c r="T41" s="41">
        <f>IF(D41&gt;'correction parameter'!$C$3,'correction parameter'!$E$8*D41+'correction parameter'!$H$8,'correction parameter'!$B$8)</f>
        <v>4.0000000000000002E-4</v>
      </c>
      <c r="U41" s="42">
        <f>IF(G41&gt;'correction parameter'!$C$3,'correction parameter'!$E$8*G41+'correction parameter'!$H$8,'correction parameter'!$B$8)</f>
        <v>8.2840499999999994E-3</v>
      </c>
      <c r="W41" s="36"/>
    </row>
    <row r="42" spans="1:23" x14ac:dyDescent="0.25">
      <c r="A42" s="46">
        <f t="shared" si="0"/>
        <v>10.361500000000005</v>
      </c>
      <c r="B42" s="49">
        <v>3</v>
      </c>
      <c r="C42" s="49">
        <v>4.5</v>
      </c>
      <c r="D42" s="49">
        <v>3</v>
      </c>
      <c r="E42" s="49">
        <v>4.5</v>
      </c>
      <c r="F42" s="49">
        <v>3</v>
      </c>
      <c r="G42" s="49">
        <f t="shared" si="2"/>
        <v>450</v>
      </c>
      <c r="H42" s="50">
        <f t="shared" si="6"/>
        <v>0.55027697274294729</v>
      </c>
      <c r="I42" s="50">
        <f t="shared" si="3"/>
        <v>0.55027697274294729</v>
      </c>
      <c r="J42" s="52">
        <f t="shared" si="4"/>
        <v>6.6529488110619959E-3</v>
      </c>
      <c r="K42" s="50">
        <f t="shared" si="5"/>
        <v>0.55027697274294729</v>
      </c>
      <c r="S42" s="40">
        <f>IF(B42&gt;'correction parameter'!$C$3,'correction parameter'!$E$8*B42+'correction parameter'!$H$8,'correction parameter'!$B$8)</f>
        <v>4.0000000000000002E-4</v>
      </c>
      <c r="T42" s="41">
        <f>IF(D42&gt;'correction parameter'!$C$3,'correction parameter'!$E$8*D42+'correction parameter'!$H$8,'correction parameter'!$B$8)</f>
        <v>4.0000000000000002E-4</v>
      </c>
      <c r="U42" s="42">
        <f>IF(G42&gt;'correction parameter'!$C$3,'correction parameter'!$E$8*G42+'correction parameter'!$H$8,'correction parameter'!$B$8)</f>
        <v>8.3784999999999988E-3</v>
      </c>
      <c r="W42" s="36"/>
    </row>
    <row r="43" spans="1:23" x14ac:dyDescent="0.25">
      <c r="A43" s="46">
        <f t="shared" si="0"/>
        <v>10.666250000000005</v>
      </c>
      <c r="B43" s="49">
        <v>52</v>
      </c>
      <c r="C43" s="49">
        <v>4.4000000000000004</v>
      </c>
      <c r="D43" s="49">
        <v>28</v>
      </c>
      <c r="E43" s="49">
        <v>2.5499999999999998</v>
      </c>
      <c r="F43" s="49">
        <v>28</v>
      </c>
      <c r="G43" s="49">
        <f t="shared" si="2"/>
        <v>254.99999999999997</v>
      </c>
      <c r="H43" s="50">
        <f>1/((C43+($K$6+$K$7)/10)/B43-S43)</f>
        <v>9.7520723153670144</v>
      </c>
      <c r="I43" s="50">
        <f t="shared" si="3"/>
        <v>8.0187868721003515</v>
      </c>
      <c r="J43" s="52">
        <f t="shared" si="4"/>
        <v>0.10945129892802687</v>
      </c>
      <c r="K43" s="50">
        <f t="shared" si="5"/>
        <v>8.8430644834377574</v>
      </c>
      <c r="S43" s="40">
        <f>IF(B43&gt;'correction parameter'!$C$3,'correction parameter'!$E$8*B43+'correction parameter'!$H$8,'correction parameter'!$B$8)</f>
        <v>4.0000000000000002E-4</v>
      </c>
      <c r="T43" s="41">
        <f>IF(D43&gt;'correction parameter'!$C$3,'correction parameter'!$E$8*D43+'correction parameter'!$H$8,'correction parameter'!$B$8)</f>
        <v>4.0000000000000002E-4</v>
      </c>
      <c r="U43" s="42">
        <f>IF(G43&gt;'correction parameter'!$C$3,'correction parameter'!$E$8*G43+'correction parameter'!$H$8,'correction parameter'!$B$8)</f>
        <v>4.6949499999999998E-3</v>
      </c>
      <c r="W43" s="36"/>
    </row>
    <row r="44" spans="1:23" x14ac:dyDescent="0.25">
      <c r="A44" s="46">
        <f t="shared" si="0"/>
        <v>10.971000000000005</v>
      </c>
      <c r="B44" s="49">
        <v>220</v>
      </c>
      <c r="C44" s="49">
        <v>1.3</v>
      </c>
      <c r="D44" s="49">
        <v>180</v>
      </c>
      <c r="E44" s="49">
        <v>0.43</v>
      </c>
      <c r="F44" s="49">
        <v>180</v>
      </c>
      <c r="G44" s="49">
        <f t="shared" si="2"/>
        <v>43</v>
      </c>
      <c r="H44" s="50">
        <f t="shared" si="6"/>
        <v>161.10559446499761</v>
      </c>
      <c r="I44" s="50">
        <f t="shared" si="3"/>
        <v>137.29977116704805</v>
      </c>
      <c r="J44" s="52">
        <f t="shared" si="4"/>
        <v>4.1020031448690775</v>
      </c>
      <c r="K44" s="50">
        <f t="shared" si="5"/>
        <v>148.72713691110783</v>
      </c>
      <c r="S44" s="40">
        <f>IF(B44&gt;'correction parameter'!$C$3,'correction parameter'!$E$8*B44+'correction parameter'!$H$8,'correction parameter'!$B$8)</f>
        <v>4.0338000000000006E-3</v>
      </c>
      <c r="T44" s="41">
        <f>IF(D44&gt;'correction parameter'!$C$3,'correction parameter'!$E$8*D44+'correction parameter'!$H$8,'correction parameter'!$B$8)</f>
        <v>4.0000000000000002E-4</v>
      </c>
      <c r="U44" s="42">
        <f>IF(G44&gt;'correction parameter'!$C$3,'correction parameter'!$E$8*G44+'correction parameter'!$H$8,'correction parameter'!$B$8)</f>
        <v>4.0000000000000002E-4</v>
      </c>
      <c r="W44" s="36"/>
    </row>
    <row r="45" spans="1:23" x14ac:dyDescent="0.25">
      <c r="A45" s="46">
        <f t="shared" si="0"/>
        <v>11.275750000000006</v>
      </c>
      <c r="B45" s="49">
        <v>295</v>
      </c>
      <c r="C45" s="49">
        <v>0.6</v>
      </c>
      <c r="D45" s="49">
        <v>255</v>
      </c>
      <c r="E45" s="49">
        <v>0.24</v>
      </c>
      <c r="F45" s="49">
        <v>255</v>
      </c>
      <c r="G45" s="49">
        <f t="shared" si="2"/>
        <v>24</v>
      </c>
      <c r="H45" s="50">
        <f t="shared" si="6"/>
        <v>-5372.2074764738081</v>
      </c>
      <c r="I45" s="50">
        <f t="shared" si="3"/>
        <v>-60537.717371948565</v>
      </c>
      <c r="J45" s="52">
        <f t="shared" si="4"/>
        <v>10.261156492696472</v>
      </c>
      <c r="K45" s="63" t="e">
        <f t="shared" si="5"/>
        <v>#NUM!</v>
      </c>
      <c r="L45" s="36"/>
      <c r="S45" s="40">
        <f>IF(B45&gt;'correction parameter'!$C$3,'correction parameter'!$E$8*B45+'correction parameter'!$H$8,'correction parameter'!$B$8)</f>
        <v>5.4505500000000002E-3</v>
      </c>
      <c r="T45" s="41">
        <f>IF(D45&gt;'correction parameter'!$C$3,'correction parameter'!$E$8*D45+'correction parameter'!$H$8,'correction parameter'!$B$8)</f>
        <v>4.6949500000000007E-3</v>
      </c>
      <c r="U45" s="42">
        <f>IF(G45&gt;'correction parameter'!$C$3,'correction parameter'!$E$8*G45+'correction parameter'!$H$8,'correction parameter'!$B$8)</f>
        <v>4.0000000000000002E-4</v>
      </c>
      <c r="W45" s="36"/>
    </row>
    <row r="46" spans="1:23" x14ac:dyDescent="0.25">
      <c r="A46" s="46">
        <f t="shared" si="0"/>
        <v>11.580500000000006</v>
      </c>
      <c r="B46" s="49">
        <v>300</v>
      </c>
      <c r="C46" s="49">
        <v>0.83</v>
      </c>
      <c r="D46" s="49">
        <v>240</v>
      </c>
      <c r="E46" s="49">
        <v>0.16</v>
      </c>
      <c r="F46" s="49">
        <v>240</v>
      </c>
      <c r="G46" s="49">
        <f t="shared" si="2"/>
        <v>16</v>
      </c>
      <c r="H46" s="50">
        <f t="shared" si="6"/>
        <v>2510.4602510460272</v>
      </c>
      <c r="I46" s="50">
        <f t="shared" si="3"/>
        <v>4426.7374944665908</v>
      </c>
      <c r="J46" s="52">
        <f t="shared" si="4"/>
        <v>14.237408791599931</v>
      </c>
      <c r="K46" s="63">
        <f t="shared" si="5"/>
        <v>3333.6389309092037</v>
      </c>
      <c r="S46" s="40">
        <f>IF(B46&gt;'correction parameter'!$C$3,'correction parameter'!$E$8*B46+'correction parameter'!$H$8,'correction parameter'!$B$8)</f>
        <v>5.5450000000000004E-3</v>
      </c>
      <c r="T46" s="41">
        <f>IF(D46&gt;'correction parameter'!$C$3,'correction parameter'!$E$8*D46+'correction parameter'!$H$8,'correction parameter'!$B$8)</f>
        <v>4.4116000000000008E-3</v>
      </c>
      <c r="U46" s="42">
        <f>IF(G46&gt;'correction parameter'!$C$3,'correction parameter'!$E$8*G46+'correction parameter'!$H$8,'correction parameter'!$B$8)</f>
        <v>4.0000000000000002E-4</v>
      </c>
      <c r="W46" s="36"/>
    </row>
    <row r="47" spans="1:23" x14ac:dyDescent="0.25">
      <c r="A47" s="85">
        <f t="shared" si="0"/>
        <v>11.885250000000006</v>
      </c>
      <c r="B47" s="49">
        <v>330</v>
      </c>
      <c r="C47" s="49">
        <v>1.1499999999999999</v>
      </c>
      <c r="D47" s="49">
        <v>300</v>
      </c>
      <c r="E47" s="49">
        <v>0.55000000000000004</v>
      </c>
      <c r="F47" s="49">
        <v>290</v>
      </c>
      <c r="G47" s="49">
        <f t="shared" si="2"/>
        <v>55.000000000000007</v>
      </c>
      <c r="H47" s="50">
        <f t="shared" si="6"/>
        <v>3831.0173092327655</v>
      </c>
      <c r="I47" s="50">
        <f t="shared" si="3"/>
        <v>-1869.1588785046733</v>
      </c>
      <c r="J47" s="52">
        <f t="shared" si="4"/>
        <v>5.1936887726776151</v>
      </c>
      <c r="K47" s="63" t="e">
        <f t="shared" si="5"/>
        <v>#NUM!</v>
      </c>
      <c r="S47" s="40">
        <f>IF(B47&gt;'correction parameter'!$C$3,'correction parameter'!$E$8*B47+'correction parameter'!$H$8,'correction parameter'!$B$8)</f>
        <v>6.1117000000000003E-3</v>
      </c>
      <c r="T47" s="41">
        <f>IF(D47&gt;'correction parameter'!$C$3,'correction parameter'!$E$8*D47+'correction parameter'!$H$8,'correction parameter'!$B$8)</f>
        <v>5.5450000000000004E-3</v>
      </c>
      <c r="U47" s="42">
        <f>IF(G47&gt;'correction parameter'!$C$3,'correction parameter'!$E$8*G47+'correction parameter'!$H$8,'correction parameter'!$B$8)</f>
        <v>4.0000000000000002E-4</v>
      </c>
      <c r="W47" s="36"/>
    </row>
    <row r="48" spans="1:23" x14ac:dyDescent="0.25">
      <c r="A48" s="46">
        <f t="shared" si="0"/>
        <v>12.190000000000007</v>
      </c>
      <c r="B48" s="49">
        <v>310</v>
      </c>
      <c r="C48" s="49">
        <v>0.69</v>
      </c>
      <c r="D48" s="49">
        <v>250</v>
      </c>
      <c r="E48" s="49">
        <v>0.24</v>
      </c>
      <c r="F48" s="49">
        <v>250</v>
      </c>
      <c r="G48" s="49">
        <f t="shared" si="2"/>
        <v>24</v>
      </c>
      <c r="H48" s="50">
        <f t="shared" si="6"/>
        <v>-2304.6784973496146</v>
      </c>
      <c r="I48" s="50">
        <f t="shared" si="3"/>
        <v>5830.903790087471</v>
      </c>
      <c r="J48" s="52">
        <f t="shared" si="4"/>
        <v>10.059147788999315</v>
      </c>
      <c r="K48" s="50" t="e">
        <f t="shared" si="5"/>
        <v>#NUM!</v>
      </c>
      <c r="S48" s="40">
        <f>IF(B48&gt;'correction parameter'!$C$3,'correction parameter'!$E$8*B48+'correction parameter'!$H$8,'correction parameter'!$B$8)</f>
        <v>5.7339000000000001E-3</v>
      </c>
      <c r="T48" s="41">
        <f>IF(D48&gt;'correction parameter'!$C$3,'correction parameter'!$E$8*D48+'correction parameter'!$H$8,'correction parameter'!$B$8)</f>
        <v>4.6005000000000004E-3</v>
      </c>
      <c r="U48" s="42">
        <f>IF(G48&gt;'correction parameter'!$C$3,'correction parameter'!$E$8*G48+'correction parameter'!$H$8,'correction parameter'!$B$8)</f>
        <v>4.0000000000000002E-4</v>
      </c>
      <c r="W48" s="36"/>
    </row>
    <row r="49" spans="1:23" x14ac:dyDescent="0.25">
      <c r="A49" s="46">
        <f t="shared" si="0"/>
        <v>12.494750000000007</v>
      </c>
      <c r="B49" s="49">
        <v>210</v>
      </c>
      <c r="C49" s="49">
        <v>2.6</v>
      </c>
      <c r="D49" s="49">
        <v>150</v>
      </c>
      <c r="E49" s="49">
        <v>0.67</v>
      </c>
      <c r="F49" s="49">
        <v>150</v>
      </c>
      <c r="G49" s="49">
        <f t="shared" si="2"/>
        <v>67</v>
      </c>
      <c r="H49" s="50">
        <f t="shared" si="6"/>
        <v>76.486821866926775</v>
      </c>
      <c r="I49" s="50">
        <f t="shared" si="3"/>
        <v>95.969289827255281</v>
      </c>
      <c r="J49" s="52">
        <f t="shared" si="4"/>
        <v>2.2093588440634528</v>
      </c>
      <c r="K49" s="50">
        <f t="shared" si="5"/>
        <v>85.676052521767971</v>
      </c>
      <c r="S49" s="40">
        <f>IF(B49&gt;'correction parameter'!$C$3,'correction parameter'!$E$8*B49+'correction parameter'!$H$8,'correction parameter'!$B$8)</f>
        <v>3.8448999999999996E-3</v>
      </c>
      <c r="T49" s="41">
        <f>IF(D49&gt;'correction parameter'!$C$3,'correction parameter'!$E$8*D49+'correction parameter'!$H$8,'correction parameter'!$B$8)</f>
        <v>4.0000000000000002E-4</v>
      </c>
      <c r="U49" s="42">
        <f>IF(G49&gt;'correction parameter'!$C$3,'correction parameter'!$E$8*G49+'correction parameter'!$H$8,'correction parameter'!$B$8)</f>
        <v>4.0000000000000002E-4</v>
      </c>
      <c r="W49" s="36"/>
    </row>
    <row r="50" spans="1:23" x14ac:dyDescent="0.25">
      <c r="A50" s="46">
        <f t="shared" si="0"/>
        <v>12.799500000000007</v>
      </c>
      <c r="B50" s="86">
        <v>7</v>
      </c>
      <c r="C50" s="86">
        <v>4.4000000000000004</v>
      </c>
      <c r="D50" s="86">
        <v>7</v>
      </c>
      <c r="E50" s="86">
        <v>4.4000000000000004</v>
      </c>
      <c r="F50" s="86">
        <v>7</v>
      </c>
      <c r="G50" s="49">
        <f t="shared" si="2"/>
        <v>440.00000000000006</v>
      </c>
      <c r="H50" s="50">
        <f t="shared" si="6"/>
        <v>1.3083623042129264</v>
      </c>
      <c r="I50" s="50">
        <f t="shared" si="3"/>
        <v>1.3083623042129264</v>
      </c>
      <c r="J50" s="52"/>
      <c r="K50" s="50">
        <f t="shared" si="5"/>
        <v>1.3083623042129264</v>
      </c>
      <c r="S50" s="40">
        <f>IF(B50&gt;'correction parameter'!$C$3,'correction parameter'!$E$8*B50+'correction parameter'!$H$8,'correction parameter'!$B$8)</f>
        <v>4.0000000000000002E-4</v>
      </c>
      <c r="T50" s="41">
        <f>IF(D50&gt;'correction parameter'!$C$3,'correction parameter'!$E$8*D50+'correction parameter'!$H$8,'correction parameter'!$B$8)</f>
        <v>4.0000000000000002E-4</v>
      </c>
      <c r="U50" s="42">
        <f>IF(G50&gt;'correction parameter'!$C$3,'correction parameter'!$E$8*G50+'correction parameter'!$H$8,'correction parameter'!$B$8)</f>
        <v>8.1896E-3</v>
      </c>
      <c r="W50" s="36"/>
    </row>
    <row r="51" spans="1:23" x14ac:dyDescent="0.25">
      <c r="A51" s="46">
        <f t="shared" si="0"/>
        <v>13.104250000000008</v>
      </c>
      <c r="B51" s="86">
        <v>2</v>
      </c>
      <c r="C51" s="86">
        <v>4.5</v>
      </c>
      <c r="D51" s="86">
        <v>2</v>
      </c>
      <c r="E51" s="86">
        <v>4.5</v>
      </c>
      <c r="F51" s="86">
        <v>2</v>
      </c>
      <c r="G51" s="49">
        <f t="shared" si="2"/>
        <v>450</v>
      </c>
      <c r="H51" s="50">
        <f t="shared" si="6"/>
        <v>0.36682440115916509</v>
      </c>
      <c r="I51" s="50">
        <f t="shared" si="3"/>
        <v>0.36682440115916509</v>
      </c>
      <c r="J51" s="52"/>
      <c r="K51" s="50">
        <f t="shared" si="5"/>
        <v>0.36682440115916509</v>
      </c>
      <c r="S51" s="40">
        <f>IF(B51&gt;'correction parameter'!$C$3,'correction parameter'!$E$8*B51+'correction parameter'!$H$8,'correction parameter'!$B$8)</f>
        <v>4.0000000000000002E-4</v>
      </c>
      <c r="T51" s="41">
        <f>IF(D51&gt;'correction parameter'!$C$3,'correction parameter'!$E$8*D51+'correction parameter'!$H$8,'correction parameter'!$B$8)</f>
        <v>4.0000000000000002E-4</v>
      </c>
      <c r="U51" s="42">
        <f>IF(G51&gt;'correction parameter'!$C$3,'correction parameter'!$E$8*G51+'correction parameter'!$H$8,'correction parameter'!$B$8)</f>
        <v>8.3784999999999988E-3</v>
      </c>
      <c r="W51" s="36"/>
    </row>
    <row r="52" spans="1:23" x14ac:dyDescent="0.25">
      <c r="A52" s="46">
        <f t="shared" si="0"/>
        <v>13.409000000000008</v>
      </c>
      <c r="B52" s="86">
        <v>6</v>
      </c>
      <c r="C52" s="86">
        <v>4.45</v>
      </c>
      <c r="D52" s="86">
        <v>6</v>
      </c>
      <c r="E52" s="86">
        <v>4.45</v>
      </c>
      <c r="F52" s="86">
        <v>6</v>
      </c>
      <c r="G52" s="49">
        <f t="shared" si="2"/>
        <v>445</v>
      </c>
      <c r="H52" s="50">
        <f t="shared" si="6"/>
        <v>1.1109876680368846</v>
      </c>
      <c r="I52" s="50">
        <f t="shared" si="3"/>
        <v>1.1109876680368846</v>
      </c>
      <c r="J52" s="52"/>
      <c r="K52" s="50">
        <f t="shared" si="5"/>
        <v>1.1109876680368846</v>
      </c>
      <c r="S52" s="40">
        <f>IF(B52&gt;'correction parameter'!$C$3,'correction parameter'!$E$8*B52+'correction parameter'!$H$8,'correction parameter'!$B$8)</f>
        <v>4.0000000000000002E-4</v>
      </c>
      <c r="T52" s="41">
        <f>IF(D52&gt;'correction parameter'!$C$3,'correction parameter'!$E$8*D52+'correction parameter'!$H$8,'correction parameter'!$B$8)</f>
        <v>4.0000000000000002E-4</v>
      </c>
      <c r="U52" s="42">
        <f>IF(G52&gt;'correction parameter'!$C$3,'correction parameter'!$E$8*G52+'correction parameter'!$H$8,'correction parameter'!$B$8)</f>
        <v>8.2840499999999994E-3</v>
      </c>
      <c r="W52" s="36"/>
    </row>
    <row r="53" spans="1:23" x14ac:dyDescent="0.25">
      <c r="A53" s="46">
        <f t="shared" si="0"/>
        <v>13.713750000000008</v>
      </c>
      <c r="B53" s="49"/>
      <c r="C53" s="49"/>
      <c r="D53" s="49"/>
      <c r="E53" s="49"/>
      <c r="F53" s="49"/>
      <c r="G53" s="49"/>
      <c r="S53" s="40">
        <f>IF(B53&gt;'correction parameter'!$C$3,'correction parameter'!$E$8*B53+'correction parameter'!$H$8,'correction parameter'!$B$8)</f>
        <v>4.0000000000000002E-4</v>
      </c>
      <c r="T53" s="41">
        <f>IF(D53&gt;'correction parameter'!$C$3,'correction parameter'!$E$8*D53+'correction parameter'!$H$8,'correction parameter'!$B$8)</f>
        <v>4.0000000000000002E-4</v>
      </c>
      <c r="U53" s="42">
        <f>IF(G53&gt;'correction parameter'!$C$3,'correction parameter'!$E$8*G53+'correction parameter'!$H$8,'correction parameter'!$B$8)</f>
        <v>4.0000000000000002E-4</v>
      </c>
    </row>
    <row r="54" spans="1:23" x14ac:dyDescent="0.25">
      <c r="A54" s="36">
        <f t="shared" si="0"/>
        <v>14.018500000000008</v>
      </c>
      <c r="S54" s="40">
        <f>IF(B54&gt;'correction parameter'!$C$3,'correction parameter'!$E$8*B54+'correction parameter'!$H$8,'correction parameter'!$B$8)</f>
        <v>4.0000000000000002E-4</v>
      </c>
      <c r="T54" s="41">
        <f>IF(D54&gt;'correction parameter'!$C$3,'correction parameter'!$E$8*D54+'correction parameter'!$H$8,'correction parameter'!$B$8)</f>
        <v>4.0000000000000002E-4</v>
      </c>
      <c r="U54" s="42">
        <f>IF(G54&gt;'correction parameter'!$C$3,'correction parameter'!$E$8*G54+'correction parameter'!$H$8,'correction parameter'!$B$8)</f>
        <v>4.0000000000000002E-4</v>
      </c>
    </row>
    <row r="55" spans="1:23" x14ac:dyDescent="0.25">
      <c r="A55" s="36">
        <f t="shared" si="0"/>
        <v>14.323250000000009</v>
      </c>
      <c r="S55" s="40">
        <f>IF(B55&gt;'correction parameter'!$C$3,'correction parameter'!$E$8*B55+'correction parameter'!$H$8,'correction parameter'!$B$8)</f>
        <v>4.0000000000000002E-4</v>
      </c>
      <c r="T55" s="41">
        <f>IF(D55&gt;'correction parameter'!$C$3,'correction parameter'!$E$8*D55+'correction parameter'!$H$8,'correction parameter'!$B$8)</f>
        <v>4.0000000000000002E-4</v>
      </c>
      <c r="U55" s="42">
        <f>IF(G55&gt;'correction parameter'!$C$3,'correction parameter'!$E$8*G55+'correction parameter'!$H$8,'correction parameter'!$B$8)</f>
        <v>4.0000000000000002E-4</v>
      </c>
    </row>
    <row r="56" spans="1:23" x14ac:dyDescent="0.25">
      <c r="A56" s="36">
        <f t="shared" si="0"/>
        <v>14.628000000000009</v>
      </c>
      <c r="D56" t="s">
        <v>47</v>
      </c>
      <c r="S56" s="40">
        <f>IF(B56&gt;'correction parameter'!$C$3,'correction parameter'!$E$8*B56+'correction parameter'!$H$8,'correction parameter'!$B$8)</f>
        <v>4.0000000000000002E-4</v>
      </c>
      <c r="T56" s="41" t="e">
        <f>IF(D56&gt;'correction parameter'!$C$3,'correction parameter'!$E$8*D56+'correction parameter'!$H$8,'correction parameter'!$B$8)</f>
        <v>#VALUE!</v>
      </c>
      <c r="U56" s="42">
        <f>IF(G56&gt;'correction parameter'!$C$3,'correction parameter'!$E$8*G56+'correction parameter'!$H$8,'correction parameter'!$B$8)</f>
        <v>4.0000000000000002E-4</v>
      </c>
    </row>
    <row r="57" spans="1:23" x14ac:dyDescent="0.25">
      <c r="S57" s="40">
        <f>IF(B57&gt;'correction parameter'!$C$3,'correction parameter'!$E$8*B57+'correction parameter'!$H$8,'correction parameter'!$B$8)</f>
        <v>4.0000000000000002E-4</v>
      </c>
      <c r="T57" s="41">
        <f>IF(D57&gt;'correction parameter'!$C$3,'correction parameter'!$E$8*D57+'correction parameter'!$H$8,'correction parameter'!$B$8)</f>
        <v>4.0000000000000002E-4</v>
      </c>
      <c r="U57" s="42">
        <f>IF(G57&gt;'correction parameter'!$C$3,'correction parameter'!$E$8*G57+'correction parameter'!$H$8,'correction parameter'!$B$8)</f>
        <v>4.0000000000000002E-4</v>
      </c>
    </row>
    <row r="58" spans="1:23" x14ac:dyDescent="0.25">
      <c r="S58" s="40">
        <f>IF(B58&gt;'correction parameter'!$C$3,'correction parameter'!$E$8*B58+'correction parameter'!$H$8,'correction parameter'!$B$8)</f>
        <v>4.0000000000000002E-4</v>
      </c>
      <c r="T58" s="41">
        <f>IF(D58&gt;'correction parameter'!$C$3,'correction parameter'!$E$8*D58+'correction parameter'!$H$8,'correction parameter'!$B$8)</f>
        <v>4.0000000000000002E-4</v>
      </c>
      <c r="U58" s="42">
        <f>IF(G58&gt;'correction parameter'!$C$3,'correction parameter'!$E$8*G58+'correction parameter'!$H$8,'correction parameter'!$B$8)</f>
        <v>4.0000000000000002E-4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K9" sqref="K9:K31"/>
    </sheetView>
  </sheetViews>
  <sheetFormatPr baseColWidth="10" defaultRowHeight="15" x14ac:dyDescent="0.25"/>
  <sheetData>
    <row r="1" spans="1:20" x14ac:dyDescent="0.25">
      <c r="A1" s="25" t="s">
        <v>24</v>
      </c>
      <c r="B1" s="26" t="s">
        <v>39</v>
      </c>
      <c r="C1" s="27"/>
      <c r="D1" s="28"/>
      <c r="E1" s="28"/>
      <c r="F1" s="28"/>
      <c r="G1" s="28"/>
      <c r="H1" s="28"/>
      <c r="I1" s="28"/>
      <c r="J1" s="28"/>
      <c r="K1" s="28"/>
    </row>
    <row r="2" spans="1:20" x14ac:dyDescent="0.25">
      <c r="A2" s="25" t="s">
        <v>25</v>
      </c>
      <c r="B2" s="29" t="s">
        <v>54</v>
      </c>
      <c r="C2" s="30"/>
      <c r="D2" s="28"/>
      <c r="E2" s="28"/>
      <c r="F2" s="28" t="s">
        <v>26</v>
      </c>
      <c r="G2" s="28"/>
      <c r="H2" s="28"/>
      <c r="I2" s="28"/>
      <c r="J2" s="28"/>
      <c r="K2" s="31"/>
    </row>
    <row r="3" spans="1:20" x14ac:dyDescent="0.25">
      <c r="A3" s="28"/>
      <c r="B3" s="28"/>
      <c r="C3" s="28" t="s">
        <v>27</v>
      </c>
      <c r="D3" s="32">
        <v>39734</v>
      </c>
      <c r="E3" s="28"/>
      <c r="F3" s="28" t="s">
        <v>28</v>
      </c>
      <c r="G3" s="28"/>
      <c r="H3" s="28"/>
      <c r="I3" s="28"/>
      <c r="J3" s="28"/>
      <c r="K3" s="31"/>
    </row>
    <row r="4" spans="1:20" x14ac:dyDescent="0.25">
      <c r="A4" s="28"/>
      <c r="B4" s="28"/>
      <c r="C4" s="28" t="s">
        <v>29</v>
      </c>
      <c r="D4" s="33">
        <v>0.375</v>
      </c>
      <c r="E4" s="28"/>
      <c r="F4" s="28" t="s">
        <v>30</v>
      </c>
      <c r="G4" s="28"/>
      <c r="H4" s="28"/>
      <c r="I4" s="28"/>
      <c r="J4" s="28"/>
      <c r="K4" s="31"/>
    </row>
    <row r="5" spans="1:20" x14ac:dyDescent="0.25">
      <c r="A5" s="28"/>
      <c r="B5" s="28"/>
      <c r="C5" s="28" t="s">
        <v>31</v>
      </c>
      <c r="D5" s="34" t="s">
        <v>41</v>
      </c>
      <c r="E5" s="28"/>
      <c r="F5" s="28" t="s">
        <v>32</v>
      </c>
      <c r="G5" s="28"/>
      <c r="H5" s="28"/>
      <c r="I5" s="28"/>
      <c r="J5" s="28"/>
      <c r="K5" s="34" t="s">
        <v>33</v>
      </c>
    </row>
    <row r="6" spans="1:20" x14ac:dyDescent="0.25">
      <c r="A6" s="28"/>
      <c r="B6" s="28"/>
      <c r="C6" s="28"/>
      <c r="D6" s="28"/>
      <c r="E6" s="28"/>
      <c r="F6" s="28" t="s">
        <v>34</v>
      </c>
      <c r="G6" s="28"/>
      <c r="H6" s="28"/>
      <c r="I6" s="28"/>
      <c r="J6" s="28"/>
      <c r="K6" s="35">
        <v>7.13</v>
      </c>
    </row>
    <row r="7" spans="1:20" ht="15.75" thickBot="1" x14ac:dyDescent="0.3">
      <c r="A7" s="28"/>
      <c r="B7" s="28"/>
      <c r="C7" s="28"/>
      <c r="D7" s="28"/>
      <c r="E7" s="28"/>
      <c r="F7" s="28" t="s">
        <v>35</v>
      </c>
      <c r="G7" s="28"/>
      <c r="H7" s="28"/>
      <c r="I7" s="28"/>
      <c r="J7" s="28"/>
      <c r="K7" s="34">
        <v>1.7</v>
      </c>
    </row>
    <row r="8" spans="1:20" ht="45.75" thickBot="1" x14ac:dyDescent="0.3">
      <c r="A8" s="1" t="s">
        <v>0</v>
      </c>
      <c r="B8" s="2" t="s">
        <v>1</v>
      </c>
      <c r="C8" s="3" t="s">
        <v>2</v>
      </c>
      <c r="D8" s="4" t="s">
        <v>3</v>
      </c>
      <c r="E8" s="3" t="s">
        <v>4</v>
      </c>
      <c r="F8" s="4" t="s">
        <v>5</v>
      </c>
      <c r="G8" s="3" t="s">
        <v>6</v>
      </c>
      <c r="H8" s="51" t="s">
        <v>7</v>
      </c>
      <c r="I8" s="51" t="s">
        <v>8</v>
      </c>
      <c r="J8" s="7" t="s">
        <v>9</v>
      </c>
      <c r="K8" s="7" t="s">
        <v>10</v>
      </c>
      <c r="R8" s="37" t="s">
        <v>36</v>
      </c>
      <c r="S8" s="38" t="s">
        <v>37</v>
      </c>
      <c r="T8" s="39" t="s">
        <v>38</v>
      </c>
    </row>
    <row r="9" spans="1:20" x14ac:dyDescent="0.25">
      <c r="A9" s="36">
        <v>0.30475000000000002</v>
      </c>
      <c r="B9">
        <v>255</v>
      </c>
      <c r="C9">
        <v>1.1499999999999999</v>
      </c>
      <c r="D9">
        <v>190</v>
      </c>
      <c r="E9">
        <v>0.53</v>
      </c>
      <c r="H9" s="53">
        <f>1/((C9+($K$6+$K$7)/10)/B9-R9)</f>
        <v>305.10138489108044</v>
      </c>
      <c r="I9" s="53">
        <f>1/((E9+($K$6+$K$7)/10)/D9-S9)</f>
        <v>142.10919970082273</v>
      </c>
      <c r="J9" s="53"/>
      <c r="K9" s="53">
        <f>GEOMEAN(H9:J9)</f>
        <v>208.22515130138368</v>
      </c>
      <c r="R9" s="40">
        <f>IF(B9&gt;'correction parameter'!$C$3,'correction parameter'!$E$8*B9+'correction parameter'!$H$8,'correction parameter'!$B$8)</f>
        <v>4.6949500000000007E-3</v>
      </c>
      <c r="S9" s="41">
        <f>IF(D9&gt;'correction parameter'!$C$3,'correction parameter'!$E$8*D9+'correction parameter'!$H$8,'correction parameter'!$B$8)</f>
        <v>4.0000000000000002E-4</v>
      </c>
      <c r="T9" s="42">
        <f>IF(F9&gt;'correction parameter'!$C$3,'correction parameter'!$E$8*F9+'correction parameter'!$H$8,'correction parameter'!$B$8)</f>
        <v>4.0000000000000002E-4</v>
      </c>
    </row>
    <row r="10" spans="1:20" x14ac:dyDescent="0.25">
      <c r="A10" s="36">
        <v>0.60950000000000004</v>
      </c>
      <c r="B10">
        <v>270</v>
      </c>
      <c r="C10">
        <v>1.3</v>
      </c>
      <c r="D10">
        <v>195</v>
      </c>
      <c r="E10">
        <v>0.6</v>
      </c>
      <c r="H10" s="53">
        <f t="shared" ref="H10:H31" si="0">1/((C10+($K$6+$K$7)/10)/B10-R10)</f>
        <v>321.86577243613061</v>
      </c>
      <c r="I10" s="53">
        <f t="shared" ref="I10:I31" si="1">1/((E10+($K$6+$K$7)/10)/D10-S10)</f>
        <v>138.79003558718861</v>
      </c>
      <c r="J10" s="53"/>
      <c r="K10" s="53">
        <f t="shared" ref="K10:K31" si="2">GEOMEAN(H10:J10)</f>
        <v>211.35695401549606</v>
      </c>
      <c r="R10" s="40">
        <f>IF(B10&gt;'correction parameter'!$C$3,'correction parameter'!$E$8*B10+'correction parameter'!$H$8,'correction parameter'!$B$8)</f>
        <v>4.9783000000000006E-3</v>
      </c>
      <c r="S10" s="41">
        <f>IF(D10&gt;'correction parameter'!$C$3,'correction parameter'!$E$8*D10+'correction parameter'!$H$8,'correction parameter'!$B$8)</f>
        <v>4.0000000000000002E-4</v>
      </c>
      <c r="T10" s="42">
        <f>IF(F10&gt;'correction parameter'!$C$3,'correction parameter'!$E$8*F10+'correction parameter'!$H$8,'correction parameter'!$B$8)</f>
        <v>4.0000000000000002E-4</v>
      </c>
    </row>
    <row r="11" spans="1:20" x14ac:dyDescent="0.25">
      <c r="A11" s="36">
        <v>0.91425000000000001</v>
      </c>
      <c r="B11">
        <v>250</v>
      </c>
      <c r="C11">
        <v>1.25</v>
      </c>
      <c r="D11">
        <v>200</v>
      </c>
      <c r="E11">
        <v>0.71</v>
      </c>
      <c r="H11" s="53">
        <f t="shared" si="0"/>
        <v>254.35584382551195</v>
      </c>
      <c r="I11" s="53">
        <f t="shared" si="1"/>
        <v>132.18770654329148</v>
      </c>
      <c r="J11" s="53"/>
      <c r="K11" s="53">
        <f t="shared" si="2"/>
        <v>183.36497932041999</v>
      </c>
      <c r="R11" s="40">
        <f>IF(B11&gt;'correction parameter'!$C$3,'correction parameter'!$E$8*B11+'correction parameter'!$H$8,'correction parameter'!$B$8)</f>
        <v>4.6005000000000004E-3</v>
      </c>
      <c r="S11" s="41">
        <f>IF(D11&gt;'correction parameter'!$C$3,'correction parameter'!$E$8*D11+'correction parameter'!$H$8,'correction parameter'!$B$8)</f>
        <v>4.0000000000000002E-4</v>
      </c>
      <c r="T11" s="42">
        <f>IF(F11&gt;'correction parameter'!$C$3,'correction parameter'!$E$8*F11+'correction parameter'!$H$8,'correction parameter'!$B$8)</f>
        <v>4.0000000000000002E-4</v>
      </c>
    </row>
    <row r="12" spans="1:20" x14ac:dyDescent="0.25">
      <c r="A12" s="36">
        <v>1.2190000000000001</v>
      </c>
      <c r="B12">
        <v>255</v>
      </c>
      <c r="C12">
        <v>1.2</v>
      </c>
      <c r="D12">
        <v>190</v>
      </c>
      <c r="E12">
        <v>0.54</v>
      </c>
      <c r="H12" s="53">
        <f t="shared" si="0"/>
        <v>287.87934807181517</v>
      </c>
      <c r="I12" s="53">
        <f t="shared" si="1"/>
        <v>141.05419450631032</v>
      </c>
      <c r="J12" s="53"/>
      <c r="K12" s="53">
        <f t="shared" si="2"/>
        <v>201.51076784447929</v>
      </c>
      <c r="R12" s="40">
        <f>IF(B12&gt;'correction parameter'!$C$3,'correction parameter'!$E$8*B12+'correction parameter'!$H$8,'correction parameter'!$B$8)</f>
        <v>4.6949500000000007E-3</v>
      </c>
      <c r="S12" s="41">
        <f>IF(D12&gt;'correction parameter'!$C$3,'correction parameter'!$E$8*D12+'correction parameter'!$H$8,'correction parameter'!$B$8)</f>
        <v>4.0000000000000002E-4</v>
      </c>
      <c r="T12" s="42">
        <f>IF(F12&gt;'correction parameter'!$C$3,'correction parameter'!$E$8*F12+'correction parameter'!$H$8,'correction parameter'!$B$8)</f>
        <v>4.0000000000000002E-4</v>
      </c>
    </row>
    <row r="13" spans="1:20" x14ac:dyDescent="0.25">
      <c r="A13" s="36">
        <v>1.5237500000000002</v>
      </c>
      <c r="B13">
        <v>270</v>
      </c>
      <c r="C13">
        <v>1.4</v>
      </c>
      <c r="D13">
        <v>200</v>
      </c>
      <c r="E13">
        <v>0.72</v>
      </c>
      <c r="H13" s="53">
        <f t="shared" si="0"/>
        <v>287.58311950995846</v>
      </c>
      <c r="I13" s="53">
        <f t="shared" si="1"/>
        <v>131.31976362442549</v>
      </c>
      <c r="J13" s="53"/>
      <c r="K13" s="53">
        <f t="shared" si="2"/>
        <v>194.33308332968593</v>
      </c>
      <c r="R13" s="40">
        <f>IF(B13&gt;'correction parameter'!$C$3,'correction parameter'!$E$8*B13+'correction parameter'!$H$8,'correction parameter'!$B$8)</f>
        <v>4.9783000000000006E-3</v>
      </c>
      <c r="S13" s="41">
        <f>IF(D13&gt;'correction parameter'!$C$3,'correction parameter'!$E$8*D13+'correction parameter'!$H$8,'correction parameter'!$B$8)</f>
        <v>4.0000000000000002E-4</v>
      </c>
      <c r="T13" s="42">
        <f>IF(F13&gt;'correction parameter'!$C$3,'correction parameter'!$E$8*F13+'correction parameter'!$H$8,'correction parameter'!$B$8)</f>
        <v>4.0000000000000002E-4</v>
      </c>
    </row>
    <row r="14" spans="1:20" x14ac:dyDescent="0.25">
      <c r="A14" s="36">
        <v>1.8285000000000002</v>
      </c>
      <c r="B14">
        <v>260</v>
      </c>
      <c r="C14">
        <v>1.1000000000000001</v>
      </c>
      <c r="D14">
        <v>190</v>
      </c>
      <c r="E14">
        <v>0.54</v>
      </c>
      <c r="H14" s="53">
        <f t="shared" si="0"/>
        <v>352.42004131447254</v>
      </c>
      <c r="I14" s="53">
        <f t="shared" si="1"/>
        <v>141.05419450631032</v>
      </c>
      <c r="J14" s="53"/>
      <c r="K14" s="53">
        <f t="shared" si="2"/>
        <v>222.95812399527748</v>
      </c>
      <c r="R14" s="40">
        <f>IF(B14&gt;'correction parameter'!$C$3,'correction parameter'!$E$8*B14+'correction parameter'!$H$8,'correction parameter'!$B$8)</f>
        <v>4.7894000000000001E-3</v>
      </c>
      <c r="S14" s="41">
        <f>IF(D14&gt;'correction parameter'!$C$3,'correction parameter'!$E$8*D14+'correction parameter'!$H$8,'correction parameter'!$B$8)</f>
        <v>4.0000000000000002E-4</v>
      </c>
      <c r="T14" s="42">
        <f>IF(F14&gt;'correction parameter'!$C$3,'correction parameter'!$E$8*F14+'correction parameter'!$H$8,'correction parameter'!$B$8)</f>
        <v>4.0000000000000002E-4</v>
      </c>
    </row>
    <row r="15" spans="1:20" x14ac:dyDescent="0.25">
      <c r="A15" s="36">
        <v>2.1332500000000003</v>
      </c>
      <c r="B15">
        <v>230</v>
      </c>
      <c r="C15">
        <v>1.05</v>
      </c>
      <c r="D15">
        <v>175</v>
      </c>
      <c r="E15">
        <v>0.51</v>
      </c>
      <c r="H15" s="53">
        <f t="shared" si="0"/>
        <v>239.14017669339836</v>
      </c>
      <c r="I15" s="53">
        <f t="shared" si="1"/>
        <v>132.27513227513228</v>
      </c>
      <c r="J15" s="53"/>
      <c r="K15" s="53">
        <f t="shared" si="2"/>
        <v>177.85471178582191</v>
      </c>
      <c r="R15" s="40">
        <f>IF(B15&gt;'correction parameter'!$C$3,'correction parameter'!$E$8*B15+'correction parameter'!$H$8,'correction parameter'!$B$8)</f>
        <v>4.2227000000000002E-3</v>
      </c>
      <c r="S15" s="41">
        <f>IF(D15&gt;'correction parameter'!$C$3,'correction parameter'!$E$8*D15+'correction parameter'!$H$8,'correction parameter'!$B$8)</f>
        <v>4.0000000000000002E-4</v>
      </c>
      <c r="T15" s="42">
        <f>IF(F15&gt;'correction parameter'!$C$3,'correction parameter'!$E$8*F15+'correction parameter'!$H$8,'correction parameter'!$B$8)</f>
        <v>4.0000000000000002E-4</v>
      </c>
    </row>
    <row r="16" spans="1:20" x14ac:dyDescent="0.25">
      <c r="A16" s="36">
        <v>2.4380000000000002</v>
      </c>
      <c r="B16">
        <v>290</v>
      </c>
      <c r="C16">
        <v>1.2</v>
      </c>
      <c r="D16">
        <v>220</v>
      </c>
      <c r="E16">
        <v>0.53</v>
      </c>
      <c r="H16" s="53">
        <f t="shared" si="0"/>
        <v>547.44766683467651</v>
      </c>
      <c r="I16" s="53">
        <f t="shared" si="1"/>
        <v>418.59792527646499</v>
      </c>
      <c r="J16" s="53"/>
      <c r="K16" s="53">
        <f t="shared" si="2"/>
        <v>478.70706860713574</v>
      </c>
      <c r="R16" s="40">
        <f>IF(B16&gt;'correction parameter'!$C$3,'correction parameter'!$E$8*B16+'correction parameter'!$H$8,'correction parameter'!$B$8)</f>
        <v>5.3561000000000008E-3</v>
      </c>
      <c r="S16" s="41">
        <f>IF(D16&gt;'correction parameter'!$C$3,'correction parameter'!$E$8*D16+'correction parameter'!$H$8,'correction parameter'!$B$8)</f>
        <v>4.0338000000000006E-3</v>
      </c>
      <c r="T16" s="42">
        <f>IF(F16&gt;'correction parameter'!$C$3,'correction parameter'!$E$8*F16+'correction parameter'!$H$8,'correction parameter'!$B$8)</f>
        <v>4.0000000000000002E-4</v>
      </c>
    </row>
    <row r="17" spans="1:20" x14ac:dyDescent="0.25">
      <c r="A17" s="36">
        <v>2.74275</v>
      </c>
      <c r="B17">
        <v>195</v>
      </c>
      <c r="C17">
        <v>3.1</v>
      </c>
      <c r="D17">
        <v>74</v>
      </c>
      <c r="E17">
        <v>1.1499999999999999</v>
      </c>
      <c r="H17" s="53">
        <f t="shared" si="0"/>
        <v>49.935979513444309</v>
      </c>
      <c r="I17" s="53">
        <f t="shared" si="1"/>
        <v>36.937206748527508</v>
      </c>
      <c r="J17" s="53"/>
      <c r="K17" s="53">
        <f t="shared" si="2"/>
        <v>42.947591311717666</v>
      </c>
      <c r="R17" s="40">
        <f>IF(B17&gt;'correction parameter'!$C$3,'correction parameter'!$E$8*B17+'correction parameter'!$H$8,'correction parameter'!$B$8)</f>
        <v>4.0000000000000002E-4</v>
      </c>
      <c r="S17" s="41">
        <f>IF(D17&gt;'correction parameter'!$C$3,'correction parameter'!$E$8*D17+'correction parameter'!$H$8,'correction parameter'!$B$8)</f>
        <v>4.0000000000000002E-4</v>
      </c>
      <c r="T17" s="42">
        <f>IF(F17&gt;'correction parameter'!$C$3,'correction parameter'!$E$8*F17+'correction parameter'!$H$8,'correction parameter'!$B$8)</f>
        <v>4.0000000000000002E-4</v>
      </c>
    </row>
    <row r="18" spans="1:20" x14ac:dyDescent="0.25">
      <c r="A18" s="36">
        <v>3.0474999999999999</v>
      </c>
      <c r="B18">
        <v>290</v>
      </c>
      <c r="C18">
        <v>1.1499999999999999</v>
      </c>
      <c r="D18">
        <v>210</v>
      </c>
      <c r="E18">
        <v>0.4</v>
      </c>
      <c r="H18" s="53">
        <f t="shared" si="0"/>
        <v>604.50544159122535</v>
      </c>
      <c r="I18" s="53">
        <f t="shared" si="1"/>
        <v>441.5744441944525</v>
      </c>
      <c r="J18" s="53"/>
      <c r="K18" s="53">
        <f t="shared" si="2"/>
        <v>516.65670844688293</v>
      </c>
      <c r="R18" s="40">
        <f>IF(B18&gt;'correction parameter'!$C$3,'correction parameter'!$E$8*B18+'correction parameter'!$H$8,'correction parameter'!$B$8)</f>
        <v>5.3561000000000008E-3</v>
      </c>
      <c r="S18" s="41">
        <f>IF(D18&gt;'correction parameter'!$C$3,'correction parameter'!$E$8*D18+'correction parameter'!$H$8,'correction parameter'!$B$8)</f>
        <v>3.8448999999999996E-3</v>
      </c>
      <c r="T18" s="42">
        <f>IF(F18&gt;'correction parameter'!$C$3,'correction parameter'!$E$8*F18+'correction parameter'!$H$8,'correction parameter'!$B$8)</f>
        <v>4.0000000000000002E-4</v>
      </c>
    </row>
    <row r="19" spans="1:20" x14ac:dyDescent="0.25">
      <c r="A19" s="36">
        <v>3.3522499999999997</v>
      </c>
      <c r="B19">
        <v>285</v>
      </c>
      <c r="C19">
        <v>1.2</v>
      </c>
      <c r="D19">
        <v>220</v>
      </c>
      <c r="E19">
        <v>0.56999999999999995</v>
      </c>
      <c r="H19" s="53">
        <f t="shared" si="0"/>
        <v>488.490688039134</v>
      </c>
      <c r="I19" s="53">
        <f t="shared" si="1"/>
        <v>388.99222722804154</v>
      </c>
      <c r="J19" s="53"/>
      <c r="K19" s="53">
        <f t="shared" si="2"/>
        <v>435.91178089207585</v>
      </c>
      <c r="R19" s="40">
        <f>IF(B19&gt;'correction parameter'!$C$3,'correction parameter'!$E$8*B19+'correction parameter'!$H$8,'correction parameter'!$B$8)</f>
        <v>5.2616500000000005E-3</v>
      </c>
      <c r="S19" s="41">
        <f>IF(D19&gt;'correction parameter'!$C$3,'correction parameter'!$E$8*D19+'correction parameter'!$H$8,'correction parameter'!$B$8)</f>
        <v>4.0338000000000006E-3</v>
      </c>
      <c r="T19" s="42">
        <f>IF(F19&gt;'correction parameter'!$C$3,'correction parameter'!$E$8*F19+'correction parameter'!$H$8,'correction parameter'!$B$8)</f>
        <v>4.0000000000000002E-4</v>
      </c>
    </row>
    <row r="20" spans="1:20" x14ac:dyDescent="0.25">
      <c r="A20" s="36">
        <v>3.6569999999999996</v>
      </c>
      <c r="B20">
        <v>280</v>
      </c>
      <c r="C20">
        <v>1.1499999999999999</v>
      </c>
      <c r="D20">
        <v>220</v>
      </c>
      <c r="E20">
        <v>0.47</v>
      </c>
      <c r="H20" s="53">
        <f t="shared" si="0"/>
        <v>477.66571588443236</v>
      </c>
      <c r="I20" s="53">
        <f t="shared" si="1"/>
        <v>472.54512805972979</v>
      </c>
      <c r="J20" s="53"/>
      <c r="K20" s="53">
        <f t="shared" si="2"/>
        <v>475.09852334263428</v>
      </c>
      <c r="R20" s="40">
        <f>IF(B20&gt;'correction parameter'!$C$3,'correction parameter'!$E$8*B20+'correction parameter'!$H$8,'correction parameter'!$B$8)</f>
        <v>5.1672000000000003E-3</v>
      </c>
      <c r="S20" s="41">
        <f>IF(D20&gt;'correction parameter'!$C$3,'correction parameter'!$E$8*D20+'correction parameter'!$H$8,'correction parameter'!$B$8)</f>
        <v>4.0338000000000006E-3</v>
      </c>
      <c r="T20" s="42">
        <f>IF(F20&gt;'correction parameter'!$C$3,'correction parameter'!$E$8*F20+'correction parameter'!$H$8,'correction parameter'!$B$8)</f>
        <v>4.0000000000000002E-4</v>
      </c>
    </row>
    <row r="21" spans="1:20" x14ac:dyDescent="0.25">
      <c r="A21" s="36">
        <v>3.9617499999999994</v>
      </c>
      <c r="B21">
        <v>300</v>
      </c>
      <c r="C21">
        <v>1.2</v>
      </c>
      <c r="D21">
        <v>220</v>
      </c>
      <c r="E21">
        <v>0.4</v>
      </c>
      <c r="H21" s="53">
        <f t="shared" si="0"/>
        <v>715.13706793802112</v>
      </c>
      <c r="I21" s="53">
        <f t="shared" si="1"/>
        <v>556.16790203355254</v>
      </c>
      <c r="J21" s="53"/>
      <c r="K21" s="53">
        <f t="shared" si="2"/>
        <v>630.66336721068183</v>
      </c>
      <c r="R21" s="40">
        <f>IF(B21&gt;'correction parameter'!$C$3,'correction parameter'!$E$8*B21+'correction parameter'!$H$8,'correction parameter'!$B$8)</f>
        <v>5.5450000000000004E-3</v>
      </c>
      <c r="S21" s="41">
        <f>IF(D21&gt;'correction parameter'!$C$3,'correction parameter'!$E$8*D21+'correction parameter'!$H$8,'correction parameter'!$B$8)</f>
        <v>4.0338000000000006E-3</v>
      </c>
      <c r="T21" s="42">
        <f>IF(F21&gt;'correction parameter'!$C$3,'correction parameter'!$E$8*F21+'correction parameter'!$H$8,'correction parameter'!$B$8)</f>
        <v>4.0000000000000002E-4</v>
      </c>
    </row>
    <row r="22" spans="1:20" x14ac:dyDescent="0.25">
      <c r="A22" s="36">
        <v>4.2664999999999997</v>
      </c>
      <c r="B22">
        <v>275</v>
      </c>
      <c r="C22">
        <v>1.2</v>
      </c>
      <c r="D22">
        <v>200</v>
      </c>
      <c r="E22">
        <v>0.39</v>
      </c>
      <c r="H22" s="53">
        <f t="shared" si="0"/>
        <v>399.71293343871207</v>
      </c>
      <c r="I22" s="53">
        <f t="shared" si="1"/>
        <v>167.64459346186084</v>
      </c>
      <c r="J22" s="53"/>
      <c r="K22" s="53">
        <f t="shared" si="2"/>
        <v>258.86234223575417</v>
      </c>
      <c r="R22" s="40">
        <f>IF(B22&gt;'correction parameter'!$C$3,'correction parameter'!$E$8*B22+'correction parameter'!$H$8,'correction parameter'!$B$8)</f>
        <v>5.07275E-3</v>
      </c>
      <c r="S22" s="41">
        <f>IF(D22&gt;'correction parameter'!$C$3,'correction parameter'!$E$8*D22+'correction parameter'!$H$8,'correction parameter'!$B$8)</f>
        <v>4.0000000000000002E-4</v>
      </c>
      <c r="T22" s="42">
        <f>IF(F22&gt;'correction parameter'!$C$3,'correction parameter'!$E$8*F22+'correction parameter'!$H$8,'correction parameter'!$B$8)</f>
        <v>4.0000000000000002E-4</v>
      </c>
    </row>
    <row r="23" spans="1:20" x14ac:dyDescent="0.25">
      <c r="A23" s="36">
        <v>4.57125</v>
      </c>
      <c r="B23">
        <v>255</v>
      </c>
      <c r="C23">
        <v>1.1499999999999999</v>
      </c>
      <c r="D23">
        <v>180</v>
      </c>
      <c r="E23">
        <v>0.38</v>
      </c>
      <c r="H23" s="53">
        <f t="shared" si="0"/>
        <v>305.10138489108044</v>
      </c>
      <c r="I23" s="53">
        <f t="shared" si="1"/>
        <v>151.13350125944586</v>
      </c>
      <c r="J23" s="53"/>
      <c r="K23" s="53">
        <f t="shared" si="2"/>
        <v>214.73481445190666</v>
      </c>
      <c r="R23" s="40">
        <f>IF(B23&gt;'correction parameter'!$C$3,'correction parameter'!$E$8*B23+'correction parameter'!$H$8,'correction parameter'!$B$8)</f>
        <v>4.6949500000000007E-3</v>
      </c>
      <c r="S23" s="41">
        <f>IF(D23&gt;'correction parameter'!$C$3,'correction parameter'!$E$8*D23+'correction parameter'!$H$8,'correction parameter'!$B$8)</f>
        <v>4.0000000000000002E-4</v>
      </c>
      <c r="T23" s="42">
        <f>IF(F23&gt;'correction parameter'!$C$3,'correction parameter'!$E$8*F23+'correction parameter'!$H$8,'correction parameter'!$B$8)</f>
        <v>4.0000000000000002E-4</v>
      </c>
    </row>
    <row r="24" spans="1:20" x14ac:dyDescent="0.25">
      <c r="A24" s="36">
        <v>4.8760000000000003</v>
      </c>
      <c r="B24">
        <v>265</v>
      </c>
      <c r="C24">
        <v>1.1000000000000001</v>
      </c>
      <c r="D24">
        <v>190</v>
      </c>
      <c r="E24">
        <v>0.33</v>
      </c>
      <c r="H24" s="53">
        <f t="shared" si="0"/>
        <v>384.73837246231471</v>
      </c>
      <c r="I24" s="53">
        <f t="shared" si="1"/>
        <v>167.10642040457344</v>
      </c>
      <c r="J24" s="53"/>
      <c r="K24" s="53">
        <f t="shared" si="2"/>
        <v>253.55916906012081</v>
      </c>
      <c r="R24" s="40">
        <f>IF(B24&gt;'correction parameter'!$C$3,'correction parameter'!$E$8*B24+'correction parameter'!$H$8,'correction parameter'!$B$8)</f>
        <v>4.8838500000000003E-3</v>
      </c>
      <c r="S24" s="41">
        <f>IF(D24&gt;'correction parameter'!$C$3,'correction parameter'!$E$8*D24+'correction parameter'!$H$8,'correction parameter'!$B$8)</f>
        <v>4.0000000000000002E-4</v>
      </c>
      <c r="T24" s="42">
        <f>IF(F24&gt;'correction parameter'!$C$3,'correction parameter'!$E$8*F24+'correction parameter'!$H$8,'correction parameter'!$B$8)</f>
        <v>4.0000000000000002E-4</v>
      </c>
    </row>
    <row r="25" spans="1:20" x14ac:dyDescent="0.25">
      <c r="A25" s="46">
        <v>5.1807500000000006</v>
      </c>
      <c r="B25" s="49">
        <v>220</v>
      </c>
      <c r="C25" s="49">
        <v>2.2000000000000002</v>
      </c>
      <c r="D25" s="49">
        <v>150</v>
      </c>
      <c r="E25" s="49">
        <v>0.79</v>
      </c>
      <c r="F25" s="49"/>
      <c r="H25" s="53">
        <f t="shared" si="0"/>
        <v>100.20204375732158</v>
      </c>
      <c r="I25" s="53">
        <f t="shared" si="1"/>
        <v>92.994420334779917</v>
      </c>
      <c r="J25" s="53"/>
      <c r="K25" s="53">
        <f t="shared" si="2"/>
        <v>96.530984536429401</v>
      </c>
      <c r="R25" s="40">
        <f>IF(B25&gt;'correction parameter'!$C$3,'correction parameter'!$E$8*B25+'correction parameter'!$H$8,'correction parameter'!$B$8)</f>
        <v>4.0338000000000006E-3</v>
      </c>
      <c r="S25" s="41">
        <f>IF(D25&gt;'correction parameter'!$C$3,'correction parameter'!$E$8*D25+'correction parameter'!$H$8,'correction parameter'!$B$8)</f>
        <v>4.0000000000000002E-4</v>
      </c>
      <c r="T25" s="42">
        <f>IF(F25&gt;'correction parameter'!$C$3,'correction parameter'!$E$8*F25+'correction parameter'!$H$8,'correction parameter'!$B$8)</f>
        <v>4.0000000000000002E-4</v>
      </c>
    </row>
    <row r="26" spans="1:20" x14ac:dyDescent="0.25">
      <c r="A26" s="46">
        <v>5.4855000000000009</v>
      </c>
      <c r="B26" s="49">
        <v>200</v>
      </c>
      <c r="C26" s="49">
        <v>1.5</v>
      </c>
      <c r="D26" s="49">
        <v>150</v>
      </c>
      <c r="E26" s="49">
        <v>0.55000000000000004</v>
      </c>
      <c r="F26" s="49"/>
      <c r="H26" s="53">
        <f t="shared" si="0"/>
        <v>86.843247937472853</v>
      </c>
      <c r="I26" s="53">
        <f t="shared" si="1"/>
        <v>109.24981791697013</v>
      </c>
      <c r="J26" s="53"/>
      <c r="K26" s="53">
        <f t="shared" si="2"/>
        <v>97.404358344414959</v>
      </c>
      <c r="R26" s="40">
        <f>IF(B26&gt;'correction parameter'!$C$3,'correction parameter'!$E$8*B26+'correction parameter'!$H$8,'correction parameter'!$B$8)</f>
        <v>4.0000000000000002E-4</v>
      </c>
      <c r="S26" s="41">
        <f>IF(D26&gt;'correction parameter'!$C$3,'correction parameter'!$E$8*D26+'correction parameter'!$H$8,'correction parameter'!$B$8)</f>
        <v>4.0000000000000002E-4</v>
      </c>
      <c r="T26" s="42">
        <f>IF(F26&gt;'correction parameter'!$C$3,'correction parameter'!$E$8*F26+'correction parameter'!$H$8,'correction parameter'!$B$8)</f>
        <v>4.0000000000000002E-4</v>
      </c>
    </row>
    <row r="27" spans="1:20" x14ac:dyDescent="0.25">
      <c r="A27" s="46">
        <v>5.7902500000000012</v>
      </c>
      <c r="B27" s="49">
        <v>220</v>
      </c>
      <c r="C27" s="49">
        <v>1.65</v>
      </c>
      <c r="D27" s="49">
        <v>160</v>
      </c>
      <c r="E27" s="49">
        <v>0.54</v>
      </c>
      <c r="F27" s="49"/>
      <c r="H27" s="53">
        <f t="shared" si="0"/>
        <v>133.69276430451811</v>
      </c>
      <c r="I27" s="53">
        <f t="shared" si="1"/>
        <v>117.73362766740249</v>
      </c>
      <c r="J27" s="53"/>
      <c r="K27" s="53">
        <f t="shared" si="2"/>
        <v>125.45969127354782</v>
      </c>
      <c r="R27" s="40">
        <f>IF(B27&gt;'correction parameter'!$C$3,'correction parameter'!$E$8*B27+'correction parameter'!$H$8,'correction parameter'!$B$8)</f>
        <v>4.0338000000000006E-3</v>
      </c>
      <c r="S27" s="41">
        <f>IF(D27&gt;'correction parameter'!$C$3,'correction parameter'!$E$8*D27+'correction parameter'!$H$8,'correction parameter'!$B$8)</f>
        <v>4.0000000000000002E-4</v>
      </c>
      <c r="T27" s="42">
        <f>IF(F27&gt;'correction parameter'!$C$3,'correction parameter'!$E$8*F27+'correction parameter'!$H$8,'correction parameter'!$B$8)</f>
        <v>4.0000000000000002E-4</v>
      </c>
    </row>
    <row r="28" spans="1:20" x14ac:dyDescent="0.25">
      <c r="A28" s="46">
        <v>6.0950000000000015</v>
      </c>
      <c r="B28" s="49">
        <v>215</v>
      </c>
      <c r="C28" s="49">
        <v>1.55</v>
      </c>
      <c r="D28" s="49">
        <v>180</v>
      </c>
      <c r="E28" s="49">
        <v>0.77</v>
      </c>
      <c r="F28" s="49"/>
      <c r="H28" s="53">
        <f t="shared" si="0"/>
        <v>135.55776266010992</v>
      </c>
      <c r="I28" s="53">
        <f t="shared" si="1"/>
        <v>113.85199240986717</v>
      </c>
      <c r="J28" s="53"/>
      <c r="K28" s="53">
        <f t="shared" si="2"/>
        <v>124.23172447276666</v>
      </c>
      <c r="R28" s="40">
        <f>IF(B28&gt;'correction parameter'!$C$3,'correction parameter'!$E$8*B28+'correction parameter'!$H$8,'correction parameter'!$B$8)</f>
        <v>3.9393500000000003E-3</v>
      </c>
      <c r="S28" s="41">
        <f>IF(D28&gt;'correction parameter'!$C$3,'correction parameter'!$E$8*D28+'correction parameter'!$H$8,'correction parameter'!$B$8)</f>
        <v>4.0000000000000002E-4</v>
      </c>
      <c r="T28" s="42">
        <f>IF(F28&gt;'correction parameter'!$C$3,'correction parameter'!$E$8*F28+'correction parameter'!$H$8,'correction parameter'!$B$8)</f>
        <v>4.0000000000000002E-4</v>
      </c>
    </row>
    <row r="29" spans="1:20" x14ac:dyDescent="0.25">
      <c r="A29" s="46">
        <v>6.3997500000000018</v>
      </c>
      <c r="B29" s="49">
        <v>215</v>
      </c>
      <c r="C29" s="49">
        <v>1.2</v>
      </c>
      <c r="D29" s="49">
        <v>180</v>
      </c>
      <c r="E29" s="49">
        <v>0.8</v>
      </c>
      <c r="F29" s="49"/>
      <c r="H29" s="53">
        <f t="shared" si="0"/>
        <v>173.94262603609633</v>
      </c>
      <c r="I29" s="53">
        <f t="shared" si="1"/>
        <v>111.73184357541898</v>
      </c>
      <c r="J29" s="53"/>
      <c r="K29" s="53">
        <f t="shared" si="2"/>
        <v>139.40921878901236</v>
      </c>
      <c r="R29" s="40">
        <f>IF(B29&gt;'correction parameter'!$C$3,'correction parameter'!$E$8*B29+'correction parameter'!$H$8,'correction parameter'!$B$8)</f>
        <v>3.9393500000000003E-3</v>
      </c>
      <c r="S29" s="41">
        <f>IF(D29&gt;'correction parameter'!$C$3,'correction parameter'!$E$8*D29+'correction parameter'!$H$8,'correction parameter'!$B$8)</f>
        <v>4.0000000000000002E-4</v>
      </c>
      <c r="T29" s="42">
        <f>IF(F29&gt;'correction parameter'!$C$3,'correction parameter'!$E$8*F29+'correction parameter'!$H$8,'correction parameter'!$B$8)</f>
        <v>4.0000000000000002E-4</v>
      </c>
    </row>
    <row r="30" spans="1:20" x14ac:dyDescent="0.25">
      <c r="A30" s="46">
        <v>6.7045000000000021</v>
      </c>
      <c r="B30" s="49">
        <v>210</v>
      </c>
      <c r="C30" s="49">
        <v>3.9</v>
      </c>
      <c r="D30" s="49">
        <v>160</v>
      </c>
      <c r="E30" s="49">
        <v>3.1</v>
      </c>
      <c r="F30" s="49"/>
      <c r="H30" s="53">
        <f t="shared" si="0"/>
        <v>52.822600828912378</v>
      </c>
      <c r="I30" s="53">
        <f t="shared" si="1"/>
        <v>40.826741515692781</v>
      </c>
      <c r="J30" s="53"/>
      <c r="K30" s="53">
        <f t="shared" si="2"/>
        <v>46.438934852434173</v>
      </c>
      <c r="R30" s="40">
        <f>IF(B30&gt;'correction parameter'!$C$3,'correction parameter'!$E$8*B30+'correction parameter'!$H$8,'correction parameter'!$B$8)</f>
        <v>3.8448999999999996E-3</v>
      </c>
      <c r="S30" s="41">
        <f>IF(D30&gt;'correction parameter'!$C$3,'correction parameter'!$E$8*D30+'correction parameter'!$H$8,'correction parameter'!$B$8)</f>
        <v>4.0000000000000002E-4</v>
      </c>
      <c r="T30" s="42">
        <f>IF(F30&gt;'correction parameter'!$C$3,'correction parameter'!$E$8*F30+'correction parameter'!$H$8,'correction parameter'!$B$8)</f>
        <v>4.0000000000000002E-4</v>
      </c>
    </row>
    <row r="31" spans="1:20" x14ac:dyDescent="0.25">
      <c r="A31" s="46">
        <v>7.0092500000000024</v>
      </c>
      <c r="B31" s="49">
        <v>220</v>
      </c>
      <c r="C31" s="49">
        <v>1.3</v>
      </c>
      <c r="D31" s="49">
        <v>160</v>
      </c>
      <c r="E31" s="49">
        <v>0.48</v>
      </c>
      <c r="F31" s="49"/>
      <c r="H31" s="53">
        <f t="shared" si="0"/>
        <v>169.810213929995</v>
      </c>
      <c r="I31" s="53">
        <f t="shared" si="1"/>
        <v>123.17167051578136</v>
      </c>
      <c r="J31" s="53"/>
      <c r="K31" s="53">
        <f t="shared" si="2"/>
        <v>144.62298475830076</v>
      </c>
      <c r="R31" s="40">
        <f>IF(B31&gt;'correction parameter'!$C$3,'correction parameter'!$E$8*B31+'correction parameter'!$H$8,'correction parameter'!$B$8)</f>
        <v>4.0338000000000006E-3</v>
      </c>
      <c r="S31" s="41">
        <f>IF(D31&gt;'correction parameter'!$C$3,'correction parameter'!$E$8*D31+'correction parameter'!$H$8,'correction parameter'!$B$8)</f>
        <v>4.0000000000000002E-4</v>
      </c>
      <c r="T31" s="42">
        <f>IF(F31&gt;'correction parameter'!$C$3,'correction parameter'!$E$8*F31+'correction parameter'!$H$8,'correction parameter'!$B$8)</f>
        <v>4.0000000000000002E-4</v>
      </c>
    </row>
    <row r="32" spans="1:20" x14ac:dyDescent="0.25">
      <c r="A32" s="46">
        <v>7.3140000000000027</v>
      </c>
      <c r="B32" s="49"/>
      <c r="C32" s="49"/>
      <c r="D32" s="49"/>
      <c r="E32" s="49"/>
      <c r="F32" s="49"/>
      <c r="R32" s="40">
        <f>IF(B32&gt;'correction parameter'!$C$3,'correction parameter'!$E$8*B32+'correction parameter'!$H$8,'correction parameter'!$B$8)</f>
        <v>4.0000000000000002E-4</v>
      </c>
      <c r="S32" s="41">
        <f>IF(D32&gt;'correction parameter'!$C$3,'correction parameter'!$E$8*D32+'correction parameter'!$H$8,'correction parameter'!$B$8)</f>
        <v>4.0000000000000002E-4</v>
      </c>
      <c r="T32" s="42">
        <f>IF(F32&gt;'correction parameter'!$C$3,'correction parameter'!$E$8*F32+'correction parameter'!$H$8,'correction parameter'!$B$8)</f>
        <v>4.0000000000000002E-4</v>
      </c>
    </row>
    <row r="33" spans="1:20" x14ac:dyDescent="0.25">
      <c r="A33" s="46">
        <v>7.618750000000003</v>
      </c>
      <c r="B33" s="49"/>
      <c r="C33" s="49"/>
      <c r="D33" s="49"/>
      <c r="E33" s="49"/>
      <c r="F33" s="49"/>
      <c r="R33" s="40">
        <f>IF(B33&gt;'correction parameter'!$C$3,'correction parameter'!$E$8*B33+'correction parameter'!$H$8,'correction parameter'!$B$8)</f>
        <v>4.0000000000000002E-4</v>
      </c>
      <c r="S33" s="41">
        <f>IF(D33&gt;'correction parameter'!$C$3,'correction parameter'!$E$8*D33+'correction parameter'!$H$8,'correction parameter'!$B$8)</f>
        <v>4.0000000000000002E-4</v>
      </c>
      <c r="T33" s="42">
        <f>IF(F33&gt;'correction parameter'!$C$3,'correction parameter'!$E$8*F33+'correction parameter'!$H$8,'correction parameter'!$B$8)</f>
        <v>4.0000000000000002E-4</v>
      </c>
    </row>
    <row r="34" spans="1:20" x14ac:dyDescent="0.25">
      <c r="A34" s="46">
        <v>7.9235000000000033</v>
      </c>
      <c r="B34" s="49"/>
      <c r="C34" s="49"/>
      <c r="D34" s="49"/>
      <c r="E34" s="49"/>
      <c r="F34" s="49"/>
      <c r="R34" s="40">
        <f>IF(B34&gt;'correction parameter'!$C$3,'correction parameter'!$E$8*B34+'correction parameter'!$H$8,'correction parameter'!$B$8)</f>
        <v>4.0000000000000002E-4</v>
      </c>
      <c r="S34" s="41">
        <f>IF(D34&gt;'correction parameter'!$C$3,'correction parameter'!$E$8*D34+'correction parameter'!$H$8,'correction parameter'!$B$8)</f>
        <v>4.0000000000000002E-4</v>
      </c>
      <c r="T34" s="42">
        <f>IF(F34&gt;'correction parameter'!$C$3,'correction parameter'!$E$8*F34+'correction parameter'!$H$8,'correction parameter'!$B$8)</f>
        <v>4.0000000000000002E-4</v>
      </c>
    </row>
    <row r="35" spans="1:20" x14ac:dyDescent="0.25">
      <c r="A35" s="46">
        <v>8.2282500000000027</v>
      </c>
      <c r="B35" s="49"/>
      <c r="C35" s="49"/>
      <c r="D35" s="49"/>
      <c r="E35" s="49"/>
      <c r="F35" s="49"/>
      <c r="R35" s="40">
        <f>IF(B35&gt;'correction parameter'!$C$3,'correction parameter'!$E$8*B35+'correction parameter'!$H$8,'correction parameter'!$B$8)</f>
        <v>4.0000000000000002E-4</v>
      </c>
      <c r="S35" s="41">
        <f>IF(D35&gt;'correction parameter'!$C$3,'correction parameter'!$E$8*D35+'correction parameter'!$H$8,'correction parameter'!$B$8)</f>
        <v>4.0000000000000002E-4</v>
      </c>
      <c r="T35" s="42">
        <f>IF(F35&gt;'correction parameter'!$C$3,'correction parameter'!$E$8*F35+'correction parameter'!$H$8,'correction parameter'!$B$8)</f>
        <v>4.0000000000000002E-4</v>
      </c>
    </row>
    <row r="36" spans="1:20" x14ac:dyDescent="0.25">
      <c r="A36" s="46">
        <v>8.533000000000003</v>
      </c>
      <c r="B36" s="49"/>
      <c r="C36" s="49"/>
      <c r="D36" s="49"/>
      <c r="E36" s="49"/>
      <c r="F36" s="49"/>
      <c r="R36" s="40">
        <f>IF(B36&gt;'correction parameter'!$C$3,'correction parameter'!$E$8*B36+'correction parameter'!$H$8,'correction parameter'!$B$8)</f>
        <v>4.0000000000000002E-4</v>
      </c>
      <c r="S36" s="41">
        <f>IF(D36&gt;'correction parameter'!$C$3,'correction parameter'!$E$8*D36+'correction parameter'!$H$8,'correction parameter'!$B$8)</f>
        <v>4.0000000000000002E-4</v>
      </c>
      <c r="T36" s="42">
        <f>IF(F36&gt;'correction parameter'!$C$3,'correction parameter'!$E$8*F36+'correction parameter'!$H$8,'correction parameter'!$B$8)</f>
        <v>4.0000000000000002E-4</v>
      </c>
    </row>
    <row r="37" spans="1:20" x14ac:dyDescent="0.25">
      <c r="A37" s="46">
        <v>8.8377500000000033</v>
      </c>
      <c r="B37" s="49"/>
      <c r="C37" s="49"/>
      <c r="D37" s="49"/>
      <c r="E37" s="49"/>
      <c r="F37" s="49"/>
      <c r="R37" s="40">
        <f>IF(B37&gt;'correction parameter'!$C$3,'correction parameter'!$E$8*B37+'correction parameter'!$H$8,'correction parameter'!$B$8)</f>
        <v>4.0000000000000002E-4</v>
      </c>
      <c r="S37" s="41">
        <f>IF(D37&gt;'correction parameter'!$C$3,'correction parameter'!$E$8*D37+'correction parameter'!$H$8,'correction parameter'!$B$8)</f>
        <v>4.0000000000000002E-4</v>
      </c>
      <c r="T37" s="42">
        <f>IF(F37&gt;'correction parameter'!$C$3,'correction parameter'!$E$8*F37+'correction parameter'!$H$8,'correction parameter'!$B$8)</f>
        <v>4.0000000000000002E-4</v>
      </c>
    </row>
    <row r="38" spans="1:20" x14ac:dyDescent="0.25">
      <c r="A38" s="46">
        <v>9.1425000000000036</v>
      </c>
      <c r="B38" s="49"/>
      <c r="C38" s="49"/>
      <c r="D38" s="49"/>
      <c r="E38" s="49"/>
      <c r="F38" s="49"/>
      <c r="R38" s="40">
        <f>IF(B38&gt;'correction parameter'!$C$3,'correction parameter'!$E$8*B38+'correction parameter'!$H$8,'correction parameter'!$B$8)</f>
        <v>4.0000000000000002E-4</v>
      </c>
      <c r="S38" s="41">
        <f>IF(D38&gt;'correction parameter'!$C$3,'correction parameter'!$E$8*D38+'correction parameter'!$H$8,'correction parameter'!$B$8)</f>
        <v>4.0000000000000002E-4</v>
      </c>
      <c r="T38" s="42">
        <f>IF(F38&gt;'correction parameter'!$C$3,'correction parameter'!$E$8*F38+'correction parameter'!$H$8,'correction parameter'!$B$8)</f>
        <v>4.0000000000000002E-4</v>
      </c>
    </row>
    <row r="39" spans="1:20" x14ac:dyDescent="0.25">
      <c r="A39" s="46">
        <v>9.4472500000000039</v>
      </c>
      <c r="B39" s="49"/>
      <c r="C39" s="49"/>
      <c r="D39" s="49"/>
      <c r="E39" s="49"/>
      <c r="F39" s="49"/>
      <c r="R39" s="40">
        <f>IF(B39&gt;'correction parameter'!$C$3,'correction parameter'!$E$8*B39+'correction parameter'!$H$8,'correction parameter'!$B$8)</f>
        <v>4.0000000000000002E-4</v>
      </c>
      <c r="S39" s="41">
        <f>IF(D39&gt;'correction parameter'!$C$3,'correction parameter'!$E$8*D39+'correction parameter'!$H$8,'correction parameter'!$B$8)</f>
        <v>4.0000000000000002E-4</v>
      </c>
      <c r="T39" s="42">
        <f>IF(F39&gt;'correction parameter'!$C$3,'correction parameter'!$E$8*F39+'correction parameter'!$H$8,'correction parameter'!$B$8)</f>
        <v>4.0000000000000002E-4</v>
      </c>
    </row>
    <row r="40" spans="1:20" x14ac:dyDescent="0.25">
      <c r="A40" s="46">
        <v>9.7520000000000042</v>
      </c>
      <c r="B40" s="49" t="s">
        <v>53</v>
      </c>
      <c r="C40" s="49"/>
      <c r="D40" s="49"/>
      <c r="E40" s="49"/>
      <c r="F40" s="49"/>
      <c r="R40" s="40" t="e">
        <f>IF(B40&gt;'correction parameter'!$C$3,'correction parameter'!$E$8*B40+'correction parameter'!$H$8,'correction parameter'!$B$8)</f>
        <v>#VALUE!</v>
      </c>
      <c r="S40" s="41">
        <f>IF(D40&gt;'correction parameter'!$C$3,'correction parameter'!$E$8*D40+'correction parameter'!$H$8,'correction parameter'!$B$8)</f>
        <v>4.0000000000000002E-4</v>
      </c>
      <c r="T40" s="42">
        <f>IF(F40&gt;'correction parameter'!$C$3,'correction parameter'!$E$8*F40+'correction parameter'!$H$8,'correction parameter'!$B$8)</f>
        <v>4.0000000000000002E-4</v>
      </c>
    </row>
    <row r="41" spans="1:20" x14ac:dyDescent="0.25">
      <c r="A41" s="46">
        <v>10.056750000000005</v>
      </c>
      <c r="B41" s="49"/>
      <c r="C41" s="49"/>
      <c r="D41" s="49"/>
      <c r="E41" s="49"/>
      <c r="F41" s="49"/>
      <c r="R41" s="40">
        <f>IF(B41&gt;'correction parameter'!$C$3,'correction parameter'!$E$8*B41+'correction parameter'!$H$8,'correction parameter'!$B$8)</f>
        <v>4.0000000000000002E-4</v>
      </c>
      <c r="S41" s="41">
        <f>IF(D41&gt;'correction parameter'!$C$3,'correction parameter'!$E$8*D41+'correction parameter'!$H$8,'correction parameter'!$B$8)</f>
        <v>4.0000000000000002E-4</v>
      </c>
      <c r="T41" s="42">
        <f>IF(F41&gt;'correction parameter'!$C$3,'correction parameter'!$E$8*F41+'correction parameter'!$H$8,'correction parameter'!$B$8)</f>
        <v>4.0000000000000002E-4</v>
      </c>
    </row>
    <row r="42" spans="1:20" x14ac:dyDescent="0.25">
      <c r="A42" s="46">
        <v>10.361500000000005</v>
      </c>
      <c r="B42" s="49"/>
      <c r="C42" s="49"/>
      <c r="D42" s="49"/>
      <c r="E42" s="49"/>
      <c r="F42" s="49"/>
      <c r="R42" s="40">
        <f>IF(B42&gt;'correction parameter'!$C$3,'correction parameter'!$E$8*B42+'correction parameter'!$H$8,'correction parameter'!$B$8)</f>
        <v>4.0000000000000002E-4</v>
      </c>
      <c r="S42" s="41">
        <f>IF(D42&gt;'correction parameter'!$C$3,'correction parameter'!$E$8*D42+'correction parameter'!$H$8,'correction parameter'!$B$8)</f>
        <v>4.0000000000000002E-4</v>
      </c>
      <c r="T42" s="42">
        <f>IF(F42&gt;'correction parameter'!$C$3,'correction parameter'!$E$8*F42+'correction parameter'!$H$8,'correction parameter'!$B$8)</f>
        <v>4.0000000000000002E-4</v>
      </c>
    </row>
    <row r="43" spans="1:20" x14ac:dyDescent="0.25">
      <c r="A43" s="46">
        <v>10.666250000000005</v>
      </c>
      <c r="B43" s="49"/>
      <c r="C43" s="49"/>
      <c r="D43" s="49"/>
      <c r="E43" s="49"/>
      <c r="F43" s="49"/>
      <c r="R43" s="40">
        <f>IF(B43&gt;'correction parameter'!$C$3,'correction parameter'!$E$8*B43+'correction parameter'!$H$8,'correction parameter'!$B$8)</f>
        <v>4.0000000000000002E-4</v>
      </c>
      <c r="S43" s="41">
        <f>IF(D43&gt;'correction parameter'!$C$3,'correction parameter'!$E$8*D43+'correction parameter'!$H$8,'correction parameter'!$B$8)</f>
        <v>4.0000000000000002E-4</v>
      </c>
      <c r="T43" s="42">
        <f>IF(F43&gt;'correction parameter'!$C$3,'correction parameter'!$E$8*F43+'correction parameter'!$H$8,'correction parameter'!$B$8)</f>
        <v>4.0000000000000002E-4</v>
      </c>
    </row>
    <row r="44" spans="1:20" x14ac:dyDescent="0.25">
      <c r="A44" s="46">
        <v>10.971000000000005</v>
      </c>
      <c r="B44" s="49"/>
      <c r="C44" s="49"/>
      <c r="D44" s="49"/>
      <c r="E44" s="49"/>
      <c r="F44" s="49"/>
      <c r="R44" s="40">
        <f>IF(B44&gt;'correction parameter'!$C$3,'correction parameter'!$E$8*B44+'correction parameter'!$H$8,'correction parameter'!$B$8)</f>
        <v>4.0000000000000002E-4</v>
      </c>
      <c r="S44" s="41">
        <f>IF(D44&gt;'correction parameter'!$C$3,'correction parameter'!$E$8*D44+'correction parameter'!$H$8,'correction parameter'!$B$8)</f>
        <v>4.0000000000000002E-4</v>
      </c>
      <c r="T44" s="42">
        <f>IF(F44&gt;'correction parameter'!$C$3,'correction parameter'!$E$8*F44+'correction parameter'!$H$8,'correction parameter'!$B$8)</f>
        <v>4.0000000000000002E-4</v>
      </c>
    </row>
    <row r="45" spans="1:20" x14ac:dyDescent="0.25">
      <c r="A45" s="46">
        <v>11.275750000000006</v>
      </c>
      <c r="B45" s="49"/>
      <c r="C45" s="49"/>
      <c r="D45" s="49"/>
      <c r="E45" s="49"/>
      <c r="F45" s="49"/>
      <c r="R45" s="40">
        <f>IF(B45&gt;'correction parameter'!$C$3,'correction parameter'!$E$8*B45+'correction parameter'!$H$8,'correction parameter'!$B$8)</f>
        <v>4.0000000000000002E-4</v>
      </c>
      <c r="S45" s="41">
        <f>IF(D45&gt;'correction parameter'!$C$3,'correction parameter'!$E$8*D45+'correction parameter'!$H$8,'correction parameter'!$B$8)</f>
        <v>4.0000000000000002E-4</v>
      </c>
      <c r="T45" s="42">
        <f>IF(F45&gt;'correction parameter'!$C$3,'correction parameter'!$E$8*F45+'correction parameter'!$H$8,'correction parameter'!$B$8)</f>
        <v>4.0000000000000002E-4</v>
      </c>
    </row>
    <row r="46" spans="1:20" x14ac:dyDescent="0.25">
      <c r="A46" s="46">
        <v>11.580500000000006</v>
      </c>
      <c r="B46" s="49"/>
      <c r="C46" s="49"/>
      <c r="D46" s="49"/>
      <c r="E46" s="49"/>
      <c r="F46" s="49"/>
      <c r="R46" s="40">
        <f>IF(B46&gt;'correction parameter'!$C$3,'correction parameter'!$E$8*B46+'correction parameter'!$H$8,'correction parameter'!$B$8)</f>
        <v>4.0000000000000002E-4</v>
      </c>
      <c r="S46" s="41">
        <f>IF(D46&gt;'correction parameter'!$C$3,'correction parameter'!$E$8*D46+'correction parameter'!$H$8,'correction parameter'!$B$8)</f>
        <v>4.0000000000000002E-4</v>
      </c>
      <c r="T46" s="42">
        <f>IF(F46&gt;'correction parameter'!$C$3,'correction parameter'!$E$8*F46+'correction parameter'!$H$8,'correction parameter'!$B$8)</f>
        <v>4.0000000000000002E-4</v>
      </c>
    </row>
    <row r="47" spans="1:20" x14ac:dyDescent="0.25">
      <c r="A47" s="46">
        <v>11.885250000000006</v>
      </c>
      <c r="B47" s="49"/>
      <c r="C47" s="49"/>
      <c r="D47" s="49"/>
      <c r="E47" s="49"/>
      <c r="F47" s="49"/>
      <c r="R47" s="40">
        <f>IF(B47&gt;'correction parameter'!$C$3,'correction parameter'!$E$8*B47+'correction parameter'!$H$8,'correction parameter'!$B$8)</f>
        <v>4.0000000000000002E-4</v>
      </c>
      <c r="S47" s="41">
        <f>IF(D47&gt;'correction parameter'!$C$3,'correction parameter'!$E$8*D47+'correction parameter'!$H$8,'correction parameter'!$B$8)</f>
        <v>4.0000000000000002E-4</v>
      </c>
      <c r="T47" s="42">
        <f>IF(F47&gt;'correction parameter'!$C$3,'correction parameter'!$E$8*F47+'correction parameter'!$H$8,'correction parameter'!$B$8)</f>
        <v>4.0000000000000002E-4</v>
      </c>
    </row>
    <row r="48" spans="1:20" x14ac:dyDescent="0.25">
      <c r="A48" s="46">
        <v>12.190000000000007</v>
      </c>
      <c r="B48" s="49"/>
      <c r="C48" s="49"/>
      <c r="D48" s="49"/>
      <c r="E48" s="49"/>
      <c r="F48" s="49"/>
      <c r="R48" s="40">
        <f>IF(B48&gt;'correction parameter'!$C$3,'correction parameter'!$E$8*B48+'correction parameter'!$H$8,'correction parameter'!$B$8)</f>
        <v>4.0000000000000002E-4</v>
      </c>
      <c r="S48" s="41">
        <f>IF(D48&gt;'correction parameter'!$C$3,'correction parameter'!$E$8*D48+'correction parameter'!$H$8,'correction parameter'!$B$8)</f>
        <v>4.0000000000000002E-4</v>
      </c>
      <c r="T48" s="42">
        <f>IF(F48&gt;'correction parameter'!$C$3,'correction parameter'!$E$8*F48+'correction parameter'!$H$8,'correction parameter'!$B$8)</f>
        <v>4.0000000000000002E-4</v>
      </c>
    </row>
    <row r="49" spans="1:20" x14ac:dyDescent="0.25">
      <c r="A49" s="46">
        <v>12.494750000000007</v>
      </c>
      <c r="B49" s="49"/>
      <c r="C49" s="49"/>
      <c r="D49" s="49"/>
      <c r="E49" s="49"/>
      <c r="F49" s="49"/>
      <c r="R49" s="40">
        <f>IF(B49&gt;'correction parameter'!$C$3,'correction parameter'!$E$8*B49+'correction parameter'!$H$8,'correction parameter'!$B$8)</f>
        <v>4.0000000000000002E-4</v>
      </c>
      <c r="S49" s="41">
        <f>IF(D49&gt;'correction parameter'!$C$3,'correction parameter'!$E$8*D49+'correction parameter'!$H$8,'correction parameter'!$B$8)</f>
        <v>4.0000000000000002E-4</v>
      </c>
      <c r="T49" s="42">
        <f>IF(F49&gt;'correction parameter'!$C$3,'correction parameter'!$E$8*F49+'correction parameter'!$H$8,'correction parameter'!$B$8)</f>
        <v>4.0000000000000002E-4</v>
      </c>
    </row>
    <row r="50" spans="1:20" x14ac:dyDescent="0.25">
      <c r="A50" s="46">
        <v>12.799500000000007</v>
      </c>
      <c r="B50" s="49"/>
      <c r="C50" s="49"/>
      <c r="D50" s="49"/>
      <c r="E50" s="49"/>
      <c r="F50" s="49"/>
      <c r="R50" s="40">
        <f>IF(B50&gt;'correction parameter'!$C$3,'correction parameter'!$E$8*B50+'correction parameter'!$H$8,'correction parameter'!$B$8)</f>
        <v>4.0000000000000002E-4</v>
      </c>
      <c r="S50" s="41">
        <f>IF(D50&gt;'correction parameter'!$C$3,'correction parameter'!$E$8*D50+'correction parameter'!$H$8,'correction parameter'!$B$8)</f>
        <v>4.0000000000000002E-4</v>
      </c>
      <c r="T50" s="42">
        <f>IF(F50&gt;'correction parameter'!$C$3,'correction parameter'!$E$8*F50+'correction parameter'!$H$8,'correction parameter'!$B$8)</f>
        <v>4.0000000000000002E-4</v>
      </c>
    </row>
    <row r="51" spans="1:20" x14ac:dyDescent="0.25">
      <c r="A51" s="46">
        <v>13.104250000000008</v>
      </c>
      <c r="B51" s="49"/>
      <c r="C51" s="49"/>
      <c r="D51" s="49"/>
      <c r="E51" s="49"/>
      <c r="F51" s="49"/>
      <c r="R51" s="40">
        <f>IF(B51&gt;'correction parameter'!$C$3,'correction parameter'!$E$8*B51+'correction parameter'!$H$8,'correction parameter'!$B$8)</f>
        <v>4.0000000000000002E-4</v>
      </c>
      <c r="S51" s="41">
        <f>IF(D51&gt;'correction parameter'!$C$3,'correction parameter'!$E$8*D51+'correction parameter'!$H$8,'correction parameter'!$B$8)</f>
        <v>4.0000000000000002E-4</v>
      </c>
      <c r="T51" s="42">
        <f>IF(F51&gt;'correction parameter'!$C$3,'correction parameter'!$E$8*F51+'correction parameter'!$H$8,'correction parameter'!$B$8)</f>
        <v>4.0000000000000002E-4</v>
      </c>
    </row>
    <row r="52" spans="1:20" x14ac:dyDescent="0.25">
      <c r="A52" s="46">
        <v>13.409000000000008</v>
      </c>
      <c r="B52" s="49"/>
      <c r="C52" s="49"/>
      <c r="D52" s="49"/>
      <c r="E52" s="49"/>
      <c r="F52" s="49"/>
      <c r="R52" s="40">
        <f>IF(B52&gt;'correction parameter'!$C$3,'correction parameter'!$E$8*B52+'correction parameter'!$H$8,'correction parameter'!$B$8)</f>
        <v>4.0000000000000002E-4</v>
      </c>
      <c r="S52" s="41">
        <f>IF(D52&gt;'correction parameter'!$C$3,'correction parameter'!$E$8*D52+'correction parameter'!$H$8,'correction parameter'!$B$8)</f>
        <v>4.0000000000000002E-4</v>
      </c>
      <c r="T52" s="42">
        <f>IF(F52&gt;'correction parameter'!$C$3,'correction parameter'!$E$8*F52+'correction parameter'!$H$8,'correction parameter'!$B$8)</f>
        <v>4.0000000000000002E-4</v>
      </c>
    </row>
    <row r="53" spans="1:20" x14ac:dyDescent="0.25">
      <c r="A53" s="46">
        <v>13.713750000000008</v>
      </c>
      <c r="B53" s="49"/>
      <c r="C53" s="49"/>
      <c r="D53" s="49"/>
      <c r="E53" s="49"/>
      <c r="F53" s="49"/>
      <c r="R53" s="40">
        <f>IF(B53&gt;'correction parameter'!$C$3,'correction parameter'!$E$8*B53+'correction parameter'!$H$8,'correction parameter'!$B$8)</f>
        <v>4.0000000000000002E-4</v>
      </c>
      <c r="S53" s="41">
        <f>IF(D53&gt;'correction parameter'!$C$3,'correction parameter'!$E$8*D53+'correction parameter'!$H$8,'correction parameter'!$B$8)</f>
        <v>4.0000000000000002E-4</v>
      </c>
      <c r="T53" s="42">
        <f>IF(F53&gt;'correction parameter'!$C$3,'correction parameter'!$E$8*F53+'correction parameter'!$H$8,'correction parameter'!$B$8)</f>
        <v>4.0000000000000002E-4</v>
      </c>
    </row>
    <row r="54" spans="1:20" x14ac:dyDescent="0.25">
      <c r="A54" s="46">
        <v>14.018500000000008</v>
      </c>
      <c r="B54" s="49"/>
      <c r="C54" s="49"/>
      <c r="D54" s="49"/>
      <c r="E54" s="49"/>
      <c r="F54" s="49"/>
      <c r="R54" s="40">
        <f>IF(B54&gt;'correction parameter'!$C$3,'correction parameter'!$E$8*B54+'correction parameter'!$H$8,'correction parameter'!$B$8)</f>
        <v>4.0000000000000002E-4</v>
      </c>
      <c r="S54" s="41">
        <f>IF(D54&gt;'correction parameter'!$C$3,'correction parameter'!$E$8*D54+'correction parameter'!$H$8,'correction parameter'!$B$8)</f>
        <v>4.0000000000000002E-4</v>
      </c>
      <c r="T54" s="42">
        <f>IF(F54&gt;'correction parameter'!$C$3,'correction parameter'!$E$8*F54+'correction parameter'!$H$8,'correction parameter'!$B$8)</f>
        <v>4.0000000000000002E-4</v>
      </c>
    </row>
    <row r="55" spans="1:20" x14ac:dyDescent="0.25">
      <c r="A55" s="46">
        <v>14.323250000000009</v>
      </c>
      <c r="B55" s="49"/>
      <c r="C55" s="49"/>
      <c r="D55" s="49"/>
      <c r="E55" s="49"/>
      <c r="F55" s="49"/>
      <c r="R55" s="40">
        <f>IF(B55&gt;'correction parameter'!$C$3,'correction parameter'!$E$8*B55+'correction parameter'!$H$8,'correction parameter'!$B$8)</f>
        <v>4.0000000000000002E-4</v>
      </c>
      <c r="S55" s="41">
        <f>IF(D55&gt;'correction parameter'!$C$3,'correction parameter'!$E$8*D55+'correction parameter'!$H$8,'correction parameter'!$B$8)</f>
        <v>4.0000000000000002E-4</v>
      </c>
      <c r="T55" s="42">
        <f>IF(F55&gt;'correction parameter'!$C$3,'correction parameter'!$E$8*F55+'correction parameter'!$H$8,'correction parameter'!$B$8)</f>
        <v>4.0000000000000002E-4</v>
      </c>
    </row>
    <row r="56" spans="1:20" x14ac:dyDescent="0.25">
      <c r="A56" s="46">
        <v>14.628000000000009</v>
      </c>
      <c r="B56" s="49"/>
      <c r="C56" s="49"/>
      <c r="D56" s="49"/>
      <c r="E56" s="49"/>
      <c r="F56" s="49"/>
      <c r="R56" s="40">
        <f>IF(B56&gt;'correction parameter'!$C$3,'correction parameter'!$E$8*B56+'correction parameter'!$H$8,'correction parameter'!$B$8)</f>
        <v>4.0000000000000002E-4</v>
      </c>
      <c r="S56" s="41">
        <f>IF(D56&gt;'correction parameter'!$C$3,'correction parameter'!$E$8*D56+'correction parameter'!$H$8,'correction parameter'!$B$8)</f>
        <v>4.0000000000000002E-4</v>
      </c>
      <c r="T56" s="42">
        <f>IF(F56&gt;'correction parameter'!$C$3,'correction parameter'!$E$8*F56+'correction parameter'!$H$8,'correction parameter'!$B$8)</f>
        <v>4.0000000000000002E-4</v>
      </c>
    </row>
    <row r="57" spans="1:20" x14ac:dyDescent="0.25">
      <c r="A57" s="49"/>
      <c r="B57" s="49"/>
      <c r="C57" s="49"/>
      <c r="D57" s="49"/>
      <c r="E57" s="49"/>
      <c r="F57" s="49"/>
      <c r="R57" s="40">
        <f>IF(B57&gt;'correction parameter'!$C$3,'correction parameter'!$E$8*B57+'correction parameter'!$H$8,'correction parameter'!$B$8)</f>
        <v>4.0000000000000002E-4</v>
      </c>
      <c r="S57" s="41">
        <f>IF(D57&gt;'correction parameter'!$C$3,'correction parameter'!$E$8*D57+'correction parameter'!$H$8,'correction parameter'!$B$8)</f>
        <v>4.0000000000000002E-4</v>
      </c>
      <c r="T57" s="42">
        <f>IF(F57&gt;'correction parameter'!$C$3,'correction parameter'!$E$8*F57+'correction parameter'!$H$8,'correction parameter'!$B$8)</f>
        <v>4.0000000000000002E-4</v>
      </c>
    </row>
    <row r="58" spans="1:20" x14ac:dyDescent="0.25">
      <c r="A58" s="49"/>
      <c r="B58" s="49"/>
      <c r="C58" s="49"/>
      <c r="D58" s="49"/>
      <c r="E58" s="49"/>
      <c r="F58" s="49"/>
      <c r="R58" s="40">
        <f>IF(B58&gt;'correction parameter'!$C$3,'correction parameter'!$E$8*B58+'correction parameter'!$H$8,'correction parameter'!$B$8)</f>
        <v>4.0000000000000002E-4</v>
      </c>
      <c r="S58" s="41">
        <f>IF(D58&gt;'correction parameter'!$C$3,'correction parameter'!$E$8*D58+'correction parameter'!$H$8,'correction parameter'!$B$8)</f>
        <v>4.0000000000000002E-4</v>
      </c>
      <c r="T58" s="42">
        <f>IF(F58&gt;'correction parameter'!$C$3,'correction parameter'!$E$8*F58+'correction parameter'!$H$8,'correction parameter'!$B$8)</f>
        <v>4.0000000000000002E-4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K9" sqref="K9:K56"/>
    </sheetView>
  </sheetViews>
  <sheetFormatPr baseColWidth="10" defaultRowHeight="15" x14ac:dyDescent="0.25"/>
  <sheetData>
    <row r="1" spans="1:20" x14ac:dyDescent="0.25">
      <c r="A1" s="25" t="s">
        <v>24</v>
      </c>
      <c r="B1" s="26" t="s">
        <v>39</v>
      </c>
      <c r="C1" s="27"/>
      <c r="D1" s="28"/>
      <c r="E1" s="28"/>
      <c r="F1" s="28"/>
      <c r="G1" s="28"/>
      <c r="H1" s="28"/>
      <c r="I1" s="28"/>
      <c r="J1" s="28"/>
      <c r="K1" s="28"/>
    </row>
    <row r="2" spans="1:20" x14ac:dyDescent="0.25">
      <c r="A2" s="25" t="s">
        <v>25</v>
      </c>
      <c r="B2" s="29" t="s">
        <v>55</v>
      </c>
      <c r="C2" s="30"/>
      <c r="D2" s="28"/>
      <c r="E2" s="28"/>
      <c r="F2" s="28" t="s">
        <v>26</v>
      </c>
      <c r="G2" s="28"/>
      <c r="H2" s="28"/>
      <c r="I2" s="28"/>
      <c r="J2" s="28"/>
      <c r="K2" s="31"/>
    </row>
    <row r="3" spans="1:20" x14ac:dyDescent="0.25">
      <c r="A3" s="28"/>
      <c r="B3" s="28"/>
      <c r="C3" s="28" t="s">
        <v>27</v>
      </c>
      <c r="D3" s="32">
        <v>39734</v>
      </c>
      <c r="E3" s="28"/>
      <c r="F3" s="28" t="s">
        <v>28</v>
      </c>
      <c r="G3" s="28"/>
      <c r="H3" s="28"/>
      <c r="I3" s="28"/>
      <c r="J3" s="28"/>
      <c r="K3" s="31"/>
    </row>
    <row r="4" spans="1:20" x14ac:dyDescent="0.25">
      <c r="A4" s="28"/>
      <c r="B4" s="28"/>
      <c r="C4" s="28" t="s">
        <v>29</v>
      </c>
      <c r="D4" s="33">
        <v>0.52083333333333337</v>
      </c>
      <c r="E4" s="28"/>
      <c r="F4" s="28" t="s">
        <v>30</v>
      </c>
      <c r="G4" s="28"/>
      <c r="H4" s="28"/>
      <c r="I4" s="28"/>
      <c r="J4" s="28"/>
      <c r="K4" s="31"/>
    </row>
    <row r="5" spans="1:20" x14ac:dyDescent="0.25">
      <c r="A5" s="28"/>
      <c r="B5" s="28"/>
      <c r="C5" s="28" t="s">
        <v>31</v>
      </c>
      <c r="D5" s="34" t="s">
        <v>41</v>
      </c>
      <c r="E5" s="28"/>
      <c r="F5" s="28" t="s">
        <v>32</v>
      </c>
      <c r="G5" s="28"/>
      <c r="H5" s="28"/>
      <c r="I5" s="28"/>
      <c r="J5" s="28"/>
      <c r="K5" s="34" t="s">
        <v>33</v>
      </c>
    </row>
    <row r="6" spans="1:20" x14ac:dyDescent="0.25">
      <c r="A6" s="28"/>
      <c r="B6" s="28"/>
      <c r="C6" s="28"/>
      <c r="D6" s="28"/>
      <c r="E6" s="28"/>
      <c r="F6" s="28" t="s">
        <v>34</v>
      </c>
      <c r="G6" s="28"/>
      <c r="H6" s="28"/>
      <c r="I6" s="28"/>
      <c r="J6" s="28"/>
      <c r="K6" s="48">
        <v>7.46</v>
      </c>
    </row>
    <row r="7" spans="1:20" ht="15.75" thickBot="1" x14ac:dyDescent="0.3">
      <c r="A7" s="28"/>
      <c r="B7" s="28"/>
      <c r="C7" s="28"/>
      <c r="D7" s="28"/>
      <c r="E7" s="28"/>
      <c r="F7" s="28" t="s">
        <v>35</v>
      </c>
      <c r="G7" s="28"/>
      <c r="H7" s="28"/>
      <c r="I7" s="28"/>
      <c r="J7" s="28"/>
      <c r="K7" s="34">
        <v>1.7</v>
      </c>
    </row>
    <row r="8" spans="1:20" ht="45.75" thickBot="1" x14ac:dyDescent="0.3">
      <c r="A8" s="1" t="s">
        <v>0</v>
      </c>
      <c r="B8" s="2" t="s">
        <v>1</v>
      </c>
      <c r="C8" s="3" t="s">
        <v>2</v>
      </c>
      <c r="D8" s="4" t="s">
        <v>3</v>
      </c>
      <c r="E8" s="3" t="s">
        <v>4</v>
      </c>
      <c r="F8" s="4" t="s">
        <v>5</v>
      </c>
      <c r="G8" s="3" t="s">
        <v>6</v>
      </c>
      <c r="H8" s="51" t="s">
        <v>7</v>
      </c>
      <c r="I8" s="51" t="s">
        <v>8</v>
      </c>
      <c r="J8" s="7" t="s">
        <v>9</v>
      </c>
      <c r="K8" s="7" t="s">
        <v>10</v>
      </c>
      <c r="R8" s="37" t="s">
        <v>36</v>
      </c>
      <c r="S8" s="38" t="s">
        <v>37</v>
      </c>
      <c r="T8" s="39" t="s">
        <v>38</v>
      </c>
    </row>
    <row r="9" spans="1:20" x14ac:dyDescent="0.25">
      <c r="A9" s="36">
        <v>0.30475000000000002</v>
      </c>
      <c r="B9">
        <v>230</v>
      </c>
      <c r="C9">
        <v>1.05</v>
      </c>
      <c r="D9">
        <v>180</v>
      </c>
      <c r="E9">
        <v>0.53</v>
      </c>
      <c r="H9" s="53">
        <f>1/((C9+($K$6+$K$7)/10)/B9-R9)</f>
        <v>231.20713243846114</v>
      </c>
      <c r="I9" s="53">
        <f>1/((E9+($K$6+$K$7)/10)/D9-S9)</f>
        <v>131.00436681222706</v>
      </c>
      <c r="J9" s="53"/>
      <c r="K9" s="53">
        <f>GEOMEAN(H9:J9)</f>
        <v>174.03776598075294</v>
      </c>
      <c r="R9" s="40">
        <f>IF(B9&gt;'correction parameter'!$C$3,'correction parameter'!$E$8*B9+'correction parameter'!$H$8,'correction parameter'!$B$8)</f>
        <v>4.2227000000000002E-3</v>
      </c>
      <c r="S9" s="41">
        <f>IF(D9&gt;'correction parameter'!$C$3,'correction parameter'!$E$8*D9+'correction parameter'!$H$8,'correction parameter'!$B$8)</f>
        <v>4.0000000000000002E-4</v>
      </c>
      <c r="T9" s="42">
        <f>IF(F9&gt;'correction parameter'!$C$3,'correction parameter'!$E$8*F9+'correction parameter'!$H$8,'correction parameter'!$B$8)</f>
        <v>4.0000000000000002E-4</v>
      </c>
    </row>
    <row r="10" spans="1:20" x14ac:dyDescent="0.25">
      <c r="A10" s="36">
        <v>0.60950000000000004</v>
      </c>
      <c r="B10">
        <v>200</v>
      </c>
      <c r="C10">
        <v>1.1499999999999999</v>
      </c>
      <c r="D10">
        <v>160</v>
      </c>
      <c r="E10">
        <v>0.42</v>
      </c>
      <c r="H10" s="53">
        <f>1/((C10+($K$6+$K$7)/10)/B10-R10)</f>
        <v>100.70493454179255</v>
      </c>
      <c r="I10" s="53">
        <f t="shared" ref="I10:I54" si="0">1/((E10+($K$6+$K$7)/10)/D10-S10)</f>
        <v>125.78616352201257</v>
      </c>
      <c r="J10" s="53"/>
      <c r="K10" s="64">
        <f t="shared" ref="K10:K54" si="1">GEOMEAN(H10:J10)</f>
        <v>112.54904425959153</v>
      </c>
      <c r="R10" s="40">
        <f>IF(B10&gt;'correction parameter'!$C$3,'correction parameter'!$E$8*B10+'correction parameter'!$H$8,'correction parameter'!$B$8)</f>
        <v>4.0000000000000002E-4</v>
      </c>
      <c r="S10" s="41">
        <f>IF(D10&gt;'correction parameter'!$C$3,'correction parameter'!$E$8*D10+'correction parameter'!$H$8,'correction parameter'!$B$8)</f>
        <v>4.0000000000000002E-4</v>
      </c>
      <c r="T10" s="42">
        <f>IF(F10&gt;'correction parameter'!$C$3,'correction parameter'!$E$8*F10+'correction parameter'!$H$8,'correction parameter'!$B$8)</f>
        <v>4.0000000000000002E-4</v>
      </c>
    </row>
    <row r="11" spans="1:20" x14ac:dyDescent="0.25">
      <c r="A11" s="36">
        <v>0.91425000000000001</v>
      </c>
      <c r="B11">
        <v>220</v>
      </c>
      <c r="C11">
        <v>1.1000000000000001</v>
      </c>
      <c r="D11">
        <v>175</v>
      </c>
      <c r="E11">
        <v>0.52</v>
      </c>
      <c r="H11" s="53">
        <f t="shared" ref="H11:H56" si="2">1/((C11+($K$6+$K$7)/10)/B11-R11)</f>
        <v>194.93799199690937</v>
      </c>
      <c r="I11" s="53">
        <f t="shared" si="0"/>
        <v>128.11127379209373</v>
      </c>
      <c r="J11" s="53"/>
      <c r="K11" s="65">
        <f t="shared" si="1"/>
        <v>158.03086554593389</v>
      </c>
      <c r="R11" s="40">
        <f>IF(B11&gt;'correction parameter'!$C$3,'correction parameter'!$E$8*B11+'correction parameter'!$H$8,'correction parameter'!$B$8)</f>
        <v>4.0338000000000006E-3</v>
      </c>
      <c r="S11" s="41">
        <f>IF(D11&gt;'correction parameter'!$C$3,'correction parameter'!$E$8*D11+'correction parameter'!$H$8,'correction parameter'!$B$8)</f>
        <v>4.0000000000000002E-4</v>
      </c>
      <c r="T11" s="42">
        <f>IF(F11&gt;'correction parameter'!$C$3,'correction parameter'!$E$8*F11+'correction parameter'!$H$8,'correction parameter'!$B$8)</f>
        <v>4.0000000000000002E-4</v>
      </c>
    </row>
    <row r="12" spans="1:20" x14ac:dyDescent="0.25">
      <c r="A12" s="36">
        <v>1.2190000000000001</v>
      </c>
      <c r="B12">
        <v>210</v>
      </c>
      <c r="C12">
        <v>1.95</v>
      </c>
      <c r="D12">
        <v>120</v>
      </c>
      <c r="E12">
        <v>1.1000000000000001</v>
      </c>
      <c r="H12" s="53">
        <f t="shared" si="2"/>
        <v>102.01251256332669</v>
      </c>
      <c r="I12" s="53">
        <f t="shared" si="0"/>
        <v>60.975609756097569</v>
      </c>
      <c r="J12" s="53"/>
      <c r="K12" s="53">
        <f t="shared" si="1"/>
        <v>78.868721026148322</v>
      </c>
      <c r="R12" s="40">
        <f>IF(B12&gt;'correction parameter'!$C$3,'correction parameter'!$E$8*B12+'correction parameter'!$H$8,'correction parameter'!$B$8)</f>
        <v>3.8448999999999996E-3</v>
      </c>
      <c r="S12" s="41">
        <f>IF(D12&gt;'correction parameter'!$C$3,'correction parameter'!$E$8*D12+'correction parameter'!$H$8,'correction parameter'!$B$8)</f>
        <v>4.0000000000000002E-4</v>
      </c>
      <c r="T12" s="42">
        <f>IF(F12&gt;'correction parameter'!$C$3,'correction parameter'!$E$8*F12+'correction parameter'!$H$8,'correction parameter'!$B$8)</f>
        <v>4.0000000000000002E-4</v>
      </c>
    </row>
    <row r="13" spans="1:20" x14ac:dyDescent="0.25">
      <c r="A13" s="36">
        <v>1.5237500000000002</v>
      </c>
      <c r="B13">
        <v>210</v>
      </c>
      <c r="C13">
        <v>1.95</v>
      </c>
      <c r="D13">
        <v>120</v>
      </c>
      <c r="E13">
        <v>0.88</v>
      </c>
      <c r="H13" s="53">
        <f t="shared" si="2"/>
        <v>102.01251256332669</v>
      </c>
      <c r="I13" s="53">
        <f t="shared" si="0"/>
        <v>68.649885583524025</v>
      </c>
      <c r="J13" s="53"/>
      <c r="K13" s="53">
        <f t="shared" si="1"/>
        <v>83.684809347695747</v>
      </c>
      <c r="R13" s="40">
        <f>IF(B13&gt;'correction parameter'!$C$3,'correction parameter'!$E$8*B13+'correction parameter'!$H$8,'correction parameter'!$B$8)</f>
        <v>3.8448999999999996E-3</v>
      </c>
      <c r="S13" s="41">
        <f>IF(D13&gt;'correction parameter'!$C$3,'correction parameter'!$E$8*D13+'correction parameter'!$H$8,'correction parameter'!$B$8)</f>
        <v>4.0000000000000002E-4</v>
      </c>
      <c r="T13" s="42">
        <f>IF(F13&gt;'correction parameter'!$C$3,'correction parameter'!$E$8*F13+'correction parameter'!$H$8,'correction parameter'!$B$8)</f>
        <v>4.0000000000000002E-4</v>
      </c>
    </row>
    <row r="14" spans="1:20" x14ac:dyDescent="0.25">
      <c r="A14" s="36">
        <v>1.8285000000000002</v>
      </c>
      <c r="B14">
        <v>160</v>
      </c>
      <c r="C14">
        <v>4.3</v>
      </c>
      <c r="D14">
        <v>72</v>
      </c>
      <c r="E14">
        <v>3.85</v>
      </c>
      <c r="H14" s="53">
        <f t="shared" si="2"/>
        <v>31.055900621118006</v>
      </c>
      <c r="I14" s="53">
        <f t="shared" si="0"/>
        <v>15.198851642320358</v>
      </c>
      <c r="J14" s="53"/>
      <c r="K14" s="53">
        <f t="shared" si="1"/>
        <v>21.725883783151776</v>
      </c>
      <c r="R14" s="40">
        <f>IF(B14&gt;'correction parameter'!$C$3,'correction parameter'!$E$8*B14+'correction parameter'!$H$8,'correction parameter'!$B$8)</f>
        <v>4.0000000000000002E-4</v>
      </c>
      <c r="S14" s="41">
        <f>IF(D14&gt;'correction parameter'!$C$3,'correction parameter'!$E$8*D14+'correction parameter'!$H$8,'correction parameter'!$B$8)</f>
        <v>4.0000000000000002E-4</v>
      </c>
      <c r="T14" s="42">
        <f>IF(F14&gt;'correction parameter'!$C$3,'correction parameter'!$E$8*F14+'correction parameter'!$H$8,'correction parameter'!$B$8)</f>
        <v>4.0000000000000002E-4</v>
      </c>
    </row>
    <row r="15" spans="1:20" x14ac:dyDescent="0.25">
      <c r="A15" s="36">
        <v>2.1332500000000003</v>
      </c>
      <c r="B15">
        <v>240</v>
      </c>
      <c r="C15">
        <v>1.2</v>
      </c>
      <c r="D15">
        <v>190</v>
      </c>
      <c r="E15">
        <v>0.67</v>
      </c>
      <c r="H15" s="53">
        <f t="shared" si="2"/>
        <v>227.01132029783886</v>
      </c>
      <c r="I15" s="53">
        <f t="shared" si="0"/>
        <v>125.82781456953639</v>
      </c>
      <c r="J15" s="53"/>
      <c r="K15" s="53">
        <f t="shared" si="1"/>
        <v>169.00987638484946</v>
      </c>
      <c r="R15" s="40">
        <f>IF(B15&gt;'correction parameter'!$C$3,'correction parameter'!$E$8*B15+'correction parameter'!$H$8,'correction parameter'!$B$8)</f>
        <v>4.4116000000000008E-3</v>
      </c>
      <c r="S15" s="41">
        <f>IF(D15&gt;'correction parameter'!$C$3,'correction parameter'!$E$8*D15+'correction parameter'!$H$8,'correction parameter'!$B$8)</f>
        <v>4.0000000000000002E-4</v>
      </c>
      <c r="T15" s="42">
        <f>IF(F15&gt;'correction parameter'!$C$3,'correction parameter'!$E$8*F15+'correction parameter'!$H$8,'correction parameter'!$B$8)</f>
        <v>4.0000000000000002E-4</v>
      </c>
    </row>
    <row r="16" spans="1:20" x14ac:dyDescent="0.25">
      <c r="A16" s="36">
        <v>2.4380000000000002</v>
      </c>
      <c r="B16">
        <v>220</v>
      </c>
      <c r="C16">
        <v>1.05</v>
      </c>
      <c r="D16">
        <v>150</v>
      </c>
      <c r="E16">
        <v>0.32</v>
      </c>
      <c r="H16" s="53">
        <f t="shared" si="2"/>
        <v>203.97491479411516</v>
      </c>
      <c r="I16" s="53">
        <f t="shared" si="0"/>
        <v>127.55102040816327</v>
      </c>
      <c r="J16" s="53"/>
      <c r="K16" s="64">
        <f t="shared" si="1"/>
        <v>161.29850749358329</v>
      </c>
      <c r="R16" s="40">
        <f>IF(B16&gt;'correction parameter'!$C$3,'correction parameter'!$E$8*B16+'correction parameter'!$H$8,'correction parameter'!$B$8)</f>
        <v>4.0338000000000006E-3</v>
      </c>
      <c r="S16" s="41">
        <f>IF(D16&gt;'correction parameter'!$C$3,'correction parameter'!$E$8*D16+'correction parameter'!$H$8,'correction parameter'!$B$8)</f>
        <v>4.0000000000000002E-4</v>
      </c>
      <c r="T16" s="42">
        <f>IF(F16&gt;'correction parameter'!$C$3,'correction parameter'!$E$8*F16+'correction parameter'!$H$8,'correction parameter'!$B$8)</f>
        <v>4.0000000000000002E-4</v>
      </c>
    </row>
    <row r="17" spans="1:20" x14ac:dyDescent="0.25">
      <c r="A17" s="36">
        <v>2.74275</v>
      </c>
      <c r="B17">
        <v>200</v>
      </c>
      <c r="C17">
        <v>1.05</v>
      </c>
      <c r="D17">
        <v>140</v>
      </c>
      <c r="E17">
        <v>0.36</v>
      </c>
      <c r="H17" s="53">
        <f t="shared" si="2"/>
        <v>106.04453870625662</v>
      </c>
      <c r="I17" s="53">
        <f t="shared" si="0"/>
        <v>114.75409836065573</v>
      </c>
      <c r="J17" s="53"/>
      <c r="K17" s="53">
        <f t="shared" si="1"/>
        <v>110.31339640002085</v>
      </c>
      <c r="R17" s="40">
        <f>IF(B17&gt;'correction parameter'!$C$3,'correction parameter'!$E$8*B17+'correction parameter'!$H$8,'correction parameter'!$B$8)</f>
        <v>4.0000000000000002E-4</v>
      </c>
      <c r="S17" s="41">
        <f>IF(D17&gt;'correction parameter'!$C$3,'correction parameter'!$E$8*D17+'correction parameter'!$H$8,'correction parameter'!$B$8)</f>
        <v>4.0000000000000002E-4</v>
      </c>
      <c r="T17" s="42">
        <f>IF(F17&gt;'correction parameter'!$C$3,'correction parameter'!$E$8*F17+'correction parameter'!$H$8,'correction parameter'!$B$8)</f>
        <v>4.0000000000000002E-4</v>
      </c>
    </row>
    <row r="18" spans="1:20" x14ac:dyDescent="0.25">
      <c r="A18" s="36">
        <v>3.0474999999999999</v>
      </c>
      <c r="B18">
        <v>260</v>
      </c>
      <c r="C18">
        <v>1.05</v>
      </c>
      <c r="D18">
        <v>225</v>
      </c>
      <c r="E18">
        <v>0.65</v>
      </c>
      <c r="H18" s="53">
        <f t="shared" si="2"/>
        <v>360.73234215185158</v>
      </c>
      <c r="I18" s="53">
        <f t="shared" si="0"/>
        <v>353.13851858391456</v>
      </c>
      <c r="J18" s="53"/>
      <c r="K18" s="53">
        <f t="shared" si="1"/>
        <v>356.91523491273199</v>
      </c>
      <c r="R18" s="40">
        <f>IF(B18&gt;'correction parameter'!$C$3,'correction parameter'!$E$8*B18+'correction parameter'!$H$8,'correction parameter'!$B$8)</f>
        <v>4.7894000000000001E-3</v>
      </c>
      <c r="S18" s="41">
        <f>IF(D18&gt;'correction parameter'!$C$3,'correction parameter'!$E$8*D18+'correction parameter'!$H$8,'correction parameter'!$B$8)</f>
        <v>4.12825E-3</v>
      </c>
      <c r="T18" s="42">
        <f>IF(F18&gt;'correction parameter'!$C$3,'correction parameter'!$E$8*F18+'correction parameter'!$H$8,'correction parameter'!$B$8)</f>
        <v>4.0000000000000002E-4</v>
      </c>
    </row>
    <row r="19" spans="1:20" x14ac:dyDescent="0.25">
      <c r="A19" s="36">
        <v>3.3522499999999997</v>
      </c>
      <c r="B19">
        <v>295</v>
      </c>
      <c r="C19">
        <v>1.4</v>
      </c>
      <c r="D19">
        <v>235</v>
      </c>
      <c r="E19">
        <v>0.66</v>
      </c>
      <c r="H19" s="53">
        <f t="shared" si="2"/>
        <v>416.61503111725932</v>
      </c>
      <c r="I19" s="53">
        <f t="shared" si="0"/>
        <v>418.54436503480377</v>
      </c>
      <c r="J19" s="53"/>
      <c r="K19" s="64">
        <f t="shared" si="1"/>
        <v>417.57858381737964</v>
      </c>
      <c r="R19" s="40">
        <f>IF(B19&gt;'correction parameter'!$C$3,'correction parameter'!$E$8*B19+'correction parameter'!$H$8,'correction parameter'!$B$8)</f>
        <v>5.4505500000000002E-3</v>
      </c>
      <c r="S19" s="41">
        <f>IF(D19&gt;'correction parameter'!$C$3,'correction parameter'!$E$8*D19+'correction parameter'!$H$8,'correction parameter'!$B$8)</f>
        <v>4.3171500000000005E-3</v>
      </c>
      <c r="T19" s="42">
        <f>IF(F19&gt;'correction parameter'!$C$3,'correction parameter'!$E$8*F19+'correction parameter'!$H$8,'correction parameter'!$B$8)</f>
        <v>4.0000000000000002E-4</v>
      </c>
    </row>
    <row r="20" spans="1:20" x14ac:dyDescent="0.25">
      <c r="A20" s="36">
        <v>3.6569999999999996</v>
      </c>
      <c r="B20">
        <v>280</v>
      </c>
      <c r="C20">
        <v>1.1499999999999999</v>
      </c>
      <c r="D20">
        <v>205</v>
      </c>
      <c r="E20">
        <v>0.37</v>
      </c>
      <c r="H20" s="53">
        <f t="shared" si="2"/>
        <v>452.20806739192244</v>
      </c>
      <c r="I20" s="53">
        <f t="shared" si="0"/>
        <v>396.39742419020115</v>
      </c>
      <c r="J20" s="53"/>
      <c r="K20" s="64">
        <f t="shared" si="1"/>
        <v>423.38412005197711</v>
      </c>
      <c r="R20" s="40">
        <f>IF(B20&gt;'correction parameter'!$C$3,'correction parameter'!$E$8*B20+'correction parameter'!$H$8,'correction parameter'!$B$8)</f>
        <v>5.1672000000000003E-3</v>
      </c>
      <c r="S20" s="41">
        <f>IF(D20&gt;'correction parameter'!$C$3,'correction parameter'!$E$8*D20+'correction parameter'!$H$8,'correction parameter'!$B$8)</f>
        <v>3.7504499999999998E-3</v>
      </c>
      <c r="T20" s="42">
        <f>IF(F20&gt;'correction parameter'!$C$3,'correction parameter'!$E$8*F20+'correction parameter'!$H$8,'correction parameter'!$B$8)</f>
        <v>4.0000000000000002E-4</v>
      </c>
    </row>
    <row r="21" spans="1:20" x14ac:dyDescent="0.25">
      <c r="A21" s="36">
        <v>3.9617499999999994</v>
      </c>
      <c r="B21">
        <v>240</v>
      </c>
      <c r="C21">
        <v>1.1499999999999999</v>
      </c>
      <c r="D21">
        <v>195</v>
      </c>
      <c r="E21">
        <v>0.63</v>
      </c>
      <c r="H21" s="53">
        <f t="shared" si="2"/>
        <v>238.280567425458</v>
      </c>
      <c r="I21" s="53">
        <f t="shared" si="0"/>
        <v>132.83378746594008</v>
      </c>
      <c r="J21" s="53"/>
      <c r="K21" s="53">
        <f t="shared" si="1"/>
        <v>177.90927533621425</v>
      </c>
      <c r="R21" s="40">
        <f>IF(B21&gt;'correction parameter'!$C$3,'correction parameter'!$E$8*B21+'correction parameter'!$H$8,'correction parameter'!$B$8)</f>
        <v>4.4116000000000008E-3</v>
      </c>
      <c r="S21" s="41">
        <f>IF(D21&gt;'correction parameter'!$C$3,'correction parameter'!$E$8*D21+'correction parameter'!$H$8,'correction parameter'!$B$8)</f>
        <v>4.0000000000000002E-4</v>
      </c>
      <c r="T21" s="42">
        <f>IF(F21&gt;'correction parameter'!$C$3,'correction parameter'!$E$8*F21+'correction parameter'!$H$8,'correction parameter'!$B$8)</f>
        <v>4.0000000000000002E-4</v>
      </c>
    </row>
    <row r="22" spans="1:20" x14ac:dyDescent="0.25">
      <c r="A22" s="36">
        <v>4.2664999999999997</v>
      </c>
      <c r="B22">
        <v>300</v>
      </c>
      <c r="C22">
        <v>1.25</v>
      </c>
      <c r="D22">
        <v>275</v>
      </c>
      <c r="E22">
        <v>0.94</v>
      </c>
      <c r="H22" s="53">
        <f t="shared" si="2"/>
        <v>597.01492537313459</v>
      </c>
      <c r="I22" s="53">
        <f t="shared" si="0"/>
        <v>596.53737171057105</v>
      </c>
      <c r="J22" s="53"/>
      <c r="K22" s="64">
        <f t="shared" si="1"/>
        <v>596.77610077320662</v>
      </c>
      <c r="R22" s="40">
        <f>IF(B22&gt;'correction parameter'!$C$3,'correction parameter'!$E$8*B22+'correction parameter'!$H$8,'correction parameter'!$B$8)</f>
        <v>5.5450000000000004E-3</v>
      </c>
      <c r="S22" s="41">
        <f>IF(D22&gt;'correction parameter'!$C$3,'correction parameter'!$E$8*D22+'correction parameter'!$H$8,'correction parameter'!$B$8)</f>
        <v>5.07275E-3</v>
      </c>
      <c r="T22" s="42">
        <f>IF(F22&gt;'correction parameter'!$C$3,'correction parameter'!$E$8*F22+'correction parameter'!$H$8,'correction parameter'!$B$8)</f>
        <v>4.0000000000000002E-4</v>
      </c>
    </row>
    <row r="23" spans="1:20" x14ac:dyDescent="0.25">
      <c r="A23" s="36">
        <v>4.57125</v>
      </c>
      <c r="B23">
        <v>275</v>
      </c>
      <c r="C23">
        <v>1.05</v>
      </c>
      <c r="D23">
        <v>215</v>
      </c>
      <c r="E23">
        <v>0.44</v>
      </c>
      <c r="H23" s="53">
        <f t="shared" si="2"/>
        <v>481.61648004028052</v>
      </c>
      <c r="I23" s="53">
        <f t="shared" si="0"/>
        <v>422.36387236949571</v>
      </c>
      <c r="J23" s="53"/>
      <c r="K23" s="64">
        <f t="shared" si="1"/>
        <v>451.01818312212072</v>
      </c>
      <c r="R23" s="40">
        <f>IF(B23&gt;'correction parameter'!$C$3,'correction parameter'!$E$8*B23+'correction parameter'!$H$8,'correction parameter'!$B$8)</f>
        <v>5.07275E-3</v>
      </c>
      <c r="S23" s="41">
        <f>IF(D23&gt;'correction parameter'!$C$3,'correction parameter'!$E$8*D23+'correction parameter'!$H$8,'correction parameter'!$B$8)</f>
        <v>3.9393500000000003E-3</v>
      </c>
      <c r="T23" s="42">
        <f>IF(F23&gt;'correction parameter'!$C$3,'correction parameter'!$E$8*F23+'correction parameter'!$H$8,'correction parameter'!$B$8)</f>
        <v>4.0000000000000002E-4</v>
      </c>
    </row>
    <row r="24" spans="1:20" x14ac:dyDescent="0.25">
      <c r="A24" s="36">
        <v>4.8760000000000003</v>
      </c>
      <c r="B24">
        <v>305</v>
      </c>
      <c r="C24">
        <v>1.25</v>
      </c>
      <c r="D24">
        <v>230</v>
      </c>
      <c r="E24">
        <v>0.44</v>
      </c>
      <c r="H24" s="53">
        <f t="shared" si="2"/>
        <v>683.90595508307547</v>
      </c>
      <c r="I24" s="53">
        <f t="shared" si="0"/>
        <v>597.74571897114959</v>
      </c>
      <c r="J24" s="53"/>
      <c r="K24" s="53">
        <f t="shared" si="1"/>
        <v>639.3761465911781</v>
      </c>
      <c r="R24" s="40">
        <f>IF(B24&gt;'correction parameter'!$C$3,'correction parameter'!$E$8*B24+'correction parameter'!$H$8,'correction parameter'!$B$8)</f>
        <v>5.6394500000000007E-3</v>
      </c>
      <c r="S24" s="41">
        <f>IF(D24&gt;'correction parameter'!$C$3,'correction parameter'!$E$8*D24+'correction parameter'!$H$8,'correction parameter'!$B$8)</f>
        <v>4.2227000000000002E-3</v>
      </c>
      <c r="T24" s="42">
        <f>IF(F24&gt;'correction parameter'!$C$3,'correction parameter'!$E$8*F24+'correction parameter'!$H$8,'correction parameter'!$B$8)</f>
        <v>4.0000000000000002E-4</v>
      </c>
    </row>
    <row r="25" spans="1:20" x14ac:dyDescent="0.25">
      <c r="A25" s="36">
        <v>5.1807500000000006</v>
      </c>
      <c r="B25">
        <v>24</v>
      </c>
      <c r="C25">
        <v>4.45</v>
      </c>
      <c r="D25">
        <v>24</v>
      </c>
      <c r="E25">
        <v>4.45</v>
      </c>
      <c r="H25" s="53">
        <f t="shared" si="2"/>
        <v>4.480621312822044</v>
      </c>
      <c r="I25" s="53">
        <f t="shared" si="0"/>
        <v>4.480621312822044</v>
      </c>
      <c r="J25" s="53"/>
      <c r="K25" s="53">
        <f t="shared" si="1"/>
        <v>4.480621312822044</v>
      </c>
      <c r="R25" s="40">
        <f>IF(B25&gt;'correction parameter'!$C$3,'correction parameter'!$E$8*B25+'correction parameter'!$H$8,'correction parameter'!$B$8)</f>
        <v>4.0000000000000002E-4</v>
      </c>
      <c r="S25" s="41">
        <f>IF(D25&gt;'correction parameter'!$C$3,'correction parameter'!$E$8*D25+'correction parameter'!$H$8,'correction parameter'!$B$8)</f>
        <v>4.0000000000000002E-4</v>
      </c>
      <c r="T25" s="42">
        <f>IF(F25&gt;'correction parameter'!$C$3,'correction parameter'!$E$8*F25+'correction parameter'!$H$8,'correction parameter'!$B$8)</f>
        <v>4.0000000000000002E-4</v>
      </c>
    </row>
    <row r="26" spans="1:20" x14ac:dyDescent="0.25">
      <c r="A26" s="36">
        <v>5.4855000000000009</v>
      </c>
      <c r="B26">
        <v>35</v>
      </c>
      <c r="C26">
        <v>4.4000000000000004</v>
      </c>
      <c r="D26">
        <v>35</v>
      </c>
      <c r="E26">
        <v>4.4000000000000004</v>
      </c>
      <c r="H26" s="53">
        <f t="shared" si="2"/>
        <v>6.6012825348924924</v>
      </c>
      <c r="I26" s="53">
        <f t="shared" si="0"/>
        <v>6.6012825348924924</v>
      </c>
      <c r="J26" s="53"/>
      <c r="K26" s="65">
        <f t="shared" si="1"/>
        <v>6.6012825348924924</v>
      </c>
      <c r="R26" s="40">
        <f>IF(B26&gt;'correction parameter'!$C$3,'correction parameter'!$E$8*B26+'correction parameter'!$H$8,'correction parameter'!$B$8)</f>
        <v>4.0000000000000002E-4</v>
      </c>
      <c r="S26" s="41">
        <f>IF(D26&gt;'correction parameter'!$C$3,'correction parameter'!$E$8*D26+'correction parameter'!$H$8,'correction parameter'!$B$8)</f>
        <v>4.0000000000000002E-4</v>
      </c>
      <c r="T26" s="42">
        <f>IF(F26&gt;'correction parameter'!$C$3,'correction parameter'!$E$8*F26+'correction parameter'!$H$8,'correction parameter'!$B$8)</f>
        <v>4.0000000000000002E-4</v>
      </c>
    </row>
    <row r="27" spans="1:20" x14ac:dyDescent="0.25">
      <c r="A27" s="36">
        <v>5.7902500000000012</v>
      </c>
      <c r="B27">
        <v>135</v>
      </c>
      <c r="C27">
        <v>3.9</v>
      </c>
      <c r="D27">
        <v>62</v>
      </c>
      <c r="E27">
        <v>2.2000000000000002</v>
      </c>
      <c r="H27" s="53">
        <f t="shared" si="2"/>
        <v>28.349433011339773</v>
      </c>
      <c r="I27" s="53">
        <f t="shared" si="0"/>
        <v>20.056935817805382</v>
      </c>
      <c r="J27" s="53"/>
      <c r="K27" s="53">
        <f t="shared" si="1"/>
        <v>23.845392812441045</v>
      </c>
      <c r="R27" s="40">
        <f>IF(B27&gt;'correction parameter'!$C$3,'correction parameter'!$E$8*B27+'correction parameter'!$H$8,'correction parameter'!$B$8)</f>
        <v>4.0000000000000002E-4</v>
      </c>
      <c r="S27" s="41">
        <f>IF(D27&gt;'correction parameter'!$C$3,'correction parameter'!$E$8*D27+'correction parameter'!$H$8,'correction parameter'!$B$8)</f>
        <v>4.0000000000000002E-4</v>
      </c>
      <c r="T27" s="42">
        <f>IF(F27&gt;'correction parameter'!$C$3,'correction parameter'!$E$8*F27+'correction parameter'!$H$8,'correction parameter'!$B$8)</f>
        <v>4.0000000000000002E-4</v>
      </c>
    </row>
    <row r="28" spans="1:20" x14ac:dyDescent="0.25">
      <c r="A28" s="36">
        <v>6.0950000000000015</v>
      </c>
      <c r="B28">
        <v>210</v>
      </c>
      <c r="C28">
        <v>3.4</v>
      </c>
      <c r="D28">
        <v>150</v>
      </c>
      <c r="E28">
        <v>0.81</v>
      </c>
      <c r="H28" s="53">
        <f t="shared" si="2"/>
        <v>59.85342750652616</v>
      </c>
      <c r="I28" s="53">
        <f t="shared" si="0"/>
        <v>90.036014405762302</v>
      </c>
      <c r="J28" s="53"/>
      <c r="K28" s="53">
        <f t="shared" si="1"/>
        <v>73.409563826601229</v>
      </c>
      <c r="R28" s="40">
        <f>IF(B28&gt;'correction parameter'!$C$3,'correction parameter'!$E$8*B28+'correction parameter'!$H$8,'correction parameter'!$B$8)</f>
        <v>3.8448999999999996E-3</v>
      </c>
      <c r="S28" s="41">
        <f>IF(D28&gt;'correction parameter'!$C$3,'correction parameter'!$E$8*D28+'correction parameter'!$H$8,'correction parameter'!$B$8)</f>
        <v>4.0000000000000002E-4</v>
      </c>
      <c r="T28" s="42">
        <f>IF(F28&gt;'correction parameter'!$C$3,'correction parameter'!$E$8*F28+'correction parameter'!$H$8,'correction parameter'!$B$8)</f>
        <v>4.0000000000000002E-4</v>
      </c>
    </row>
    <row r="29" spans="1:20" x14ac:dyDescent="0.25">
      <c r="A29" s="36">
        <v>6.3997500000000018</v>
      </c>
      <c r="B29">
        <v>53</v>
      </c>
      <c r="C29">
        <v>2.6</v>
      </c>
      <c r="D29">
        <v>53</v>
      </c>
      <c r="E29">
        <v>2.6</v>
      </c>
      <c r="H29" s="53">
        <f t="shared" si="2"/>
        <v>15.165388577314868</v>
      </c>
      <c r="I29" s="53">
        <f t="shared" si="0"/>
        <v>15.165388577314868</v>
      </c>
      <c r="J29" s="53"/>
      <c r="K29" s="53">
        <f t="shared" si="1"/>
        <v>15.165388577314868</v>
      </c>
      <c r="R29" s="40">
        <f>IF(B29&gt;'correction parameter'!$C$3,'correction parameter'!$E$8*B29+'correction parameter'!$H$8,'correction parameter'!$B$8)</f>
        <v>4.0000000000000002E-4</v>
      </c>
      <c r="S29" s="41">
        <f>IF(D29&gt;'correction parameter'!$C$3,'correction parameter'!$E$8*D29+'correction parameter'!$H$8,'correction parameter'!$B$8)</f>
        <v>4.0000000000000002E-4</v>
      </c>
      <c r="T29" s="42">
        <f>IF(F29&gt;'correction parameter'!$C$3,'correction parameter'!$E$8*F29+'correction parameter'!$H$8,'correction parameter'!$B$8)</f>
        <v>4.0000000000000002E-4</v>
      </c>
    </row>
    <row r="30" spans="1:20" x14ac:dyDescent="0.25">
      <c r="A30" s="36">
        <v>6.7045000000000021</v>
      </c>
      <c r="B30">
        <v>76</v>
      </c>
      <c r="C30">
        <v>1.6</v>
      </c>
      <c r="D30">
        <v>76</v>
      </c>
      <c r="E30">
        <v>1.6</v>
      </c>
      <c r="H30" s="53">
        <f t="shared" si="2"/>
        <v>30.57611844222723</v>
      </c>
      <c r="I30" s="53">
        <f t="shared" si="0"/>
        <v>30.57611844222723</v>
      </c>
      <c r="J30" s="53"/>
      <c r="K30" s="64">
        <f t="shared" si="1"/>
        <v>30.57611844222723</v>
      </c>
      <c r="R30" s="40">
        <f>IF(B30&gt;'correction parameter'!$C$3,'correction parameter'!$E$8*B30+'correction parameter'!$H$8,'correction parameter'!$B$8)</f>
        <v>4.0000000000000002E-4</v>
      </c>
      <c r="S30" s="41">
        <f>IF(D30&gt;'correction parameter'!$C$3,'correction parameter'!$E$8*D30+'correction parameter'!$H$8,'correction parameter'!$B$8)</f>
        <v>4.0000000000000002E-4</v>
      </c>
      <c r="T30" s="42">
        <f>IF(F30&gt;'correction parameter'!$C$3,'correction parameter'!$E$8*F30+'correction parameter'!$H$8,'correction parameter'!$B$8)</f>
        <v>4.0000000000000002E-4</v>
      </c>
    </row>
    <row r="31" spans="1:20" x14ac:dyDescent="0.25">
      <c r="A31" s="36">
        <v>7.0092500000000024</v>
      </c>
      <c r="B31">
        <v>62</v>
      </c>
      <c r="C31">
        <v>2.65</v>
      </c>
      <c r="D31">
        <v>62</v>
      </c>
      <c r="E31">
        <v>2.65</v>
      </c>
      <c r="H31" s="53">
        <f t="shared" si="2"/>
        <v>17.508189314356716</v>
      </c>
      <c r="I31" s="53">
        <f t="shared" si="0"/>
        <v>17.508189314356716</v>
      </c>
      <c r="J31" s="53"/>
      <c r="K31" s="53">
        <f t="shared" si="1"/>
        <v>17.508189314356716</v>
      </c>
      <c r="R31" s="40">
        <f>IF(B31&gt;'correction parameter'!$C$3,'correction parameter'!$E$8*B31+'correction parameter'!$H$8,'correction parameter'!$B$8)</f>
        <v>4.0000000000000002E-4</v>
      </c>
      <c r="S31" s="41">
        <f>IF(D31&gt;'correction parameter'!$C$3,'correction parameter'!$E$8*D31+'correction parameter'!$H$8,'correction parameter'!$B$8)</f>
        <v>4.0000000000000002E-4</v>
      </c>
      <c r="T31" s="42">
        <f>IF(F31&gt;'correction parameter'!$C$3,'correction parameter'!$E$8*F31+'correction parameter'!$H$8,'correction parameter'!$B$8)</f>
        <v>4.0000000000000002E-4</v>
      </c>
    </row>
    <row r="32" spans="1:20" x14ac:dyDescent="0.25">
      <c r="A32" s="36">
        <v>7.3140000000000027</v>
      </c>
      <c r="B32">
        <v>230</v>
      </c>
      <c r="C32">
        <v>1.5</v>
      </c>
      <c r="D32">
        <v>135</v>
      </c>
      <c r="E32">
        <v>0.55000000000000004</v>
      </c>
      <c r="H32" s="53">
        <f t="shared" si="2"/>
        <v>159.19389747497715</v>
      </c>
      <c r="I32" s="53">
        <f t="shared" si="0"/>
        <v>95.609065155807343</v>
      </c>
      <c r="J32" s="53"/>
      <c r="K32" s="53">
        <f t="shared" si="1"/>
        <v>123.37090303670475</v>
      </c>
      <c r="R32" s="40">
        <f>IF(B32&gt;'correction parameter'!$C$3,'correction parameter'!$E$8*B32+'correction parameter'!$H$8,'correction parameter'!$B$8)</f>
        <v>4.2227000000000002E-3</v>
      </c>
      <c r="S32" s="41">
        <f>IF(D32&gt;'correction parameter'!$C$3,'correction parameter'!$E$8*D32+'correction parameter'!$H$8,'correction parameter'!$B$8)</f>
        <v>4.0000000000000002E-4</v>
      </c>
      <c r="T32" s="42">
        <f>IF(F32&gt;'correction parameter'!$C$3,'correction parameter'!$E$8*F32+'correction parameter'!$H$8,'correction parameter'!$B$8)</f>
        <v>4.0000000000000002E-4</v>
      </c>
    </row>
    <row r="33" spans="1:20" x14ac:dyDescent="0.25">
      <c r="A33" s="36">
        <v>7.618750000000003</v>
      </c>
      <c r="B33">
        <v>14</v>
      </c>
      <c r="C33">
        <v>4.45</v>
      </c>
      <c r="D33">
        <v>14</v>
      </c>
      <c r="E33">
        <v>4.45</v>
      </c>
      <c r="H33" s="53">
        <f t="shared" si="2"/>
        <v>2.6117453921349152</v>
      </c>
      <c r="I33" s="53">
        <f t="shared" si="0"/>
        <v>2.6117453921349152</v>
      </c>
      <c r="J33" s="53"/>
      <c r="K33" s="53">
        <f t="shared" si="1"/>
        <v>2.6117453921349152</v>
      </c>
      <c r="R33" s="40">
        <f>IF(B33&gt;'correction parameter'!$C$3,'correction parameter'!$E$8*B33+'correction parameter'!$H$8,'correction parameter'!$B$8)</f>
        <v>4.0000000000000002E-4</v>
      </c>
      <c r="S33" s="41">
        <f>IF(D33&gt;'correction parameter'!$C$3,'correction parameter'!$E$8*D33+'correction parameter'!$H$8,'correction parameter'!$B$8)</f>
        <v>4.0000000000000002E-4</v>
      </c>
      <c r="T33" s="42">
        <f>IF(F33&gt;'correction parameter'!$C$3,'correction parameter'!$E$8*F33+'correction parameter'!$H$8,'correction parameter'!$B$8)</f>
        <v>4.0000000000000002E-4</v>
      </c>
    </row>
    <row r="34" spans="1:20" x14ac:dyDescent="0.25">
      <c r="A34" s="36">
        <v>7.9235000000000033</v>
      </c>
      <c r="B34">
        <v>11</v>
      </c>
      <c r="C34">
        <v>4.45</v>
      </c>
      <c r="D34">
        <v>11</v>
      </c>
      <c r="E34">
        <v>4.45</v>
      </c>
      <c r="H34" s="53">
        <f t="shared" si="2"/>
        <v>2.0516263801850192</v>
      </c>
      <c r="I34" s="53">
        <f t="shared" si="0"/>
        <v>2.0516263801850192</v>
      </c>
      <c r="J34" s="53"/>
      <c r="K34" s="65">
        <f t="shared" si="1"/>
        <v>2.0516263801850192</v>
      </c>
      <c r="R34" s="40">
        <f>IF(B34&gt;'correction parameter'!$C$3,'correction parameter'!$E$8*B34+'correction parameter'!$H$8,'correction parameter'!$B$8)</f>
        <v>4.0000000000000002E-4</v>
      </c>
      <c r="S34" s="41">
        <f>IF(D34&gt;'correction parameter'!$C$3,'correction parameter'!$E$8*D34+'correction parameter'!$H$8,'correction parameter'!$B$8)</f>
        <v>4.0000000000000002E-4</v>
      </c>
      <c r="T34" s="42">
        <f>IF(F34&gt;'correction parameter'!$C$3,'correction parameter'!$E$8*F34+'correction parameter'!$H$8,'correction parameter'!$B$8)</f>
        <v>4.0000000000000002E-4</v>
      </c>
    </row>
    <row r="35" spans="1:20" x14ac:dyDescent="0.25">
      <c r="A35" s="36">
        <v>8.2282500000000027</v>
      </c>
      <c r="B35">
        <v>50</v>
      </c>
      <c r="C35">
        <v>3.85</v>
      </c>
      <c r="D35">
        <v>50</v>
      </c>
      <c r="E35">
        <v>3.85</v>
      </c>
      <c r="H35" s="53">
        <f t="shared" si="2"/>
        <v>10.535187526337968</v>
      </c>
      <c r="I35" s="53">
        <f t="shared" si="0"/>
        <v>10.535187526337968</v>
      </c>
      <c r="J35" s="53"/>
      <c r="K35" s="53">
        <f t="shared" si="1"/>
        <v>10.535187526337968</v>
      </c>
      <c r="R35" s="40">
        <f>IF(B35&gt;'correction parameter'!$C$3,'correction parameter'!$E$8*B35+'correction parameter'!$H$8,'correction parameter'!$B$8)</f>
        <v>4.0000000000000002E-4</v>
      </c>
      <c r="S35" s="41">
        <f>IF(D35&gt;'correction parameter'!$C$3,'correction parameter'!$E$8*D35+'correction parameter'!$H$8,'correction parameter'!$B$8)</f>
        <v>4.0000000000000002E-4</v>
      </c>
      <c r="T35" s="42">
        <f>IF(F35&gt;'correction parameter'!$C$3,'correction parameter'!$E$8*F35+'correction parameter'!$H$8,'correction parameter'!$B$8)</f>
        <v>4.0000000000000002E-4</v>
      </c>
    </row>
    <row r="36" spans="1:20" x14ac:dyDescent="0.25">
      <c r="A36" s="36">
        <v>8.533000000000003</v>
      </c>
      <c r="B36">
        <v>12</v>
      </c>
      <c r="C36">
        <v>4.45</v>
      </c>
      <c r="D36">
        <v>12</v>
      </c>
      <c r="E36">
        <v>4.45</v>
      </c>
      <c r="H36" s="53">
        <f t="shared" si="2"/>
        <v>2.2383048571215398</v>
      </c>
      <c r="I36" s="53">
        <f t="shared" si="0"/>
        <v>2.2383048571215398</v>
      </c>
      <c r="J36" s="53"/>
      <c r="K36" s="53">
        <f t="shared" si="1"/>
        <v>2.2383048571215398</v>
      </c>
      <c r="R36" s="40">
        <f>IF(B36&gt;'correction parameter'!$C$3,'correction parameter'!$E$8*B36+'correction parameter'!$H$8,'correction parameter'!$B$8)</f>
        <v>4.0000000000000002E-4</v>
      </c>
      <c r="S36" s="41">
        <f>IF(D36&gt;'correction parameter'!$C$3,'correction parameter'!$E$8*D36+'correction parameter'!$H$8,'correction parameter'!$B$8)</f>
        <v>4.0000000000000002E-4</v>
      </c>
      <c r="T36" s="42">
        <f>IF(F36&gt;'correction parameter'!$C$3,'correction parameter'!$E$8*F36+'correction parameter'!$H$8,'correction parameter'!$B$8)</f>
        <v>4.0000000000000002E-4</v>
      </c>
    </row>
    <row r="37" spans="1:20" x14ac:dyDescent="0.25">
      <c r="A37" s="36">
        <v>8.8377500000000033</v>
      </c>
      <c r="B37">
        <v>190</v>
      </c>
      <c r="C37" s="49">
        <v>3.7</v>
      </c>
      <c r="D37" s="49">
        <v>130</v>
      </c>
      <c r="E37" s="49">
        <v>2.35</v>
      </c>
      <c r="F37" s="49"/>
      <c r="H37" s="53">
        <f t="shared" si="2"/>
        <v>41.85022026431718</v>
      </c>
      <c r="I37" s="53">
        <f t="shared" si="0"/>
        <v>40.448039825762294</v>
      </c>
      <c r="J37" s="53"/>
      <c r="K37" s="53">
        <f t="shared" si="1"/>
        <v>41.143157097724348</v>
      </c>
      <c r="R37" s="40">
        <f>IF(B37&gt;'correction parameter'!$C$3,'correction parameter'!$E$8*B37+'correction parameter'!$H$8,'correction parameter'!$B$8)</f>
        <v>4.0000000000000002E-4</v>
      </c>
      <c r="S37" s="41">
        <f>IF(D37&gt;'correction parameter'!$C$3,'correction parameter'!$E$8*D37+'correction parameter'!$H$8,'correction parameter'!$B$8)</f>
        <v>4.0000000000000002E-4</v>
      </c>
      <c r="T37" s="42">
        <f>IF(F37&gt;'correction parameter'!$C$3,'correction parameter'!$E$8*F37+'correction parameter'!$H$8,'correction parameter'!$B$8)</f>
        <v>4.0000000000000002E-4</v>
      </c>
    </row>
    <row r="38" spans="1:20" x14ac:dyDescent="0.25">
      <c r="A38" s="36">
        <v>9.1425000000000036</v>
      </c>
      <c r="B38">
        <v>220</v>
      </c>
      <c r="C38" s="49">
        <v>2</v>
      </c>
      <c r="D38" s="49">
        <v>135</v>
      </c>
      <c r="E38" s="49">
        <v>0.49</v>
      </c>
      <c r="F38" s="49"/>
      <c r="H38" s="53">
        <f t="shared" si="2"/>
        <v>108.45110137023038</v>
      </c>
      <c r="I38" s="53">
        <f t="shared" si="0"/>
        <v>99.852071005917139</v>
      </c>
      <c r="J38" s="53"/>
      <c r="K38" s="53">
        <f t="shared" si="1"/>
        <v>104.06280351158219</v>
      </c>
      <c r="R38" s="40">
        <f>IF(B38&gt;'correction parameter'!$C$3,'correction parameter'!$E$8*B38+'correction parameter'!$H$8,'correction parameter'!$B$8)</f>
        <v>4.0338000000000006E-3</v>
      </c>
      <c r="S38" s="41">
        <f>IF(D38&gt;'correction parameter'!$C$3,'correction parameter'!$E$8*D38+'correction parameter'!$H$8,'correction parameter'!$B$8)</f>
        <v>4.0000000000000002E-4</v>
      </c>
      <c r="T38" s="42">
        <f>IF(F38&gt;'correction parameter'!$C$3,'correction parameter'!$E$8*F38+'correction parameter'!$H$8,'correction parameter'!$B$8)</f>
        <v>4.0000000000000002E-4</v>
      </c>
    </row>
    <row r="39" spans="1:20" x14ac:dyDescent="0.25">
      <c r="A39" s="36">
        <v>9.4472500000000039</v>
      </c>
      <c r="B39">
        <v>315</v>
      </c>
      <c r="C39" s="49">
        <v>0.97</v>
      </c>
      <c r="D39" s="49">
        <v>267</v>
      </c>
      <c r="E39" s="49">
        <v>0.52</v>
      </c>
      <c r="F39" s="49"/>
      <c r="H39" s="53">
        <f t="shared" si="2"/>
        <v>6291.2237428786711</v>
      </c>
      <c r="I39" s="53">
        <f t="shared" si="0"/>
        <v>2189.8745940017643</v>
      </c>
      <c r="J39" s="53"/>
      <c r="K39" s="53">
        <f t="shared" si="1"/>
        <v>3711.7369302943184</v>
      </c>
      <c r="R39" s="40">
        <f>IF(B39&gt;'correction parameter'!$C$3,'correction parameter'!$E$8*B39+'correction parameter'!$H$8,'correction parameter'!$B$8)</f>
        <v>5.8283500000000004E-3</v>
      </c>
      <c r="S39" s="41">
        <f>IF(D39&gt;'correction parameter'!$C$3,'correction parameter'!$E$8*D39+'correction parameter'!$H$8,'correction parameter'!$B$8)</f>
        <v>4.9216300000000006E-3</v>
      </c>
      <c r="T39" s="42">
        <f>IF(F39&gt;'correction parameter'!$C$3,'correction parameter'!$E$8*F39+'correction parameter'!$H$8,'correction parameter'!$B$8)</f>
        <v>4.0000000000000002E-4</v>
      </c>
    </row>
    <row r="40" spans="1:20" x14ac:dyDescent="0.25">
      <c r="A40" s="36">
        <v>9.7520000000000042</v>
      </c>
      <c r="B40">
        <v>295</v>
      </c>
      <c r="C40" s="49">
        <v>1.05</v>
      </c>
      <c r="D40" s="49">
        <v>245</v>
      </c>
      <c r="E40" s="49">
        <v>0.55000000000000004</v>
      </c>
      <c r="F40" s="49"/>
      <c r="H40" s="53">
        <f t="shared" si="2"/>
        <v>823.82041831925255</v>
      </c>
      <c r="I40" s="53">
        <f t="shared" si="0"/>
        <v>676.76239631896453</v>
      </c>
      <c r="J40" s="53"/>
      <c r="K40" s="53">
        <f t="shared" si="1"/>
        <v>746.67977101179667</v>
      </c>
      <c r="R40" s="40">
        <f>IF(B40&gt;'correction parameter'!$C$3,'correction parameter'!$E$8*B40+'correction parameter'!$H$8,'correction parameter'!$B$8)</f>
        <v>5.4505500000000002E-3</v>
      </c>
      <c r="S40" s="41">
        <f>IF(D40&gt;'correction parameter'!$C$3,'correction parameter'!$E$8*D40+'correction parameter'!$H$8,'correction parameter'!$B$8)</f>
        <v>4.5060500000000002E-3</v>
      </c>
      <c r="T40" s="42">
        <f>IF(F40&gt;'correction parameter'!$C$3,'correction parameter'!$E$8*F40+'correction parameter'!$H$8,'correction parameter'!$B$8)</f>
        <v>4.0000000000000002E-4</v>
      </c>
    </row>
    <row r="41" spans="1:20" x14ac:dyDescent="0.25">
      <c r="A41" s="36">
        <v>10.056750000000005</v>
      </c>
      <c r="B41">
        <v>275</v>
      </c>
      <c r="C41" s="49">
        <v>1.05</v>
      </c>
      <c r="D41" s="49">
        <v>235</v>
      </c>
      <c r="E41" s="49">
        <v>0.64</v>
      </c>
      <c r="F41" s="49"/>
      <c r="H41" s="53">
        <f t="shared" si="2"/>
        <v>481.61648004028052</v>
      </c>
      <c r="I41" s="53">
        <f t="shared" si="0"/>
        <v>434.00393096751952</v>
      </c>
      <c r="J41" s="53"/>
      <c r="K41" s="53">
        <f t="shared" si="1"/>
        <v>457.19081963248306</v>
      </c>
      <c r="R41" s="40">
        <f>IF(B41&gt;'correction parameter'!$C$3,'correction parameter'!$E$8*B41+'correction parameter'!$H$8,'correction parameter'!$B$8)</f>
        <v>5.07275E-3</v>
      </c>
      <c r="S41" s="41">
        <f>IF(D41&gt;'correction parameter'!$C$3,'correction parameter'!$E$8*D41+'correction parameter'!$H$8,'correction parameter'!$B$8)</f>
        <v>4.3171500000000005E-3</v>
      </c>
      <c r="T41" s="42">
        <f>IF(F41&gt;'correction parameter'!$C$3,'correction parameter'!$E$8*F41+'correction parameter'!$H$8,'correction parameter'!$B$8)</f>
        <v>4.0000000000000002E-4</v>
      </c>
    </row>
    <row r="42" spans="1:20" x14ac:dyDescent="0.25">
      <c r="A42" s="36">
        <v>10.361500000000005</v>
      </c>
      <c r="B42">
        <v>305</v>
      </c>
      <c r="C42" s="49">
        <v>1</v>
      </c>
      <c r="D42" s="49">
        <v>265</v>
      </c>
      <c r="E42" s="49">
        <v>0.49</v>
      </c>
      <c r="F42" s="49"/>
      <c r="H42" s="53">
        <f t="shared" si="2"/>
        <v>1556.3785367745488</v>
      </c>
      <c r="I42" s="53">
        <f t="shared" si="0"/>
        <v>2370.7335183698292</v>
      </c>
      <c r="J42" s="53"/>
      <c r="K42" s="53">
        <f t="shared" si="1"/>
        <v>1920.874479085714</v>
      </c>
      <c r="R42" s="40">
        <f>IF(B42&gt;'correction parameter'!$C$3,'correction parameter'!$E$8*B42+'correction parameter'!$H$8,'correction parameter'!$B$8)</f>
        <v>5.6394500000000007E-3</v>
      </c>
      <c r="S42" s="41">
        <f>IF(D42&gt;'correction parameter'!$C$3,'correction parameter'!$E$8*D42+'correction parameter'!$H$8,'correction parameter'!$B$8)</f>
        <v>4.8838500000000003E-3</v>
      </c>
      <c r="T42" s="42">
        <f>IF(F42&gt;'correction parameter'!$C$3,'correction parameter'!$E$8*F42+'correction parameter'!$H$8,'correction parameter'!$B$8)</f>
        <v>4.0000000000000002E-4</v>
      </c>
    </row>
    <row r="43" spans="1:20" x14ac:dyDescent="0.25">
      <c r="A43" s="36">
        <v>10.666250000000005</v>
      </c>
      <c r="B43">
        <v>315</v>
      </c>
      <c r="C43" s="49">
        <v>1</v>
      </c>
      <c r="D43" s="49">
        <v>260</v>
      </c>
      <c r="E43" s="49">
        <v>0.39</v>
      </c>
      <c r="F43" s="49"/>
      <c r="H43" s="53">
        <f t="shared" si="2"/>
        <v>3934.0699827338117</v>
      </c>
      <c r="I43" s="53">
        <f t="shared" si="0"/>
        <v>4279.4127328988016</v>
      </c>
      <c r="J43" s="53"/>
      <c r="K43" s="53">
        <f t="shared" si="1"/>
        <v>4103.1096958558201</v>
      </c>
      <c r="R43" s="40">
        <f>IF(B43&gt;'correction parameter'!$C$3,'correction parameter'!$E$8*B43+'correction parameter'!$H$8,'correction parameter'!$B$8)</f>
        <v>5.8283500000000004E-3</v>
      </c>
      <c r="S43" s="41">
        <f>IF(D43&gt;'correction parameter'!$C$3,'correction parameter'!$E$8*D43+'correction parameter'!$H$8,'correction parameter'!$B$8)</f>
        <v>4.7894000000000001E-3</v>
      </c>
      <c r="T43" s="42">
        <f>IF(F43&gt;'correction parameter'!$C$3,'correction parameter'!$E$8*F43+'correction parameter'!$H$8,'correction parameter'!$B$8)</f>
        <v>4.0000000000000002E-4</v>
      </c>
    </row>
    <row r="44" spans="1:20" x14ac:dyDescent="0.25">
      <c r="A44" s="36">
        <v>10.971000000000005</v>
      </c>
      <c r="B44">
        <v>315</v>
      </c>
      <c r="C44" s="49">
        <v>1.05</v>
      </c>
      <c r="D44" s="49">
        <v>275</v>
      </c>
      <c r="E44" s="49">
        <v>0.56000000000000005</v>
      </c>
      <c r="F44" s="49"/>
      <c r="H44" s="53">
        <f t="shared" si="2"/>
        <v>2421.7775462780537</v>
      </c>
      <c r="I44" s="53">
        <f t="shared" si="0"/>
        <v>3395.3237132494769</v>
      </c>
      <c r="J44" s="53"/>
      <c r="K44" s="64">
        <f t="shared" si="1"/>
        <v>2867.5283313496675</v>
      </c>
      <c r="R44" s="40">
        <f>IF(B44&gt;'correction parameter'!$C$3,'correction parameter'!$E$8*B44+'correction parameter'!$H$8,'correction parameter'!$B$8)</f>
        <v>5.8283500000000004E-3</v>
      </c>
      <c r="S44" s="41">
        <f>IF(D44&gt;'correction parameter'!$C$3,'correction parameter'!$E$8*D44+'correction parameter'!$H$8,'correction parameter'!$B$8)</f>
        <v>5.07275E-3</v>
      </c>
      <c r="T44" s="42">
        <f>IF(F44&gt;'correction parameter'!$C$3,'correction parameter'!$E$8*F44+'correction parameter'!$H$8,'correction parameter'!$B$8)</f>
        <v>4.0000000000000002E-4</v>
      </c>
    </row>
    <row r="45" spans="1:20" x14ac:dyDescent="0.25">
      <c r="A45" s="36">
        <v>11.275750000000006</v>
      </c>
      <c r="B45">
        <v>320</v>
      </c>
      <c r="C45" s="49">
        <v>1.05</v>
      </c>
      <c r="D45" s="49">
        <v>267</v>
      </c>
      <c r="E45" s="49">
        <v>0.46</v>
      </c>
      <c r="F45" s="49"/>
      <c r="H45" s="53">
        <f t="shared" si="2"/>
        <v>4525.9108395564581</v>
      </c>
      <c r="I45" s="53">
        <f t="shared" si="0"/>
        <v>4311.6819612953032</v>
      </c>
      <c r="J45" s="53"/>
      <c r="K45" s="53">
        <f t="shared" si="1"/>
        <v>4417.4979485390213</v>
      </c>
      <c r="R45" s="40">
        <f>IF(B45&gt;'correction parameter'!$C$3,'correction parameter'!$E$8*B45+'correction parameter'!$H$8,'correction parameter'!$B$8)</f>
        <v>5.9228000000000006E-3</v>
      </c>
      <c r="S45" s="41">
        <f>IF(D45&gt;'correction parameter'!$C$3,'correction parameter'!$E$8*D45+'correction parameter'!$H$8,'correction parameter'!$B$8)</f>
        <v>4.9216300000000006E-3</v>
      </c>
      <c r="T45" s="42">
        <f>IF(F45&gt;'correction parameter'!$C$3,'correction parameter'!$E$8*F45+'correction parameter'!$H$8,'correction parameter'!$B$8)</f>
        <v>4.0000000000000002E-4</v>
      </c>
    </row>
    <row r="46" spans="1:20" x14ac:dyDescent="0.25">
      <c r="A46" s="36">
        <v>11.580500000000006</v>
      </c>
      <c r="B46">
        <v>320</v>
      </c>
      <c r="C46" s="49">
        <v>1.1000000000000001</v>
      </c>
      <c r="D46" s="49">
        <v>260</v>
      </c>
      <c r="E46" s="49">
        <v>0.5</v>
      </c>
      <c r="F46" s="49"/>
      <c r="H46" s="53">
        <f t="shared" si="2"/>
        <v>2651.1134676564197</v>
      </c>
      <c r="I46" s="53">
        <f t="shared" si="0"/>
        <v>1522.6404928670149</v>
      </c>
      <c r="J46" s="53"/>
      <c r="K46" s="53">
        <f t="shared" si="1"/>
        <v>2009.1522383927886</v>
      </c>
      <c r="R46" s="40">
        <f>IF(B46&gt;'correction parameter'!$C$3,'correction parameter'!$E$8*B46+'correction parameter'!$H$8,'correction parameter'!$B$8)</f>
        <v>5.9228000000000006E-3</v>
      </c>
      <c r="S46" s="41">
        <f>IF(D46&gt;'correction parameter'!$C$3,'correction parameter'!$E$8*D46+'correction parameter'!$H$8,'correction parameter'!$B$8)</f>
        <v>4.7894000000000001E-3</v>
      </c>
      <c r="T46" s="42">
        <f>IF(F46&gt;'correction parameter'!$C$3,'correction parameter'!$E$8*F46+'correction parameter'!$H$8,'correction parameter'!$B$8)</f>
        <v>4.0000000000000002E-4</v>
      </c>
    </row>
    <row r="47" spans="1:20" x14ac:dyDescent="0.25">
      <c r="A47" s="36">
        <v>11.885250000000006</v>
      </c>
      <c r="B47">
        <v>315</v>
      </c>
      <c r="C47" s="49">
        <v>1.1499999999999999</v>
      </c>
      <c r="D47" s="49">
        <v>270</v>
      </c>
      <c r="E47" s="49">
        <v>0.56999999999999995</v>
      </c>
      <c r="F47" s="49"/>
      <c r="H47" s="53">
        <f t="shared" si="2"/>
        <v>1369.1500077693852</v>
      </c>
      <c r="I47" s="53">
        <f t="shared" si="0"/>
        <v>1903.2983455402934</v>
      </c>
      <c r="J47" s="53"/>
      <c r="K47" s="64">
        <f t="shared" si="1"/>
        <v>1614.2803178456802</v>
      </c>
      <c r="R47" s="40">
        <f>IF(B47&gt;'correction parameter'!$C$3,'correction parameter'!$E$8*B47+'correction parameter'!$H$8,'correction parameter'!$B$8)</f>
        <v>5.8283500000000004E-3</v>
      </c>
      <c r="S47" s="41">
        <f>IF(D47&gt;'correction parameter'!$C$3,'correction parameter'!$E$8*D47+'correction parameter'!$H$8,'correction parameter'!$B$8)</f>
        <v>4.9783000000000006E-3</v>
      </c>
      <c r="T47" s="42">
        <f>IF(F47&gt;'correction parameter'!$C$3,'correction parameter'!$E$8*F47+'correction parameter'!$H$8,'correction parameter'!$B$8)</f>
        <v>4.0000000000000002E-4</v>
      </c>
    </row>
    <row r="48" spans="1:20" x14ac:dyDescent="0.25">
      <c r="A48" s="36">
        <v>12.190000000000007</v>
      </c>
      <c r="B48">
        <v>305</v>
      </c>
      <c r="C48" s="49">
        <v>1</v>
      </c>
      <c r="D48" s="49">
        <v>250</v>
      </c>
      <c r="E48" s="49">
        <v>0.33</v>
      </c>
      <c r="F48" s="49"/>
      <c r="H48" s="53">
        <f t="shared" si="2"/>
        <v>1556.3785367745488</v>
      </c>
      <c r="I48" s="53">
        <f t="shared" si="0"/>
        <v>2607.5619295958327</v>
      </c>
      <c r="J48" s="53"/>
      <c r="K48" s="64">
        <f t="shared" si="1"/>
        <v>2014.5355346911556</v>
      </c>
      <c r="R48" s="40">
        <f>IF(B48&gt;'correction parameter'!$C$3,'correction parameter'!$E$8*B48+'correction parameter'!$H$8,'correction parameter'!$B$8)</f>
        <v>5.6394500000000007E-3</v>
      </c>
      <c r="S48" s="41">
        <f>IF(D48&gt;'correction parameter'!$C$3,'correction parameter'!$E$8*D48+'correction parameter'!$H$8,'correction parameter'!$B$8)</f>
        <v>4.6005000000000004E-3</v>
      </c>
      <c r="T48" s="42">
        <f>IF(F48&gt;'correction parameter'!$C$3,'correction parameter'!$E$8*F48+'correction parameter'!$H$8,'correction parameter'!$B$8)</f>
        <v>4.0000000000000002E-4</v>
      </c>
    </row>
    <row r="49" spans="1:20" x14ac:dyDescent="0.25">
      <c r="A49" s="36">
        <v>12.494750000000007</v>
      </c>
      <c r="B49">
        <v>315</v>
      </c>
      <c r="C49" s="49">
        <v>1.05</v>
      </c>
      <c r="D49" s="49">
        <v>255</v>
      </c>
      <c r="E49" s="49">
        <v>0.39</v>
      </c>
      <c r="F49" s="49"/>
      <c r="H49" s="53">
        <f t="shared" si="2"/>
        <v>2421.7775462780537</v>
      </c>
      <c r="I49" s="53">
        <f t="shared" si="0"/>
        <v>2344.0139170081202</v>
      </c>
      <c r="J49" s="53"/>
      <c r="K49" s="64">
        <f t="shared" si="1"/>
        <v>2382.5784923845708</v>
      </c>
      <c r="R49" s="40">
        <f>IF(B49&gt;'correction parameter'!$C$3,'correction parameter'!$E$8*B49+'correction parameter'!$H$8,'correction parameter'!$B$8)</f>
        <v>5.8283500000000004E-3</v>
      </c>
      <c r="S49" s="41">
        <f>IF(D49&gt;'correction parameter'!$C$3,'correction parameter'!$E$8*D49+'correction parameter'!$H$8,'correction parameter'!$B$8)</f>
        <v>4.6949500000000007E-3</v>
      </c>
      <c r="T49" s="42">
        <f>IF(F49&gt;'correction parameter'!$C$3,'correction parameter'!$E$8*F49+'correction parameter'!$H$8,'correction parameter'!$B$8)</f>
        <v>4.0000000000000002E-4</v>
      </c>
    </row>
    <row r="50" spans="1:20" x14ac:dyDescent="0.25">
      <c r="A50" s="36">
        <v>12.799500000000007</v>
      </c>
      <c r="B50">
        <v>315</v>
      </c>
      <c r="C50" s="49">
        <v>1.05</v>
      </c>
      <c r="D50" s="49">
        <v>270</v>
      </c>
      <c r="E50" s="49">
        <v>0.51</v>
      </c>
      <c r="F50" s="49"/>
      <c r="H50" s="53">
        <f t="shared" si="2"/>
        <v>2421.7775462780537</v>
      </c>
      <c r="I50" s="53">
        <f t="shared" si="0"/>
        <v>3298.3544875945181</v>
      </c>
      <c r="J50" s="53"/>
      <c r="K50" s="64">
        <f t="shared" si="1"/>
        <v>2826.2839273013351</v>
      </c>
      <c r="R50" s="40">
        <f>IF(B50&gt;'correction parameter'!$C$3,'correction parameter'!$E$8*B50+'correction parameter'!$H$8,'correction parameter'!$B$8)</f>
        <v>5.8283500000000004E-3</v>
      </c>
      <c r="S50" s="41">
        <f>IF(D50&gt;'correction parameter'!$C$3,'correction parameter'!$E$8*D50+'correction parameter'!$H$8,'correction parameter'!$B$8)</f>
        <v>4.9783000000000006E-3</v>
      </c>
      <c r="T50" s="42">
        <f>IF(F50&gt;'correction parameter'!$C$3,'correction parameter'!$E$8*F50+'correction parameter'!$H$8,'correction parameter'!$B$8)</f>
        <v>4.0000000000000002E-4</v>
      </c>
    </row>
    <row r="51" spans="1:20" x14ac:dyDescent="0.25">
      <c r="A51" s="36">
        <v>13.104250000000008</v>
      </c>
      <c r="B51">
        <v>320</v>
      </c>
      <c r="C51" s="49">
        <v>1.05</v>
      </c>
      <c r="D51" s="49">
        <v>270</v>
      </c>
      <c r="E51" s="49">
        <v>0.51</v>
      </c>
      <c r="F51" s="49"/>
      <c r="H51" s="53">
        <f t="shared" si="2"/>
        <v>4525.9108395564581</v>
      </c>
      <c r="I51" s="53">
        <f t="shared" si="0"/>
        <v>3298.3544875945181</v>
      </c>
      <c r="J51" s="53"/>
      <c r="K51" s="53">
        <f t="shared" si="1"/>
        <v>3863.6845533899009</v>
      </c>
      <c r="R51" s="40">
        <f>IF(B51&gt;'correction parameter'!$C$3,'correction parameter'!$E$8*B51+'correction parameter'!$H$8,'correction parameter'!$B$8)</f>
        <v>5.9228000000000006E-3</v>
      </c>
      <c r="S51" s="41">
        <f>IF(D51&gt;'correction parameter'!$C$3,'correction parameter'!$E$8*D51+'correction parameter'!$H$8,'correction parameter'!$B$8)</f>
        <v>4.9783000000000006E-3</v>
      </c>
      <c r="T51" s="42">
        <f>IF(F51&gt;'correction parameter'!$C$3,'correction parameter'!$E$8*F51+'correction parameter'!$H$8,'correction parameter'!$B$8)</f>
        <v>4.0000000000000002E-4</v>
      </c>
    </row>
    <row r="52" spans="1:20" x14ac:dyDescent="0.25">
      <c r="A52" s="36">
        <v>13.409000000000008</v>
      </c>
      <c r="B52">
        <v>315</v>
      </c>
      <c r="C52" s="49">
        <v>1.05</v>
      </c>
      <c r="D52" s="49">
        <v>270</v>
      </c>
      <c r="E52" s="49">
        <v>0.7</v>
      </c>
      <c r="F52" s="49"/>
      <c r="H52" s="53">
        <f t="shared" si="2"/>
        <v>2421.7775462780537</v>
      </c>
      <c r="I52" s="53">
        <f t="shared" si="0"/>
        <v>993.16189642424968</v>
      </c>
      <c r="J52" s="53"/>
      <c r="K52" s="53">
        <f t="shared" si="1"/>
        <v>1550.8762621754122</v>
      </c>
      <c r="R52" s="40">
        <f>IF(B52&gt;'correction parameter'!$C$3,'correction parameter'!$E$8*B52+'correction parameter'!$H$8,'correction parameter'!$B$8)</f>
        <v>5.8283500000000004E-3</v>
      </c>
      <c r="S52" s="41">
        <f>IF(D52&gt;'correction parameter'!$C$3,'correction parameter'!$E$8*D52+'correction parameter'!$H$8,'correction parameter'!$B$8)</f>
        <v>4.9783000000000006E-3</v>
      </c>
      <c r="T52" s="42">
        <f>IF(F52&gt;'correction parameter'!$C$3,'correction parameter'!$E$8*F52+'correction parameter'!$H$8,'correction parameter'!$B$8)</f>
        <v>4.0000000000000002E-4</v>
      </c>
    </row>
    <row r="53" spans="1:20" x14ac:dyDescent="0.25">
      <c r="A53" s="36">
        <v>13.713750000000008</v>
      </c>
      <c r="B53">
        <v>28</v>
      </c>
      <c r="C53" s="49">
        <v>4.4000000000000004</v>
      </c>
      <c r="D53" s="49">
        <v>28</v>
      </c>
      <c r="E53" s="49">
        <v>4.4000000000000004</v>
      </c>
      <c r="F53" s="49"/>
      <c r="H53" s="53">
        <f t="shared" si="2"/>
        <v>5.2782385763836519</v>
      </c>
      <c r="I53" s="53">
        <f t="shared" si="0"/>
        <v>5.2782385763836519</v>
      </c>
      <c r="J53" s="53"/>
      <c r="K53" s="53">
        <f t="shared" si="1"/>
        <v>5.2782385763836519</v>
      </c>
      <c r="R53" s="40">
        <f>IF(B53&gt;'correction parameter'!$C$3,'correction parameter'!$E$8*B53+'correction parameter'!$H$8,'correction parameter'!$B$8)</f>
        <v>4.0000000000000002E-4</v>
      </c>
      <c r="S53" s="41">
        <f>IF(D53&gt;'correction parameter'!$C$3,'correction parameter'!$E$8*D53+'correction parameter'!$H$8,'correction parameter'!$B$8)</f>
        <v>4.0000000000000002E-4</v>
      </c>
      <c r="T53" s="42">
        <f>IF(F53&gt;'correction parameter'!$C$3,'correction parameter'!$E$8*F53+'correction parameter'!$H$8,'correction parameter'!$B$8)</f>
        <v>4.0000000000000002E-4</v>
      </c>
    </row>
    <row r="54" spans="1:20" x14ac:dyDescent="0.25">
      <c r="A54" s="36">
        <v>14.018500000000008</v>
      </c>
      <c r="B54">
        <v>230</v>
      </c>
      <c r="C54" s="49">
        <v>3.15</v>
      </c>
      <c r="D54" s="49">
        <v>130</v>
      </c>
      <c r="E54" s="49">
        <v>1.4</v>
      </c>
      <c r="F54" s="49"/>
      <c r="H54" s="53">
        <f t="shared" si="2"/>
        <v>74.318715488246497</v>
      </c>
      <c r="I54" s="53">
        <f t="shared" si="0"/>
        <v>57.420494699646646</v>
      </c>
      <c r="J54" s="53"/>
      <c r="K54" s="53">
        <f t="shared" si="1"/>
        <v>65.325472893637794</v>
      </c>
      <c r="R54" s="40">
        <f>IF(B54&gt;'correction parameter'!$C$3,'correction parameter'!$E$8*B54+'correction parameter'!$H$8,'correction parameter'!$B$8)</f>
        <v>4.2227000000000002E-3</v>
      </c>
      <c r="S54" s="41">
        <f>IF(D54&gt;'correction parameter'!$C$3,'correction parameter'!$E$8*D54+'correction parameter'!$H$8,'correction parameter'!$B$8)</f>
        <v>4.0000000000000002E-4</v>
      </c>
      <c r="T54" s="42">
        <f>IF(F54&gt;'correction parameter'!$C$3,'correction parameter'!$E$8*F54+'correction parameter'!$H$8,'correction parameter'!$B$8)</f>
        <v>4.0000000000000002E-4</v>
      </c>
    </row>
    <row r="55" spans="1:20" x14ac:dyDescent="0.25">
      <c r="A55" s="36">
        <v>14.323250000000009</v>
      </c>
      <c r="B55">
        <v>215</v>
      </c>
      <c r="C55" s="49">
        <v>1</v>
      </c>
      <c r="D55" s="49">
        <v>155</v>
      </c>
      <c r="E55" s="49">
        <v>0.4</v>
      </c>
      <c r="F55" s="49"/>
      <c r="H55" s="53">
        <f t="shared" si="2"/>
        <v>201.11506611423945</v>
      </c>
      <c r="I55" s="53">
        <f>1/((E55+($K$6+$K$7)/10)/D55-S55)</f>
        <v>123.60446570972884</v>
      </c>
      <c r="J55" s="53"/>
      <c r="K55" s="64">
        <f>GEOMEAN(H55:J55)</f>
        <v>157.66648436883267</v>
      </c>
      <c r="R55" s="40">
        <f>IF(B55&gt;'correction parameter'!$C$3,'correction parameter'!$E$8*B55+'correction parameter'!$H$8,'correction parameter'!$B$8)</f>
        <v>3.9393500000000003E-3</v>
      </c>
      <c r="S55" s="41">
        <f>IF(D55&gt;'correction parameter'!$C$3,'correction parameter'!$E$8*D55+'correction parameter'!$H$8,'correction parameter'!$B$8)</f>
        <v>4.0000000000000002E-4</v>
      </c>
      <c r="T55" s="42">
        <f>IF(F55&gt;'correction parameter'!$C$3,'correction parameter'!$E$8*F55+'correction parameter'!$H$8,'correction parameter'!$B$8)</f>
        <v>4.0000000000000002E-4</v>
      </c>
    </row>
    <row r="56" spans="1:20" x14ac:dyDescent="0.25">
      <c r="A56" s="36">
        <v>14.628000000000009</v>
      </c>
      <c r="B56">
        <v>185</v>
      </c>
      <c r="C56">
        <v>1.05</v>
      </c>
      <c r="D56">
        <v>130</v>
      </c>
      <c r="E56">
        <v>0.48</v>
      </c>
      <c r="H56" s="53">
        <f t="shared" si="2"/>
        <v>97.780126849894273</v>
      </c>
      <c r="I56" s="53">
        <f>1/((E56+($K$6+$K$7)/10)/D56-S56)</f>
        <v>96.726190476190482</v>
      </c>
      <c r="J56" s="53"/>
      <c r="K56" s="53">
        <f>GEOMEAN(H56:J56)</f>
        <v>97.251730958728658</v>
      </c>
      <c r="R56" s="40">
        <f>IF(B56&gt;'correction parameter'!$C$3,'correction parameter'!$E$8*B56+'correction parameter'!$H$8,'correction parameter'!$B$8)</f>
        <v>4.0000000000000002E-4</v>
      </c>
      <c r="S56" s="41">
        <f>IF(D56&gt;'correction parameter'!$C$3,'correction parameter'!$E$8*D56+'correction parameter'!$H$8,'correction parameter'!$B$8)</f>
        <v>4.0000000000000002E-4</v>
      </c>
      <c r="T56" s="42">
        <f>IF(F56&gt;'correction parameter'!$C$3,'correction parameter'!$E$8*F56+'correction parameter'!$H$8,'correction parameter'!$B$8)</f>
        <v>4.0000000000000002E-4</v>
      </c>
    </row>
    <row r="57" spans="1:20" x14ac:dyDescent="0.25">
      <c r="R57" s="40">
        <f>IF(B57&gt;'correction parameter'!$C$3,'correction parameter'!$E$8*B57+'correction parameter'!$H$8,'correction parameter'!$B$8)</f>
        <v>4.0000000000000002E-4</v>
      </c>
      <c r="S57" s="41">
        <f>IF(D57&gt;'correction parameter'!$C$3,'correction parameter'!$E$8*D57+'correction parameter'!$H$8,'correction parameter'!$B$8)</f>
        <v>4.0000000000000002E-4</v>
      </c>
      <c r="T57" s="42">
        <f>IF(F57&gt;'correction parameter'!$C$3,'correction parameter'!$E$8*F57+'correction parameter'!$H$8,'correction parameter'!$B$8)</f>
        <v>4.0000000000000002E-4</v>
      </c>
    </row>
    <row r="58" spans="1:20" x14ac:dyDescent="0.25">
      <c r="R58" s="40">
        <f>IF(B58&gt;'correction parameter'!$C$3,'correction parameter'!$E$8*B58+'correction parameter'!$H$8,'correction parameter'!$B$8)</f>
        <v>4.0000000000000002E-4</v>
      </c>
      <c r="S58" s="41">
        <f>IF(D58&gt;'correction parameter'!$C$3,'correction parameter'!$E$8*D58+'correction parameter'!$H$8,'correction parameter'!$B$8)</f>
        <v>4.0000000000000002E-4</v>
      </c>
      <c r="T58" s="42">
        <f>IF(F58&gt;'correction parameter'!$C$3,'correction parameter'!$E$8*F58+'correction parameter'!$H$8,'correction parameter'!$B$8)</f>
        <v>4.0000000000000002E-4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opLeftCell="A7" workbookViewId="0">
      <selection activeCell="K10" sqref="K10"/>
    </sheetView>
  </sheetViews>
  <sheetFormatPr baseColWidth="10" defaultRowHeight="15" x14ac:dyDescent="0.25"/>
  <sheetData>
    <row r="1" spans="1:20" x14ac:dyDescent="0.25">
      <c r="A1" s="25" t="s">
        <v>24</v>
      </c>
      <c r="B1" s="26" t="s">
        <v>39</v>
      </c>
      <c r="C1" s="27"/>
      <c r="D1" s="28"/>
      <c r="E1" s="28"/>
      <c r="F1" s="28"/>
      <c r="G1" s="28"/>
      <c r="H1" s="28"/>
      <c r="I1" s="28"/>
      <c r="J1" s="28"/>
      <c r="K1" s="28"/>
    </row>
    <row r="2" spans="1:20" x14ac:dyDescent="0.25">
      <c r="A2" s="25" t="s">
        <v>25</v>
      </c>
      <c r="B2" s="29" t="s">
        <v>48</v>
      </c>
      <c r="C2" s="30"/>
      <c r="D2" s="28"/>
      <c r="E2" s="28"/>
      <c r="F2" s="28" t="s">
        <v>26</v>
      </c>
      <c r="G2" s="28"/>
      <c r="H2" s="28"/>
      <c r="I2" s="28"/>
      <c r="J2" s="28"/>
      <c r="K2" s="31"/>
    </row>
    <row r="3" spans="1:20" x14ac:dyDescent="0.25">
      <c r="A3" s="28"/>
      <c r="B3" s="28"/>
      <c r="C3" s="28" t="s">
        <v>27</v>
      </c>
      <c r="D3" s="32">
        <v>39716</v>
      </c>
      <c r="E3" s="28"/>
      <c r="F3" s="28" t="s">
        <v>28</v>
      </c>
      <c r="G3" s="28"/>
      <c r="H3" s="28"/>
      <c r="I3" s="28"/>
      <c r="J3" s="28"/>
      <c r="K3" s="31"/>
    </row>
    <row r="4" spans="1:20" x14ac:dyDescent="0.25">
      <c r="A4" s="28"/>
      <c r="B4" s="28"/>
      <c r="C4" s="28" t="s">
        <v>29</v>
      </c>
      <c r="D4" s="33">
        <v>0.41666666666666669</v>
      </c>
      <c r="E4" s="28"/>
      <c r="F4" s="28" t="s">
        <v>30</v>
      </c>
      <c r="G4" s="28"/>
      <c r="H4" s="28"/>
      <c r="I4" s="28"/>
      <c r="J4" s="28"/>
      <c r="K4" s="31"/>
    </row>
    <row r="5" spans="1:20" x14ac:dyDescent="0.25">
      <c r="A5" s="28"/>
      <c r="B5" s="28"/>
      <c r="C5" s="28" t="s">
        <v>31</v>
      </c>
      <c r="D5" s="34" t="s">
        <v>41</v>
      </c>
      <c r="E5" s="28"/>
      <c r="F5" s="28" t="s">
        <v>32</v>
      </c>
      <c r="G5" s="28"/>
      <c r="H5" s="28"/>
      <c r="I5" s="28"/>
      <c r="J5" s="28"/>
      <c r="K5" s="34" t="s">
        <v>33</v>
      </c>
    </row>
    <row r="6" spans="1:20" x14ac:dyDescent="0.25">
      <c r="A6" s="28"/>
      <c r="B6" s="28"/>
      <c r="C6" s="28"/>
      <c r="D6" s="28"/>
      <c r="E6" s="28"/>
      <c r="F6" s="28" t="s">
        <v>34</v>
      </c>
      <c r="G6" s="28"/>
      <c r="H6" s="28"/>
      <c r="I6" s="28"/>
      <c r="J6" s="28"/>
      <c r="K6" s="35">
        <v>6.85</v>
      </c>
    </row>
    <row r="7" spans="1:20" ht="15.75" thickBot="1" x14ac:dyDescent="0.3">
      <c r="A7" s="28"/>
      <c r="B7" s="28"/>
      <c r="C7" s="28"/>
      <c r="D7" s="28"/>
      <c r="E7" s="28"/>
      <c r="F7" s="28" t="s">
        <v>35</v>
      </c>
      <c r="G7" s="28"/>
      <c r="H7" s="28"/>
      <c r="I7" s="28"/>
      <c r="J7" s="28"/>
      <c r="K7" s="34">
        <v>1.7</v>
      </c>
    </row>
    <row r="8" spans="1:20" ht="45.75" thickBot="1" x14ac:dyDescent="0.3">
      <c r="A8" s="1" t="s">
        <v>0</v>
      </c>
      <c r="B8" s="2" t="s">
        <v>1</v>
      </c>
      <c r="C8" s="3" t="s">
        <v>2</v>
      </c>
      <c r="D8" s="4" t="s">
        <v>3</v>
      </c>
      <c r="E8" s="3" t="s">
        <v>4</v>
      </c>
      <c r="F8" s="4" t="s">
        <v>50</v>
      </c>
      <c r="G8" s="3" t="s">
        <v>51</v>
      </c>
      <c r="H8" s="5" t="s">
        <v>61</v>
      </c>
      <c r="I8" s="5" t="s">
        <v>62</v>
      </c>
      <c r="J8" s="6" t="s">
        <v>9</v>
      </c>
      <c r="K8" s="7" t="s">
        <v>10</v>
      </c>
      <c r="R8" s="37" t="s">
        <v>36</v>
      </c>
      <c r="S8" s="38" t="s">
        <v>37</v>
      </c>
      <c r="T8" s="39" t="s">
        <v>38</v>
      </c>
    </row>
    <row r="9" spans="1:20" x14ac:dyDescent="0.25">
      <c r="A9" s="36">
        <v>0.30475000000000002</v>
      </c>
      <c r="H9" s="60"/>
      <c r="I9" s="61"/>
      <c r="J9" s="62"/>
      <c r="K9" s="36"/>
      <c r="R9" s="40">
        <f>IF(B9&gt;'correction parameter'!$C$3,'correction parameter'!$E$8*B9+'correction parameter'!$H$8,'correction parameter'!$B$8)</f>
        <v>4.0000000000000002E-4</v>
      </c>
      <c r="S9" s="41">
        <f>IF(D9&gt;'correction parameter'!$C$3,'correction parameter'!$E$8*D9+'correction parameter'!$H$8,'correction parameter'!$B$8)</f>
        <v>4.0000000000000002E-4</v>
      </c>
      <c r="T9" s="42">
        <f>IF(F9&gt;'correction parameter'!$C$3,'correction parameter'!$E$8*F9+'correction parameter'!$H$8,'correction parameter'!$B$8)</f>
        <v>4.0000000000000002E-4</v>
      </c>
    </row>
    <row r="10" spans="1:20" x14ac:dyDescent="0.25">
      <c r="A10" s="36">
        <f t="shared" ref="A10:A54" si="0">A9+$A$9</f>
        <v>0.60950000000000004</v>
      </c>
      <c r="B10">
        <v>250</v>
      </c>
      <c r="C10">
        <v>1.05</v>
      </c>
      <c r="D10">
        <v>190</v>
      </c>
      <c r="E10">
        <v>0.5</v>
      </c>
      <c r="H10" s="60">
        <f>1/((C10+($K$6+$K$7)/10)/B10-R10)</f>
        <v>331.18065904951163</v>
      </c>
      <c r="I10" s="61">
        <f t="shared" ref="I10:I54" si="1">1/((E10+($K$6+$K$7)/10)/D10-S10)</f>
        <v>148.55355746677091</v>
      </c>
      <c r="J10" s="62"/>
      <c r="K10" s="36">
        <f t="shared" ref="K10:K51" si="2">(I10+H10)/2</f>
        <v>239.86710825814129</v>
      </c>
      <c r="R10" s="40">
        <f>IF(B10&gt;'correction parameter'!$C$3,'correction parameter'!$E$8*B10+'correction parameter'!$H$8,'correction parameter'!$B$8)</f>
        <v>4.6005000000000004E-3</v>
      </c>
      <c r="S10" s="41">
        <f>IF(D10&gt;'correction parameter'!$C$3,'correction parameter'!$E$8*D10+'correction parameter'!$H$8,'correction parameter'!$B$8)</f>
        <v>4.0000000000000002E-4</v>
      </c>
      <c r="T10" s="42">
        <f>IF(F10&gt;'correction parameter'!$C$3,'correction parameter'!$E$8*F10+'correction parameter'!$H$8,'correction parameter'!$B$8)</f>
        <v>4.0000000000000002E-4</v>
      </c>
    </row>
    <row r="11" spans="1:20" x14ac:dyDescent="0.25">
      <c r="A11" s="36">
        <f t="shared" si="0"/>
        <v>0.91425000000000001</v>
      </c>
      <c r="B11">
        <v>250</v>
      </c>
      <c r="C11">
        <v>1.05</v>
      </c>
      <c r="D11">
        <v>210</v>
      </c>
      <c r="E11">
        <v>0.68</v>
      </c>
      <c r="H11" s="60">
        <f t="shared" ref="H11:H54" si="3">1/((C11+($K$6+$K$7)/10)/B11-R11)</f>
        <v>331.18065904951163</v>
      </c>
      <c r="I11" s="61">
        <f t="shared" si="1"/>
        <v>288.63162495481538</v>
      </c>
      <c r="J11" s="62"/>
      <c r="K11" s="67">
        <f t="shared" si="2"/>
        <v>309.90614200216351</v>
      </c>
      <c r="R11" s="40">
        <f>IF(B11&gt;'correction parameter'!$C$3,'correction parameter'!$E$8*B11+'correction parameter'!$H$8,'correction parameter'!$B$8)</f>
        <v>4.6005000000000004E-3</v>
      </c>
      <c r="S11" s="41">
        <f>IF(D11&gt;'correction parameter'!$C$3,'correction parameter'!$E$8*D11+'correction parameter'!$H$8,'correction parameter'!$B$8)</f>
        <v>3.8448999999999996E-3</v>
      </c>
      <c r="T11" s="42">
        <f>IF(F11&gt;'correction parameter'!$C$3,'correction parameter'!$E$8*F11+'correction parameter'!$H$8,'correction parameter'!$B$8)</f>
        <v>4.0000000000000002E-4</v>
      </c>
    </row>
    <row r="12" spans="1:20" x14ac:dyDescent="0.25">
      <c r="A12" s="36">
        <f t="shared" si="0"/>
        <v>1.2190000000000001</v>
      </c>
      <c r="B12">
        <v>240</v>
      </c>
      <c r="C12">
        <v>0.83</v>
      </c>
      <c r="D12">
        <v>190</v>
      </c>
      <c r="E12">
        <v>0.41</v>
      </c>
      <c r="H12" s="60">
        <f t="shared" si="3"/>
        <v>383.25434035540468</v>
      </c>
      <c r="I12" s="61">
        <f t="shared" si="1"/>
        <v>159.79814970563501</v>
      </c>
      <c r="J12" s="62"/>
      <c r="K12" s="67">
        <f t="shared" si="2"/>
        <v>271.52624503051982</v>
      </c>
      <c r="R12" s="40">
        <f>IF(B12&gt;'correction parameter'!$C$3,'correction parameter'!$E$8*B12+'correction parameter'!$H$8,'correction parameter'!$B$8)</f>
        <v>4.4116000000000008E-3</v>
      </c>
      <c r="S12" s="41">
        <f>IF(D12&gt;'correction parameter'!$C$3,'correction parameter'!$E$8*D12+'correction parameter'!$H$8,'correction parameter'!$B$8)</f>
        <v>4.0000000000000002E-4</v>
      </c>
      <c r="T12" s="42">
        <f>IF(F12&gt;'correction parameter'!$C$3,'correction parameter'!$E$8*F12+'correction parameter'!$H$8,'correction parameter'!$B$8)</f>
        <v>4.0000000000000002E-4</v>
      </c>
    </row>
    <row r="13" spans="1:20" x14ac:dyDescent="0.25">
      <c r="A13" s="46">
        <f t="shared" si="0"/>
        <v>1.5237500000000002</v>
      </c>
      <c r="B13">
        <v>250</v>
      </c>
      <c r="C13">
        <v>1.2</v>
      </c>
      <c r="D13">
        <v>190</v>
      </c>
      <c r="E13">
        <v>0.5</v>
      </c>
      <c r="H13" s="60">
        <f t="shared" si="3"/>
        <v>276.28125431689477</v>
      </c>
      <c r="I13" s="61">
        <f t="shared" si="1"/>
        <v>148.55355746677091</v>
      </c>
      <c r="J13" s="62"/>
      <c r="K13" s="67">
        <f t="shared" si="2"/>
        <v>212.41740589183286</v>
      </c>
      <c r="R13" s="40">
        <f>IF(B13&gt;'correction parameter'!$C$3,'correction parameter'!$E$8*B13+'correction parameter'!$H$8,'correction parameter'!$B$8)</f>
        <v>4.6005000000000004E-3</v>
      </c>
      <c r="S13" s="41">
        <f>IF(D13&gt;'correction parameter'!$C$3,'correction parameter'!$E$8*D13+'correction parameter'!$H$8,'correction parameter'!$B$8)</f>
        <v>4.0000000000000002E-4</v>
      </c>
      <c r="T13" s="42">
        <f>IF(F13&gt;'correction parameter'!$C$3,'correction parameter'!$E$8*F13+'correction parameter'!$H$8,'correction parameter'!$B$8)</f>
        <v>4.0000000000000002E-4</v>
      </c>
    </row>
    <row r="14" spans="1:20" x14ac:dyDescent="0.25">
      <c r="A14" s="46">
        <f t="shared" si="0"/>
        <v>1.8285000000000002</v>
      </c>
      <c r="B14">
        <v>245</v>
      </c>
      <c r="C14">
        <v>1.45</v>
      </c>
      <c r="D14">
        <v>180</v>
      </c>
      <c r="E14">
        <v>0.52</v>
      </c>
      <c r="H14" s="60">
        <f t="shared" si="3"/>
        <v>203.99365454840284</v>
      </c>
      <c r="I14" s="61">
        <f t="shared" si="1"/>
        <v>138.14274750575595</v>
      </c>
      <c r="J14" s="62"/>
      <c r="K14" s="67">
        <f t="shared" si="2"/>
        <v>171.0682010270794</v>
      </c>
      <c r="R14" s="40">
        <f>IF(B14&gt;'correction parameter'!$C$3,'correction parameter'!$E$8*B14+'correction parameter'!$H$8,'correction parameter'!$B$8)</f>
        <v>4.5060500000000002E-3</v>
      </c>
      <c r="S14" s="41">
        <f>IF(D14&gt;'correction parameter'!$C$3,'correction parameter'!$E$8*D14+'correction parameter'!$H$8,'correction parameter'!$B$8)</f>
        <v>4.0000000000000002E-4</v>
      </c>
      <c r="T14" s="42">
        <f>IF(F14&gt;'correction parameter'!$C$3,'correction parameter'!$E$8*F14+'correction parameter'!$H$8,'correction parameter'!$B$8)</f>
        <v>4.0000000000000002E-4</v>
      </c>
    </row>
    <row r="15" spans="1:20" x14ac:dyDescent="0.25">
      <c r="A15" s="46">
        <f t="shared" si="0"/>
        <v>2.1332500000000003</v>
      </c>
      <c r="B15">
        <v>220</v>
      </c>
      <c r="C15">
        <v>2.15</v>
      </c>
      <c r="D15">
        <v>165</v>
      </c>
      <c r="E15">
        <v>1.35</v>
      </c>
      <c r="H15" s="60">
        <f t="shared" si="3"/>
        <v>103.89296380180245</v>
      </c>
      <c r="I15" s="61">
        <f t="shared" si="1"/>
        <v>77.138849929873771</v>
      </c>
      <c r="J15" s="62"/>
      <c r="K15" s="67">
        <f t="shared" si="2"/>
        <v>90.515906865838105</v>
      </c>
      <c r="R15" s="40">
        <f>IF(B15&gt;'correction parameter'!$C$3,'correction parameter'!$E$8*B15+'correction parameter'!$H$8,'correction parameter'!$B$8)</f>
        <v>4.0338000000000006E-3</v>
      </c>
      <c r="S15" s="41">
        <f>IF(D15&gt;'correction parameter'!$C$3,'correction parameter'!$E$8*D15+'correction parameter'!$H$8,'correction parameter'!$B$8)</f>
        <v>4.0000000000000002E-4</v>
      </c>
      <c r="T15" s="42">
        <f>IF(F15&gt;'correction parameter'!$C$3,'correction parameter'!$E$8*F15+'correction parameter'!$H$8,'correction parameter'!$B$8)</f>
        <v>4.0000000000000002E-4</v>
      </c>
    </row>
    <row r="16" spans="1:20" x14ac:dyDescent="0.25">
      <c r="A16" s="46">
        <f t="shared" si="0"/>
        <v>2.4380000000000002</v>
      </c>
      <c r="B16">
        <v>220</v>
      </c>
      <c r="C16">
        <v>1.75</v>
      </c>
      <c r="D16">
        <v>160</v>
      </c>
      <c r="E16">
        <v>0.65</v>
      </c>
      <c r="H16" s="60">
        <f t="shared" si="3"/>
        <v>128.08838564385374</v>
      </c>
      <c r="I16" s="61">
        <f t="shared" si="1"/>
        <v>111.03400416377515</v>
      </c>
      <c r="J16" s="62"/>
      <c r="K16" s="67">
        <f t="shared" si="2"/>
        <v>119.56119490381445</v>
      </c>
      <c r="R16" s="40">
        <f>IF(B16&gt;'correction parameter'!$C$3,'correction parameter'!$E$8*B16+'correction parameter'!$H$8,'correction parameter'!$B$8)</f>
        <v>4.0338000000000006E-3</v>
      </c>
      <c r="S16" s="41">
        <f>IF(D16&gt;'correction parameter'!$C$3,'correction parameter'!$E$8*D16+'correction parameter'!$H$8,'correction parameter'!$B$8)</f>
        <v>4.0000000000000002E-4</v>
      </c>
      <c r="T16" s="42">
        <f>IF(F16&gt;'correction parameter'!$C$3,'correction parameter'!$E$8*F16+'correction parameter'!$H$8,'correction parameter'!$B$8)</f>
        <v>4.0000000000000002E-4</v>
      </c>
    </row>
    <row r="17" spans="1:20" x14ac:dyDescent="0.25">
      <c r="A17" s="46">
        <f t="shared" si="0"/>
        <v>2.74275</v>
      </c>
      <c r="B17">
        <v>205</v>
      </c>
      <c r="C17">
        <v>3.05</v>
      </c>
      <c r="D17">
        <v>150</v>
      </c>
      <c r="E17">
        <v>2.35</v>
      </c>
      <c r="H17" s="60">
        <f t="shared" si="3"/>
        <v>65.36660982694508</v>
      </c>
      <c r="I17" s="61">
        <f t="shared" si="1"/>
        <v>47.694753577106525</v>
      </c>
      <c r="J17" s="62"/>
      <c r="K17" s="36">
        <f t="shared" si="2"/>
        <v>56.530681702025802</v>
      </c>
      <c r="R17" s="40">
        <f>IF(B17&gt;'correction parameter'!$C$3,'correction parameter'!$E$8*B17+'correction parameter'!$H$8,'correction parameter'!$B$8)</f>
        <v>3.7504499999999998E-3</v>
      </c>
      <c r="S17" s="41">
        <f>IF(D17&gt;'correction parameter'!$C$3,'correction parameter'!$E$8*D17+'correction parameter'!$H$8,'correction parameter'!$B$8)</f>
        <v>4.0000000000000002E-4</v>
      </c>
      <c r="T17" s="42">
        <f>IF(F17&gt;'correction parameter'!$C$3,'correction parameter'!$E$8*F17+'correction parameter'!$H$8,'correction parameter'!$B$8)</f>
        <v>4.0000000000000002E-4</v>
      </c>
    </row>
    <row r="18" spans="1:20" x14ac:dyDescent="0.25">
      <c r="A18" s="46">
        <f t="shared" si="0"/>
        <v>3.0474999999999999</v>
      </c>
      <c r="B18">
        <v>270</v>
      </c>
      <c r="C18">
        <v>0.87</v>
      </c>
      <c r="D18">
        <v>210</v>
      </c>
      <c r="E18">
        <v>0.36</v>
      </c>
      <c r="H18" s="60">
        <f t="shared" si="3"/>
        <v>708.92377494033281</v>
      </c>
      <c r="I18" s="61">
        <f t="shared" si="1"/>
        <v>515.24765010268163</v>
      </c>
      <c r="J18" s="62"/>
      <c r="K18" s="36">
        <f t="shared" si="2"/>
        <v>612.08571252150728</v>
      </c>
      <c r="R18" s="40">
        <f>IF(B18&gt;'correction parameter'!$C$3,'correction parameter'!$E$8*B18+'correction parameter'!$H$8,'correction parameter'!$B$8)</f>
        <v>4.9783000000000006E-3</v>
      </c>
      <c r="S18" s="41">
        <f>IF(D18&gt;'correction parameter'!$C$3,'correction parameter'!$E$8*D18+'correction parameter'!$H$8,'correction parameter'!$B$8)</f>
        <v>3.8448999999999996E-3</v>
      </c>
      <c r="T18" s="42">
        <f>IF(F18&gt;'correction parameter'!$C$3,'correction parameter'!$E$8*F18+'correction parameter'!$H$8,'correction parameter'!$B$8)</f>
        <v>4.0000000000000002E-4</v>
      </c>
    </row>
    <row r="19" spans="1:20" x14ac:dyDescent="0.25">
      <c r="A19" s="46">
        <f t="shared" si="0"/>
        <v>3.3522499999999997</v>
      </c>
      <c r="B19">
        <v>255</v>
      </c>
      <c r="C19">
        <v>0.85</v>
      </c>
      <c r="D19">
        <v>210</v>
      </c>
      <c r="E19">
        <v>0.49</v>
      </c>
      <c r="H19" s="60">
        <f t="shared" si="3"/>
        <v>502.17832155265688</v>
      </c>
      <c r="I19" s="61">
        <f t="shared" si="1"/>
        <v>390.64607279782592</v>
      </c>
      <c r="J19" s="62"/>
      <c r="K19" s="68">
        <f t="shared" si="2"/>
        <v>446.41219717524143</v>
      </c>
      <c r="R19" s="40">
        <f>IF(B19&gt;'correction parameter'!$C$3,'correction parameter'!$E$8*B19+'correction parameter'!$H$8,'correction parameter'!$B$8)</f>
        <v>4.6949500000000007E-3</v>
      </c>
      <c r="S19" s="41">
        <f>IF(D19&gt;'correction parameter'!$C$3,'correction parameter'!$E$8*D19+'correction parameter'!$H$8,'correction parameter'!$B$8)</f>
        <v>3.8448999999999996E-3</v>
      </c>
      <c r="T19" s="42">
        <f>IF(F19&gt;'correction parameter'!$C$3,'correction parameter'!$E$8*F19+'correction parameter'!$H$8,'correction parameter'!$B$8)</f>
        <v>4.0000000000000002E-4</v>
      </c>
    </row>
    <row r="20" spans="1:20" x14ac:dyDescent="0.25">
      <c r="A20" s="46">
        <f t="shared" si="0"/>
        <v>3.6569999999999996</v>
      </c>
      <c r="B20">
        <v>240</v>
      </c>
      <c r="C20">
        <v>1.4</v>
      </c>
      <c r="D20">
        <v>185</v>
      </c>
      <c r="E20">
        <v>0.62</v>
      </c>
      <c r="H20" s="60">
        <f t="shared" si="3"/>
        <v>200.63266165976719</v>
      </c>
      <c r="I20" s="61">
        <f t="shared" si="1"/>
        <v>132.04853675945753</v>
      </c>
      <c r="J20" s="62"/>
      <c r="K20" s="36">
        <f t="shared" si="2"/>
        <v>166.34059920961238</v>
      </c>
      <c r="R20" s="40">
        <f>IF(B20&gt;'correction parameter'!$C$3,'correction parameter'!$E$8*B20+'correction parameter'!$H$8,'correction parameter'!$B$8)</f>
        <v>4.4116000000000008E-3</v>
      </c>
      <c r="S20" s="41">
        <f>IF(D20&gt;'correction parameter'!$C$3,'correction parameter'!$E$8*D20+'correction parameter'!$H$8,'correction parameter'!$B$8)</f>
        <v>4.0000000000000002E-4</v>
      </c>
      <c r="T20" s="42">
        <f>IF(F20&gt;'correction parameter'!$C$3,'correction parameter'!$E$8*F20+'correction parameter'!$H$8,'correction parameter'!$B$8)</f>
        <v>4.0000000000000002E-4</v>
      </c>
    </row>
    <row r="21" spans="1:20" x14ac:dyDescent="0.25">
      <c r="A21" s="46">
        <f t="shared" si="0"/>
        <v>3.9617499999999994</v>
      </c>
      <c r="B21">
        <v>26</v>
      </c>
      <c r="C21">
        <v>4.4000000000000004</v>
      </c>
      <c r="D21">
        <v>10</v>
      </c>
      <c r="E21">
        <v>2.2999999999999998</v>
      </c>
      <c r="H21" s="60">
        <f t="shared" si="3"/>
        <v>4.9574800747435459</v>
      </c>
      <c r="I21" s="61">
        <f t="shared" si="1"/>
        <v>3.1735956839098698</v>
      </c>
      <c r="J21" s="62"/>
      <c r="K21" s="36">
        <f t="shared" si="2"/>
        <v>4.0655378793267083</v>
      </c>
      <c r="R21" s="40">
        <f>IF(B21&gt;'correction parameter'!$C$3,'correction parameter'!$E$8*B21+'correction parameter'!$H$8,'correction parameter'!$B$8)</f>
        <v>4.0000000000000002E-4</v>
      </c>
      <c r="S21" s="41">
        <f>IF(D21&gt;'correction parameter'!$C$3,'correction parameter'!$E$8*D21+'correction parameter'!$H$8,'correction parameter'!$B$8)</f>
        <v>4.0000000000000002E-4</v>
      </c>
      <c r="T21" s="42">
        <f>IF(F21&gt;'correction parameter'!$C$3,'correction parameter'!$E$8*F21+'correction parameter'!$H$8,'correction parameter'!$B$8)</f>
        <v>4.0000000000000002E-4</v>
      </c>
    </row>
    <row r="22" spans="1:20" x14ac:dyDescent="0.25">
      <c r="A22" s="46">
        <f t="shared" si="0"/>
        <v>4.2664999999999997</v>
      </c>
      <c r="B22">
        <v>42</v>
      </c>
      <c r="C22">
        <v>4.4000000000000004</v>
      </c>
      <c r="D22">
        <v>22</v>
      </c>
      <c r="E22">
        <v>2.75</v>
      </c>
      <c r="H22" s="60">
        <f t="shared" si="3"/>
        <v>8.0180214577526616</v>
      </c>
      <c r="I22" s="61">
        <f t="shared" si="1"/>
        <v>6.11756854457483</v>
      </c>
      <c r="J22" s="62"/>
      <c r="K22" s="67">
        <f t="shared" si="2"/>
        <v>7.0677950011637458</v>
      </c>
      <c r="R22" s="40">
        <f>IF(B22&gt;'correction parameter'!$C$3,'correction parameter'!$E$8*B22+'correction parameter'!$H$8,'correction parameter'!$B$8)</f>
        <v>4.0000000000000002E-4</v>
      </c>
      <c r="S22" s="41">
        <f>IF(D22&gt;'correction parameter'!$C$3,'correction parameter'!$E$8*D22+'correction parameter'!$H$8,'correction parameter'!$B$8)</f>
        <v>4.0000000000000002E-4</v>
      </c>
      <c r="T22" s="42">
        <f>IF(F22&gt;'correction parameter'!$C$3,'correction parameter'!$E$8*F22+'correction parameter'!$H$8,'correction parameter'!$B$8)</f>
        <v>4.0000000000000002E-4</v>
      </c>
    </row>
    <row r="23" spans="1:20" x14ac:dyDescent="0.25">
      <c r="A23" s="46">
        <f t="shared" si="0"/>
        <v>4.57125</v>
      </c>
      <c r="B23">
        <v>50</v>
      </c>
      <c r="C23">
        <v>4.3499999999999996</v>
      </c>
      <c r="D23">
        <v>22</v>
      </c>
      <c r="E23">
        <v>2.2999999999999998</v>
      </c>
      <c r="H23" s="60">
        <f t="shared" si="3"/>
        <v>9.643201542912248</v>
      </c>
      <c r="I23" s="61">
        <f t="shared" si="1"/>
        <v>6.9925624562964854</v>
      </c>
      <c r="J23" s="62"/>
      <c r="K23" s="67">
        <f t="shared" si="2"/>
        <v>8.3178819996043671</v>
      </c>
      <c r="R23" s="40">
        <f>IF(B23&gt;'correction parameter'!$C$3,'correction parameter'!$E$8*B23+'correction parameter'!$H$8,'correction parameter'!$B$8)</f>
        <v>4.0000000000000002E-4</v>
      </c>
      <c r="S23" s="41">
        <f>IF(D23&gt;'correction parameter'!$C$3,'correction parameter'!$E$8*D23+'correction parameter'!$H$8,'correction parameter'!$B$8)</f>
        <v>4.0000000000000002E-4</v>
      </c>
      <c r="T23" s="42">
        <f>IF(F23&gt;'correction parameter'!$C$3,'correction parameter'!$E$8*F23+'correction parameter'!$H$8,'correction parameter'!$B$8)</f>
        <v>4.0000000000000002E-4</v>
      </c>
    </row>
    <row r="24" spans="1:20" x14ac:dyDescent="0.25">
      <c r="A24" s="46">
        <f t="shared" si="0"/>
        <v>4.8760000000000003</v>
      </c>
      <c r="B24">
        <v>70</v>
      </c>
      <c r="C24">
        <v>4.3499999999999996</v>
      </c>
      <c r="D24">
        <v>30</v>
      </c>
      <c r="E24">
        <v>2.1</v>
      </c>
      <c r="H24" s="60">
        <f t="shared" si="3"/>
        <v>13.52134440795828</v>
      </c>
      <c r="I24" s="61">
        <f t="shared" si="1"/>
        <v>10.19367991845056</v>
      </c>
      <c r="J24" s="62"/>
      <c r="K24" s="67">
        <f t="shared" si="2"/>
        <v>11.857512163204419</v>
      </c>
      <c r="R24" s="40">
        <f>IF(B24&gt;'correction parameter'!$C$3,'correction parameter'!$E$8*B24+'correction parameter'!$H$8,'correction parameter'!$B$8)</f>
        <v>4.0000000000000002E-4</v>
      </c>
      <c r="S24" s="41">
        <f>IF(D24&gt;'correction parameter'!$C$3,'correction parameter'!$E$8*D24+'correction parameter'!$H$8,'correction parameter'!$B$8)</f>
        <v>4.0000000000000002E-4</v>
      </c>
      <c r="T24" s="42">
        <f>IF(F24&gt;'correction parameter'!$C$3,'correction parameter'!$E$8*F24+'correction parameter'!$H$8,'correction parameter'!$B$8)</f>
        <v>4.0000000000000002E-4</v>
      </c>
    </row>
    <row r="25" spans="1:20" x14ac:dyDescent="0.25">
      <c r="A25" s="46">
        <f t="shared" si="0"/>
        <v>5.1807500000000006</v>
      </c>
      <c r="B25">
        <v>48</v>
      </c>
      <c r="C25">
        <v>4.3499999999999996</v>
      </c>
      <c r="D25">
        <v>22</v>
      </c>
      <c r="E25">
        <v>2.5499999999999998</v>
      </c>
      <c r="H25" s="60">
        <f t="shared" si="3"/>
        <v>9.2560453546222394</v>
      </c>
      <c r="I25" s="61">
        <f t="shared" si="1"/>
        <v>6.4778281608856974</v>
      </c>
      <c r="J25" s="62"/>
      <c r="K25" s="67">
        <f t="shared" si="2"/>
        <v>7.8669367577539688</v>
      </c>
      <c r="R25" s="40">
        <f>IF(B25&gt;'correction parameter'!$C$3,'correction parameter'!$E$8*B25+'correction parameter'!$H$8,'correction parameter'!$B$8)</f>
        <v>4.0000000000000002E-4</v>
      </c>
      <c r="S25" s="41">
        <f>IF(D25&gt;'correction parameter'!$C$3,'correction parameter'!$E$8*D25+'correction parameter'!$H$8,'correction parameter'!$B$8)</f>
        <v>4.0000000000000002E-4</v>
      </c>
      <c r="T25" s="42">
        <f>IF(F25&gt;'correction parameter'!$C$3,'correction parameter'!$E$8*F25+'correction parameter'!$H$8,'correction parameter'!$B$8)</f>
        <v>4.0000000000000002E-4</v>
      </c>
    </row>
    <row r="26" spans="1:20" x14ac:dyDescent="0.25">
      <c r="A26" s="46">
        <f t="shared" si="0"/>
        <v>5.4855000000000009</v>
      </c>
      <c r="B26">
        <v>72</v>
      </c>
      <c r="C26">
        <v>4.3499999999999996</v>
      </c>
      <c r="D26">
        <v>24</v>
      </c>
      <c r="E26">
        <v>1.6</v>
      </c>
      <c r="H26" s="60">
        <f t="shared" si="3"/>
        <v>13.909818013214329</v>
      </c>
      <c r="I26" s="61">
        <f t="shared" si="1"/>
        <v>9.8143453013821862</v>
      </c>
      <c r="J26" s="62"/>
      <c r="K26" s="67">
        <f t="shared" si="2"/>
        <v>11.862081657298258</v>
      </c>
      <c r="Q26" s="80"/>
      <c r="R26" s="40">
        <f>IF(B26&gt;'correction parameter'!$C$3,'correction parameter'!$E$8*B26+'correction parameter'!$H$8,'correction parameter'!$B$8)</f>
        <v>4.0000000000000002E-4</v>
      </c>
      <c r="S26" s="41">
        <f>IF(D26&gt;'correction parameter'!$C$3,'correction parameter'!$E$8*D26+'correction parameter'!$H$8,'correction parameter'!$B$8)</f>
        <v>4.0000000000000002E-4</v>
      </c>
      <c r="T26" s="42">
        <f>IF(F26&gt;'correction parameter'!$C$3,'correction parameter'!$E$8*F26+'correction parameter'!$H$8,'correction parameter'!$B$8)</f>
        <v>4.0000000000000002E-4</v>
      </c>
    </row>
    <row r="27" spans="1:20" x14ac:dyDescent="0.25">
      <c r="A27" s="46">
        <f t="shared" si="0"/>
        <v>5.7902500000000012</v>
      </c>
      <c r="B27">
        <v>130</v>
      </c>
      <c r="C27">
        <v>4.3</v>
      </c>
      <c r="D27">
        <v>28</v>
      </c>
      <c r="E27">
        <v>1.35</v>
      </c>
      <c r="H27" s="60">
        <f t="shared" si="3"/>
        <v>25.475210660395845</v>
      </c>
      <c r="I27" s="61">
        <f t="shared" si="1"/>
        <v>12.763241863433311</v>
      </c>
      <c r="J27" s="62"/>
      <c r="K27" s="36">
        <f t="shared" si="2"/>
        <v>19.119226261914577</v>
      </c>
      <c r="Q27" s="81"/>
      <c r="R27" s="40">
        <f>IF(B27&gt;'correction parameter'!$C$3,'correction parameter'!$E$8*B27+'correction parameter'!$H$8,'correction parameter'!$B$8)</f>
        <v>4.0000000000000002E-4</v>
      </c>
      <c r="S27" s="41">
        <f>IF(D27&gt;'correction parameter'!$C$3,'correction parameter'!$E$8*D27+'correction parameter'!$H$8,'correction parameter'!$B$8)</f>
        <v>4.0000000000000002E-4</v>
      </c>
      <c r="T27" s="42">
        <f>IF(F27&gt;'correction parameter'!$C$3,'correction parameter'!$E$8*F27+'correction parameter'!$H$8,'correction parameter'!$B$8)</f>
        <v>4.0000000000000002E-4</v>
      </c>
    </row>
    <row r="28" spans="1:20" x14ac:dyDescent="0.25">
      <c r="A28" s="46">
        <f t="shared" si="0"/>
        <v>6.0950000000000015</v>
      </c>
      <c r="B28">
        <v>18</v>
      </c>
      <c r="C28">
        <v>4.4000000000000004</v>
      </c>
      <c r="D28">
        <v>18</v>
      </c>
      <c r="E28">
        <v>4.4000000000000004</v>
      </c>
      <c r="H28" s="60">
        <f t="shared" si="3"/>
        <v>3.4300087655779565</v>
      </c>
      <c r="I28" s="61">
        <f t="shared" si="1"/>
        <v>3.4300087655779565</v>
      </c>
      <c r="J28" s="62"/>
      <c r="K28" s="36">
        <f t="shared" si="2"/>
        <v>3.4300087655779565</v>
      </c>
      <c r="Q28" s="79"/>
      <c r="R28" s="40">
        <f>IF(B28&gt;'correction parameter'!$C$3,'correction parameter'!$E$8*B28+'correction parameter'!$H$8,'correction parameter'!$B$8)</f>
        <v>4.0000000000000002E-4</v>
      </c>
      <c r="S28" s="41">
        <f>IF(D28&gt;'correction parameter'!$C$3,'correction parameter'!$E$8*D28+'correction parameter'!$H$8,'correction parameter'!$B$8)</f>
        <v>4.0000000000000002E-4</v>
      </c>
      <c r="T28" s="42">
        <f>IF(F28&gt;'correction parameter'!$C$3,'correction parameter'!$E$8*F28+'correction parameter'!$H$8,'correction parameter'!$B$8)</f>
        <v>4.0000000000000002E-4</v>
      </c>
    </row>
    <row r="29" spans="1:20" x14ac:dyDescent="0.25">
      <c r="A29" s="46">
        <f t="shared" si="0"/>
        <v>6.3997500000000018</v>
      </c>
      <c r="B29">
        <v>150</v>
      </c>
      <c r="C29">
        <v>4.25</v>
      </c>
      <c r="D29">
        <v>44</v>
      </c>
      <c r="E29">
        <v>1.55</v>
      </c>
      <c r="H29" s="60">
        <f t="shared" si="3"/>
        <v>29.732408325074331</v>
      </c>
      <c r="I29" s="61">
        <f t="shared" si="1"/>
        <v>18.430091312725139</v>
      </c>
      <c r="J29" s="62"/>
      <c r="K29" s="36">
        <f t="shared" si="2"/>
        <v>24.081249818899735</v>
      </c>
      <c r="Q29" s="79"/>
      <c r="R29" s="40">
        <f>IF(B29&gt;'correction parameter'!$C$3,'correction parameter'!$E$8*B29+'correction parameter'!$H$8,'correction parameter'!$B$8)</f>
        <v>4.0000000000000002E-4</v>
      </c>
      <c r="S29" s="41">
        <f>IF(D29&gt;'correction parameter'!$C$3,'correction parameter'!$E$8*D29+'correction parameter'!$H$8,'correction parameter'!$B$8)</f>
        <v>4.0000000000000002E-4</v>
      </c>
      <c r="T29" s="42">
        <f>IF(F29&gt;'correction parameter'!$C$3,'correction parameter'!$E$8*F29+'correction parameter'!$H$8,'correction parameter'!$B$8)</f>
        <v>4.0000000000000002E-4</v>
      </c>
    </row>
    <row r="30" spans="1:20" x14ac:dyDescent="0.25">
      <c r="A30" s="46">
        <f t="shared" si="0"/>
        <v>6.7045000000000021</v>
      </c>
      <c r="B30">
        <v>45</v>
      </c>
      <c r="C30">
        <v>4.3</v>
      </c>
      <c r="D30">
        <v>23</v>
      </c>
      <c r="E30">
        <v>2.8</v>
      </c>
      <c r="H30" s="60">
        <f t="shared" si="3"/>
        <v>8.7599766400622947</v>
      </c>
      <c r="I30" s="61">
        <f t="shared" si="1"/>
        <v>6.3086291074661265</v>
      </c>
      <c r="J30" s="62"/>
      <c r="K30" s="67">
        <f t="shared" si="2"/>
        <v>7.5343028737642106</v>
      </c>
      <c r="Q30" s="79"/>
      <c r="R30" s="40">
        <f>IF(B30&gt;'correction parameter'!$C$3,'correction parameter'!$E$8*B30+'correction parameter'!$H$8,'correction parameter'!$B$8)</f>
        <v>4.0000000000000002E-4</v>
      </c>
      <c r="S30" s="41">
        <f>IF(D30&gt;'correction parameter'!$C$3,'correction parameter'!$E$8*D30+'correction parameter'!$H$8,'correction parameter'!$B$8)</f>
        <v>4.0000000000000002E-4</v>
      </c>
      <c r="T30" s="42">
        <f>IF(F30&gt;'correction parameter'!$C$3,'correction parameter'!$E$8*F30+'correction parameter'!$H$8,'correction parameter'!$B$8)</f>
        <v>4.0000000000000002E-4</v>
      </c>
    </row>
    <row r="31" spans="1:20" x14ac:dyDescent="0.25">
      <c r="A31" s="46">
        <f t="shared" si="0"/>
        <v>7.0092500000000024</v>
      </c>
      <c r="B31">
        <v>40</v>
      </c>
      <c r="C31">
        <v>4.25</v>
      </c>
      <c r="D31">
        <v>25</v>
      </c>
      <c r="E31">
        <v>3</v>
      </c>
      <c r="F31">
        <v>38</v>
      </c>
      <c r="G31">
        <v>4.4000000000000004</v>
      </c>
      <c r="H31" s="60">
        <f t="shared" si="3"/>
        <v>7.8600903910394981</v>
      </c>
      <c r="I31" s="61">
        <f t="shared" si="1"/>
        <v>6.5019505851755532</v>
      </c>
      <c r="J31" s="62"/>
      <c r="K31" s="67">
        <f t="shared" si="2"/>
        <v>7.1810204881075261</v>
      </c>
      <c r="Q31" s="81"/>
      <c r="R31" s="40">
        <f>IF(B31&gt;'correction parameter'!$C$3,'correction parameter'!$E$8*B31+'correction parameter'!$H$8,'correction parameter'!$B$8)</f>
        <v>4.0000000000000002E-4</v>
      </c>
      <c r="S31" s="41">
        <f>IF(D31&gt;'correction parameter'!$C$3,'correction parameter'!$E$8*D31+'correction parameter'!$H$8,'correction parameter'!$B$8)</f>
        <v>4.0000000000000002E-4</v>
      </c>
      <c r="T31" s="42">
        <f>IF(F31&gt;'correction parameter'!$C$3,'correction parameter'!$E$8*F31+'correction parameter'!$H$8,'correction parameter'!$B$8)</f>
        <v>4.0000000000000002E-4</v>
      </c>
    </row>
    <row r="32" spans="1:20" x14ac:dyDescent="0.25">
      <c r="A32" s="46">
        <f t="shared" si="0"/>
        <v>7.3140000000000027</v>
      </c>
      <c r="B32">
        <v>50</v>
      </c>
      <c r="C32">
        <v>4.2</v>
      </c>
      <c r="D32">
        <v>30</v>
      </c>
      <c r="E32">
        <v>2.95</v>
      </c>
      <c r="F32">
        <v>45</v>
      </c>
      <c r="G32">
        <v>4.3499999999999996</v>
      </c>
      <c r="H32" s="60">
        <f t="shared" si="3"/>
        <v>9.9304865938430993</v>
      </c>
      <c r="I32" s="61">
        <f t="shared" si="1"/>
        <v>7.9093066174532041</v>
      </c>
      <c r="J32" s="62"/>
      <c r="K32" s="67">
        <f t="shared" si="2"/>
        <v>8.9198966056481517</v>
      </c>
      <c r="Q32" s="80"/>
      <c r="R32" s="40">
        <f>IF(B32&gt;'correction parameter'!$C$3,'correction parameter'!$E$8*B32+'correction parameter'!$H$8,'correction parameter'!$B$8)</f>
        <v>4.0000000000000002E-4</v>
      </c>
      <c r="S32" s="41">
        <f>IF(D32&gt;'correction parameter'!$C$3,'correction parameter'!$E$8*D32+'correction parameter'!$H$8,'correction parameter'!$B$8)</f>
        <v>4.0000000000000002E-4</v>
      </c>
      <c r="T32" s="42">
        <f>IF(F32&gt;'correction parameter'!$C$3,'correction parameter'!$E$8*F32+'correction parameter'!$H$8,'correction parameter'!$B$8)</f>
        <v>4.0000000000000002E-4</v>
      </c>
    </row>
    <row r="33" spans="1:20" x14ac:dyDescent="0.25">
      <c r="A33" s="36">
        <f t="shared" si="0"/>
        <v>7.618750000000003</v>
      </c>
      <c r="B33">
        <v>60</v>
      </c>
      <c r="C33">
        <v>4.3</v>
      </c>
      <c r="D33">
        <v>28</v>
      </c>
      <c r="E33">
        <v>2.2000000000000002</v>
      </c>
      <c r="F33">
        <v>58</v>
      </c>
      <c r="G33">
        <v>4.3499999999999996</v>
      </c>
      <c r="H33" s="60">
        <f t="shared" si="3"/>
        <v>11.693626973299553</v>
      </c>
      <c r="I33" s="61">
        <f t="shared" si="1"/>
        <v>9.1990275313752541</v>
      </c>
      <c r="J33" s="62"/>
      <c r="K33" s="36">
        <f t="shared" si="2"/>
        <v>10.446327252337404</v>
      </c>
      <c r="Q33" s="80"/>
      <c r="R33" s="40">
        <f>IF(B33&gt;'correction parameter'!$C$3,'correction parameter'!$E$8*B33+'correction parameter'!$H$8,'correction parameter'!$B$8)</f>
        <v>4.0000000000000002E-4</v>
      </c>
      <c r="S33" s="41">
        <f>IF(D33&gt;'correction parameter'!$C$3,'correction parameter'!$E$8*D33+'correction parameter'!$H$8,'correction parameter'!$B$8)</f>
        <v>4.0000000000000002E-4</v>
      </c>
      <c r="T33" s="42">
        <f>IF(F33&gt;'correction parameter'!$C$3,'correction parameter'!$E$8*F33+'correction parameter'!$H$8,'correction parameter'!$B$8)</f>
        <v>4.0000000000000002E-4</v>
      </c>
    </row>
    <row r="34" spans="1:20" x14ac:dyDescent="0.25">
      <c r="A34" s="46">
        <f t="shared" si="0"/>
        <v>7.9235000000000033</v>
      </c>
      <c r="B34" s="49">
        <v>295</v>
      </c>
      <c r="C34" s="49">
        <v>1</v>
      </c>
      <c r="D34" s="49">
        <v>235</v>
      </c>
      <c r="E34" s="49">
        <v>0.4</v>
      </c>
      <c r="F34" s="49"/>
      <c r="G34" s="49"/>
      <c r="H34" s="60">
        <f t="shared" si="3"/>
        <v>1193.9078323389169</v>
      </c>
      <c r="I34" s="61">
        <f t="shared" si="1"/>
        <v>977.25389576027817</v>
      </c>
      <c r="J34" s="62"/>
      <c r="K34" s="36">
        <f t="shared" si="2"/>
        <v>1085.5808640495975</v>
      </c>
      <c r="Q34" s="80"/>
      <c r="R34" s="40">
        <f>IF(B34&gt;'correction parameter'!$C$3,'correction parameter'!$E$8*B34+'correction parameter'!$H$8,'correction parameter'!$B$8)</f>
        <v>5.4505500000000002E-3</v>
      </c>
      <c r="S34" s="41">
        <f>IF(D34&gt;'correction parameter'!$C$3,'correction parameter'!$E$8*D34+'correction parameter'!$H$8,'correction parameter'!$B$8)</f>
        <v>4.3171500000000005E-3</v>
      </c>
      <c r="T34" s="42">
        <f>IF(F34&gt;'correction parameter'!$C$3,'correction parameter'!$E$8*F34+'correction parameter'!$H$8,'correction parameter'!$B$8)</f>
        <v>4.0000000000000002E-4</v>
      </c>
    </row>
    <row r="35" spans="1:20" x14ac:dyDescent="0.25">
      <c r="A35" s="46">
        <f t="shared" si="0"/>
        <v>8.2282500000000027</v>
      </c>
      <c r="B35" s="49">
        <v>310</v>
      </c>
      <c r="C35" s="49">
        <v>1</v>
      </c>
      <c r="D35" s="49">
        <v>250</v>
      </c>
      <c r="E35" s="49">
        <v>0.37</v>
      </c>
      <c r="F35" s="49"/>
      <c r="G35" s="49"/>
      <c r="H35" s="60">
        <f>1/((C35+($K$6+$K$7)/10)/B35-R35)</f>
        <v>4000.4645700791043</v>
      </c>
      <c r="I35" s="61">
        <f t="shared" si="1"/>
        <v>3338.8981636060166</v>
      </c>
      <c r="J35" s="62"/>
      <c r="K35" s="67">
        <f>(I35+H35)/2</f>
        <v>3669.6813668425602</v>
      </c>
      <c r="Q35" s="79"/>
      <c r="R35" s="40">
        <f>IF(B35&gt;'correction parameter'!$C$3,'correction parameter'!$E$8*B35+'correction parameter'!$H$8,'correction parameter'!$B$8)</f>
        <v>5.7339000000000001E-3</v>
      </c>
      <c r="S35" s="41">
        <f>IF(D35&gt;'correction parameter'!$C$3,'correction parameter'!$E$8*D35+'correction parameter'!$H$8,'correction parameter'!$B$8)</f>
        <v>4.6005000000000004E-3</v>
      </c>
      <c r="T35" s="42">
        <f>IF(F35&gt;'correction parameter'!$C$3,'correction parameter'!$E$8*F35+'correction parameter'!$H$8,'correction parameter'!$B$8)</f>
        <v>4.0000000000000002E-4</v>
      </c>
    </row>
    <row r="36" spans="1:20" x14ac:dyDescent="0.25">
      <c r="A36" s="46">
        <f t="shared" si="0"/>
        <v>8.533000000000003</v>
      </c>
      <c r="B36" s="49">
        <v>310</v>
      </c>
      <c r="C36" s="49">
        <v>1.05</v>
      </c>
      <c r="D36" s="49">
        <v>250</v>
      </c>
      <c r="E36" s="49">
        <v>0.38</v>
      </c>
      <c r="F36" s="49"/>
      <c r="G36" s="49"/>
      <c r="H36" s="60">
        <f t="shared" si="3"/>
        <v>2431.5441874328435</v>
      </c>
      <c r="I36" s="61">
        <f t="shared" si="1"/>
        <v>2945.5081001472872</v>
      </c>
      <c r="J36" s="62"/>
      <c r="K36" s="36">
        <f t="shared" si="2"/>
        <v>2688.5261437900654</v>
      </c>
      <c r="Q36" s="81"/>
      <c r="R36" s="40">
        <f>IF(B36&gt;'correction parameter'!$C$3,'correction parameter'!$E$8*B36+'correction parameter'!$H$8,'correction parameter'!$B$8)</f>
        <v>5.7339000000000001E-3</v>
      </c>
      <c r="S36" s="41">
        <f>IF(D36&gt;'correction parameter'!$C$3,'correction parameter'!$E$8*D36+'correction parameter'!$H$8,'correction parameter'!$B$8)</f>
        <v>4.6005000000000004E-3</v>
      </c>
      <c r="T36" s="42">
        <f>IF(F36&gt;'correction parameter'!$C$3,'correction parameter'!$E$8*F36+'correction parameter'!$H$8,'correction parameter'!$B$8)</f>
        <v>4.0000000000000002E-4</v>
      </c>
    </row>
    <row r="37" spans="1:20" x14ac:dyDescent="0.25">
      <c r="A37" s="46">
        <f t="shared" si="0"/>
        <v>8.8377500000000033</v>
      </c>
      <c r="B37" s="49">
        <v>210</v>
      </c>
      <c r="C37" s="49">
        <v>3.35</v>
      </c>
      <c r="D37" s="49">
        <v>160</v>
      </c>
      <c r="E37" s="49">
        <v>2.35</v>
      </c>
      <c r="F37" s="49"/>
      <c r="G37" s="49"/>
      <c r="H37" s="60">
        <f t="shared" si="3"/>
        <v>61.808862861144028</v>
      </c>
      <c r="I37" s="61">
        <f t="shared" si="1"/>
        <v>50.939191340337473</v>
      </c>
      <c r="J37" s="62"/>
      <c r="K37" s="36">
        <f t="shared" si="2"/>
        <v>56.374027100740747</v>
      </c>
      <c r="R37" s="40">
        <f>IF(B37&gt;'correction parameter'!$C$3,'correction parameter'!$E$8*B37+'correction parameter'!$H$8,'correction parameter'!$B$8)</f>
        <v>3.8448999999999996E-3</v>
      </c>
      <c r="S37" s="41">
        <f>IF(D37&gt;'correction parameter'!$C$3,'correction parameter'!$E$8*D37+'correction parameter'!$H$8,'correction parameter'!$B$8)</f>
        <v>4.0000000000000002E-4</v>
      </c>
      <c r="T37" s="42">
        <f>IF(F37&gt;'correction parameter'!$C$3,'correction parameter'!$E$8*F37+'correction parameter'!$H$8,'correction parameter'!$B$8)</f>
        <v>4.0000000000000002E-4</v>
      </c>
    </row>
    <row r="38" spans="1:20" x14ac:dyDescent="0.25">
      <c r="A38" s="46">
        <f t="shared" si="0"/>
        <v>9.1425000000000036</v>
      </c>
      <c r="B38" s="49">
        <v>310</v>
      </c>
      <c r="C38" s="49">
        <v>1</v>
      </c>
      <c r="D38" s="49">
        <v>250</v>
      </c>
      <c r="E38" s="49">
        <v>0.35</v>
      </c>
      <c r="F38" s="49"/>
      <c r="G38" s="49"/>
      <c r="H38" s="60">
        <f t="shared" si="3"/>
        <v>4000.4645700791043</v>
      </c>
      <c r="I38" s="61">
        <f t="shared" si="1"/>
        <v>4555.8086560364627</v>
      </c>
      <c r="J38" s="62"/>
      <c r="K38" s="36">
        <f t="shared" si="2"/>
        <v>4278.1366130577835</v>
      </c>
      <c r="R38" s="40">
        <f>IF(B38&gt;'correction parameter'!$C$3,'correction parameter'!$E$8*B38+'correction parameter'!$H$8,'correction parameter'!$B$8)</f>
        <v>5.7339000000000001E-3</v>
      </c>
      <c r="S38" s="41">
        <f>IF(D38&gt;'correction parameter'!$C$3,'correction parameter'!$E$8*D38+'correction parameter'!$H$8,'correction parameter'!$B$8)</f>
        <v>4.6005000000000004E-3</v>
      </c>
      <c r="T38" s="42">
        <f>IF(F38&gt;'correction parameter'!$C$3,'correction parameter'!$E$8*F38+'correction parameter'!$H$8,'correction parameter'!$B$8)</f>
        <v>4.0000000000000002E-4</v>
      </c>
    </row>
    <row r="39" spans="1:20" x14ac:dyDescent="0.25">
      <c r="A39" s="46">
        <f t="shared" si="0"/>
        <v>9.4472500000000039</v>
      </c>
      <c r="B39" s="49">
        <v>280</v>
      </c>
      <c r="C39" s="49">
        <v>0.96</v>
      </c>
      <c r="D39" s="49">
        <v>220</v>
      </c>
      <c r="E39" s="49">
        <v>0.37</v>
      </c>
      <c r="F39" s="49"/>
      <c r="G39" s="49"/>
      <c r="H39" s="60">
        <f t="shared" si="3"/>
        <v>760.48932055711282</v>
      </c>
      <c r="I39" s="61">
        <f t="shared" si="1"/>
        <v>651.72826486236738</v>
      </c>
      <c r="J39" s="62"/>
      <c r="K39" s="36">
        <f t="shared" si="2"/>
        <v>706.1087927097401</v>
      </c>
      <c r="R39" s="40">
        <f>IF(B39&gt;'correction parameter'!$C$3,'correction parameter'!$E$8*B39+'correction parameter'!$H$8,'correction parameter'!$B$8)</f>
        <v>5.1672000000000003E-3</v>
      </c>
      <c r="S39" s="41">
        <f>IF(D39&gt;'correction parameter'!$C$3,'correction parameter'!$E$8*D39+'correction parameter'!$H$8,'correction parameter'!$B$8)</f>
        <v>4.0338000000000006E-3</v>
      </c>
      <c r="T39" s="42">
        <f>IF(F39&gt;'correction parameter'!$C$3,'correction parameter'!$E$8*F39+'correction parameter'!$H$8,'correction parameter'!$B$8)</f>
        <v>4.0000000000000002E-4</v>
      </c>
    </row>
    <row r="40" spans="1:20" x14ac:dyDescent="0.25">
      <c r="A40" s="46">
        <f t="shared" si="0"/>
        <v>9.7520000000000042</v>
      </c>
      <c r="B40" s="49">
        <v>300</v>
      </c>
      <c r="C40" s="49">
        <v>0.88</v>
      </c>
      <c r="D40" s="49">
        <v>250</v>
      </c>
      <c r="E40" s="49">
        <v>0.35</v>
      </c>
      <c r="F40" s="49"/>
      <c r="G40" s="49"/>
      <c r="H40" s="60">
        <f t="shared" si="3"/>
        <v>4195.8041958042086</v>
      </c>
      <c r="I40" s="61">
        <f t="shared" si="1"/>
        <v>4555.8086560364627</v>
      </c>
      <c r="J40" s="62"/>
      <c r="K40" s="36">
        <f t="shared" si="2"/>
        <v>4375.8064259203356</v>
      </c>
      <c r="R40" s="40">
        <f>IF(B40&gt;'correction parameter'!$C$3,'correction parameter'!$E$8*B40+'correction parameter'!$H$8,'correction parameter'!$B$8)</f>
        <v>5.5450000000000004E-3</v>
      </c>
      <c r="S40" s="41">
        <f>IF(D40&gt;'correction parameter'!$C$3,'correction parameter'!$E$8*D40+'correction parameter'!$H$8,'correction parameter'!$B$8)</f>
        <v>4.6005000000000004E-3</v>
      </c>
      <c r="T40" s="42">
        <f>IF(F40&gt;'correction parameter'!$C$3,'correction parameter'!$E$8*F40+'correction parameter'!$H$8,'correction parameter'!$B$8)</f>
        <v>4.0000000000000002E-4</v>
      </c>
    </row>
    <row r="41" spans="1:20" x14ac:dyDescent="0.25">
      <c r="A41" s="46">
        <f t="shared" si="0"/>
        <v>10.056750000000005</v>
      </c>
      <c r="B41" s="49">
        <v>312</v>
      </c>
      <c r="C41" s="49">
        <v>1.02</v>
      </c>
      <c r="D41" s="49">
        <v>250</v>
      </c>
      <c r="E41" s="49">
        <v>0.35</v>
      </c>
      <c r="F41" s="49"/>
      <c r="G41" s="49"/>
      <c r="H41" s="60">
        <f t="shared" si="3"/>
        <v>4202.8217098371897</v>
      </c>
      <c r="I41" s="61">
        <f t="shared" si="1"/>
        <v>4555.8086560364627</v>
      </c>
      <c r="J41" s="62"/>
      <c r="K41" s="67">
        <f t="shared" si="2"/>
        <v>4379.3151829368262</v>
      </c>
      <c r="R41" s="40">
        <f>IF(B41&gt;'correction parameter'!$C$3,'correction parameter'!$E$8*B41+'correction parameter'!$H$8,'correction parameter'!$B$8)</f>
        <v>5.7716800000000004E-3</v>
      </c>
      <c r="S41" s="41">
        <f>IF(D41&gt;'correction parameter'!$C$3,'correction parameter'!$E$8*D41+'correction parameter'!$H$8,'correction parameter'!$B$8)</f>
        <v>4.6005000000000004E-3</v>
      </c>
      <c r="T41" s="42">
        <f>IF(F41&gt;'correction parameter'!$C$3,'correction parameter'!$E$8*F41+'correction parameter'!$H$8,'correction parameter'!$B$8)</f>
        <v>4.0000000000000002E-4</v>
      </c>
    </row>
    <row r="42" spans="1:20" x14ac:dyDescent="0.25">
      <c r="A42" s="46">
        <f t="shared" si="0"/>
        <v>10.361500000000005</v>
      </c>
      <c r="B42" s="49">
        <v>292</v>
      </c>
      <c r="C42" s="49">
        <v>0.77</v>
      </c>
      <c r="D42" s="49">
        <v>250</v>
      </c>
      <c r="E42" s="49">
        <v>0.35</v>
      </c>
      <c r="F42" s="49"/>
      <c r="G42" s="49"/>
      <c r="H42" s="60">
        <f t="shared" si="3"/>
        <v>5841.5141204600404</v>
      </c>
      <c r="I42" s="61">
        <f t="shared" si="1"/>
        <v>4555.8086560364627</v>
      </c>
      <c r="J42" s="62"/>
      <c r="K42" s="67">
        <f t="shared" si="2"/>
        <v>5198.6613882482516</v>
      </c>
      <c r="R42" s="40">
        <f>IF(B42&gt;'correction parameter'!$C$3,'correction parameter'!$E$8*B42+'correction parameter'!$H$8,'correction parameter'!$B$8)</f>
        <v>5.3938800000000002E-3</v>
      </c>
      <c r="S42" s="41">
        <f>IF(D42&gt;'correction parameter'!$C$3,'correction parameter'!$E$8*D42+'correction parameter'!$H$8,'correction parameter'!$B$8)</f>
        <v>4.6005000000000004E-3</v>
      </c>
      <c r="T42" s="42">
        <f>IF(F42&gt;'correction parameter'!$C$3,'correction parameter'!$E$8*F42+'correction parameter'!$H$8,'correction parameter'!$B$8)</f>
        <v>4.0000000000000002E-4</v>
      </c>
    </row>
    <row r="43" spans="1:20" x14ac:dyDescent="0.25">
      <c r="A43" s="46">
        <f t="shared" si="0"/>
        <v>10.666250000000005</v>
      </c>
      <c r="B43" s="49">
        <v>296</v>
      </c>
      <c r="C43" s="49">
        <v>0.82</v>
      </c>
      <c r="D43" s="49">
        <v>250</v>
      </c>
      <c r="E43" s="49">
        <v>0.35</v>
      </c>
      <c r="F43" s="49"/>
      <c r="G43" s="49"/>
      <c r="H43" s="60">
        <f t="shared" si="3"/>
        <v>5281.3986285492792</v>
      </c>
      <c r="I43" s="61">
        <f t="shared" si="1"/>
        <v>4555.8086560364627</v>
      </c>
      <c r="J43" s="62"/>
      <c r="K43" s="67">
        <f t="shared" si="2"/>
        <v>4918.603642292871</v>
      </c>
      <c r="R43" s="40">
        <f>IF(B43&gt;'correction parameter'!$C$3,'correction parameter'!$E$8*B43+'correction parameter'!$H$8,'correction parameter'!$B$8)</f>
        <v>5.4694400000000008E-3</v>
      </c>
      <c r="S43" s="41">
        <f>IF(D43&gt;'correction parameter'!$C$3,'correction parameter'!$E$8*D43+'correction parameter'!$H$8,'correction parameter'!$B$8)</f>
        <v>4.6005000000000004E-3</v>
      </c>
      <c r="T43" s="42">
        <f>IF(F43&gt;'correction parameter'!$C$3,'correction parameter'!$E$8*F43+'correction parameter'!$H$8,'correction parameter'!$B$8)</f>
        <v>4.0000000000000002E-4</v>
      </c>
    </row>
    <row r="44" spans="1:20" x14ac:dyDescent="0.25">
      <c r="A44" s="46">
        <f t="shared" si="0"/>
        <v>10.971000000000005</v>
      </c>
      <c r="B44" s="49">
        <v>287</v>
      </c>
      <c r="C44" s="49">
        <v>0.72</v>
      </c>
      <c r="D44" s="49">
        <v>250</v>
      </c>
      <c r="E44" s="49">
        <v>0.35</v>
      </c>
      <c r="F44" s="49"/>
      <c r="G44" s="49"/>
      <c r="H44" s="60">
        <f t="shared" si="3"/>
        <v>5308.5634897720083</v>
      </c>
      <c r="I44" s="61">
        <f t="shared" si="1"/>
        <v>4555.8086560364627</v>
      </c>
      <c r="J44" s="62"/>
      <c r="K44" s="67">
        <f t="shared" si="2"/>
        <v>4932.1860729042355</v>
      </c>
      <c r="R44" s="40">
        <f>IF(B44&gt;'correction parameter'!$C$3,'correction parameter'!$E$8*B44+'correction parameter'!$H$8,'correction parameter'!$B$8)</f>
        <v>5.2994300000000008E-3</v>
      </c>
      <c r="S44" s="41">
        <f>IF(D44&gt;'correction parameter'!$C$3,'correction parameter'!$E$8*D44+'correction parameter'!$H$8,'correction parameter'!$B$8)</f>
        <v>4.6005000000000004E-3</v>
      </c>
      <c r="T44" s="42">
        <f>IF(F44&gt;'correction parameter'!$C$3,'correction parameter'!$E$8*F44+'correction parameter'!$H$8,'correction parameter'!$B$8)</f>
        <v>4.0000000000000002E-4</v>
      </c>
    </row>
    <row r="45" spans="1:20" x14ac:dyDescent="0.25">
      <c r="A45" s="46">
        <f t="shared" si="0"/>
        <v>11.275750000000006</v>
      </c>
      <c r="B45" s="49">
        <v>311</v>
      </c>
      <c r="C45" s="49">
        <v>1</v>
      </c>
      <c r="D45" s="49">
        <v>255</v>
      </c>
      <c r="E45" s="49">
        <v>0.39</v>
      </c>
      <c r="F45" s="49"/>
      <c r="G45" s="49"/>
      <c r="H45" s="60">
        <f t="shared" si="3"/>
        <v>4720.5387910654736</v>
      </c>
      <c r="I45" s="61">
        <f t="shared" si="1"/>
        <v>5336.0955474991197</v>
      </c>
      <c r="J45" s="62"/>
      <c r="K45" s="67">
        <f t="shared" si="2"/>
        <v>5028.3171692822962</v>
      </c>
      <c r="R45" s="40">
        <f>IF(B45&gt;'correction parameter'!$C$3,'correction parameter'!$E$8*B45+'correction parameter'!$H$8,'correction parameter'!$B$8)</f>
        <v>5.7527900000000007E-3</v>
      </c>
      <c r="S45" s="41">
        <f>IF(D45&gt;'correction parameter'!$C$3,'correction parameter'!$E$8*D45+'correction parameter'!$H$8,'correction parameter'!$B$8)</f>
        <v>4.6949500000000007E-3</v>
      </c>
      <c r="T45" s="42">
        <f>IF(F45&gt;'correction parameter'!$C$3,'correction parameter'!$E$8*F45+'correction parameter'!$H$8,'correction parameter'!$B$8)</f>
        <v>4.0000000000000002E-4</v>
      </c>
    </row>
    <row r="46" spans="1:20" x14ac:dyDescent="0.25">
      <c r="A46" s="46">
        <f t="shared" si="0"/>
        <v>11.580500000000006</v>
      </c>
      <c r="B46" s="49">
        <v>315</v>
      </c>
      <c r="C46" s="49">
        <v>1.05</v>
      </c>
      <c r="D46" s="49">
        <v>255</v>
      </c>
      <c r="E46" s="49">
        <v>0.41</v>
      </c>
      <c r="F46" s="49"/>
      <c r="G46" s="49"/>
      <c r="H46" s="60">
        <f t="shared" si="3"/>
        <v>4560.6072122745618</v>
      </c>
      <c r="I46" s="61">
        <f t="shared" si="1"/>
        <v>3761.7416126070066</v>
      </c>
      <c r="J46" s="62"/>
      <c r="K46" s="67">
        <f t="shared" si="2"/>
        <v>4161.1744124407842</v>
      </c>
      <c r="R46" s="40">
        <f>IF(B46&gt;'correction parameter'!$C$3,'correction parameter'!$E$8*B46+'correction parameter'!$H$8,'correction parameter'!$B$8)</f>
        <v>5.8283500000000004E-3</v>
      </c>
      <c r="S46" s="41">
        <f>IF(D46&gt;'correction parameter'!$C$3,'correction parameter'!$E$8*D46+'correction parameter'!$H$8,'correction parameter'!$B$8)</f>
        <v>4.6949500000000007E-3</v>
      </c>
      <c r="T46" s="42">
        <f>IF(F46&gt;'correction parameter'!$C$3,'correction parameter'!$E$8*F46+'correction parameter'!$H$8,'correction parameter'!$B$8)</f>
        <v>4.0000000000000002E-4</v>
      </c>
    </row>
    <row r="47" spans="1:20" x14ac:dyDescent="0.25">
      <c r="A47" s="46">
        <f t="shared" si="0"/>
        <v>11.885250000000006</v>
      </c>
      <c r="B47" s="49">
        <v>310</v>
      </c>
      <c r="C47" s="49">
        <v>1</v>
      </c>
      <c r="D47" s="49">
        <v>255</v>
      </c>
      <c r="E47" s="49">
        <v>0.4</v>
      </c>
      <c r="F47" s="49"/>
      <c r="G47" s="49"/>
      <c r="H47" s="60">
        <f t="shared" si="3"/>
        <v>4000.4645700791043</v>
      </c>
      <c r="I47" s="61">
        <f t="shared" si="1"/>
        <v>4412.6999234266914</v>
      </c>
      <c r="J47" s="62"/>
      <c r="K47" s="67">
        <f t="shared" si="2"/>
        <v>4206.5822467528978</v>
      </c>
      <c r="R47" s="40">
        <f>IF(B47&gt;'correction parameter'!$C$3,'correction parameter'!$E$8*B47+'correction parameter'!$H$8,'correction parameter'!$B$8)</f>
        <v>5.7339000000000001E-3</v>
      </c>
      <c r="S47" s="41">
        <f>IF(D47&gt;'correction parameter'!$C$3,'correction parameter'!$E$8*D47+'correction parameter'!$H$8,'correction parameter'!$B$8)</f>
        <v>4.6949500000000007E-3</v>
      </c>
      <c r="T47" s="42">
        <f>IF(F47&gt;'correction parameter'!$C$3,'correction parameter'!$E$8*F47+'correction parameter'!$H$8,'correction parameter'!$B$8)</f>
        <v>4.0000000000000002E-4</v>
      </c>
    </row>
    <row r="48" spans="1:20" x14ac:dyDescent="0.25">
      <c r="A48" s="46">
        <f t="shared" si="0"/>
        <v>12.190000000000007</v>
      </c>
      <c r="B48" s="49">
        <v>312</v>
      </c>
      <c r="C48" s="49">
        <v>1</v>
      </c>
      <c r="D48" s="49">
        <v>260</v>
      </c>
      <c r="E48" s="49">
        <v>0.32</v>
      </c>
      <c r="F48" s="49"/>
      <c r="G48" s="49"/>
      <c r="H48" s="60">
        <f t="shared" si="3"/>
        <v>5752.6535958510376</v>
      </c>
      <c r="I48" s="61"/>
      <c r="J48" s="62"/>
      <c r="K48" s="36">
        <f>H48</f>
        <v>5752.6535958510376</v>
      </c>
      <c r="L48" s="66">
        <f>1/((E48+($K$6+$K$7)/10)/D48-S48)</f>
        <v>-3701.3837480781158</v>
      </c>
      <c r="R48" s="40">
        <f>IF(B48&gt;'correction parameter'!$C$3,'correction parameter'!$E$8*B48+'correction parameter'!$H$8,'correction parameter'!$B$8)</f>
        <v>5.7716800000000004E-3</v>
      </c>
      <c r="S48" s="41">
        <f>IF(D48&gt;'correction parameter'!$C$3,'correction parameter'!$E$8*D48+'correction parameter'!$H$8,'correction parameter'!$B$8)</f>
        <v>4.7894000000000001E-3</v>
      </c>
      <c r="T48" s="42">
        <f>IF(F48&gt;'correction parameter'!$C$3,'correction parameter'!$E$8*F48+'correction parameter'!$H$8,'correction parameter'!$B$8)</f>
        <v>4.0000000000000002E-4</v>
      </c>
    </row>
    <row r="49" spans="1:20" x14ac:dyDescent="0.25">
      <c r="A49" s="36">
        <f t="shared" si="0"/>
        <v>12.494750000000007</v>
      </c>
      <c r="B49">
        <v>295</v>
      </c>
      <c r="C49">
        <v>0.98</v>
      </c>
      <c r="D49">
        <v>240</v>
      </c>
      <c r="E49">
        <v>0.41</v>
      </c>
      <c r="H49" s="60">
        <f t="shared" si="3"/>
        <v>1299.0573027386999</v>
      </c>
      <c r="I49" s="61">
        <f t="shared" si="1"/>
        <v>1163.8282189548836</v>
      </c>
      <c r="J49" s="62"/>
      <c r="K49" s="36">
        <f t="shared" si="2"/>
        <v>1231.4427608467918</v>
      </c>
      <c r="R49" s="40">
        <f>IF(B49&gt;'correction parameter'!$C$3,'correction parameter'!$E$8*B49+'correction parameter'!$H$8,'correction parameter'!$B$8)</f>
        <v>5.4505500000000002E-3</v>
      </c>
      <c r="S49" s="41">
        <f>IF(D49&gt;'correction parameter'!$C$3,'correction parameter'!$E$8*D49+'correction parameter'!$H$8,'correction parameter'!$B$8)</f>
        <v>4.4116000000000008E-3</v>
      </c>
      <c r="T49" s="42">
        <f>IF(F49&gt;'correction parameter'!$C$3,'correction parameter'!$E$8*F49+'correction parameter'!$H$8,'correction parameter'!$B$8)</f>
        <v>4.0000000000000002E-4</v>
      </c>
    </row>
    <row r="50" spans="1:20" x14ac:dyDescent="0.25">
      <c r="A50" s="36">
        <f t="shared" si="0"/>
        <v>12.799500000000007</v>
      </c>
      <c r="B50">
        <v>180</v>
      </c>
      <c r="C50">
        <v>3.75</v>
      </c>
      <c r="D50">
        <v>68</v>
      </c>
      <c r="E50">
        <v>1.55</v>
      </c>
      <c r="H50" s="60">
        <f t="shared" si="3"/>
        <v>39.70880211780279</v>
      </c>
      <c r="I50" s="61">
        <f>1/((E50+($K$6+$K$7)/10)/D50-S50)</f>
        <v>28.597863571368492</v>
      </c>
      <c r="J50" s="62"/>
      <c r="K50" s="36">
        <f t="shared" si="2"/>
        <v>34.153332844585641</v>
      </c>
      <c r="R50" s="40">
        <f>IF(B50&gt;'correction parameter'!$C$3,'correction parameter'!$E$8*B50+'correction parameter'!$H$8,'correction parameter'!$B$8)</f>
        <v>4.0000000000000002E-4</v>
      </c>
      <c r="S50" s="41">
        <f>IF(D50&gt;'correction parameter'!$C$3,'correction parameter'!$E$8*D50+'correction parameter'!$H$8,'correction parameter'!$B$8)</f>
        <v>4.0000000000000002E-4</v>
      </c>
      <c r="T50" s="42">
        <f>IF(F50&gt;'correction parameter'!$C$3,'correction parameter'!$E$8*F50+'correction parameter'!$H$8,'correction parameter'!$B$8)</f>
        <v>4.0000000000000002E-4</v>
      </c>
    </row>
    <row r="51" spans="1:20" x14ac:dyDescent="0.25">
      <c r="A51" s="36">
        <f t="shared" si="0"/>
        <v>13.104250000000008</v>
      </c>
      <c r="B51">
        <v>220</v>
      </c>
      <c r="C51">
        <v>1.75</v>
      </c>
      <c r="D51">
        <v>170</v>
      </c>
      <c r="E51">
        <v>0.92</v>
      </c>
      <c r="H51" s="60">
        <f t="shared" si="3"/>
        <v>128.08838564385374</v>
      </c>
      <c r="I51" s="61">
        <f t="shared" si="1"/>
        <v>99.589923842999411</v>
      </c>
      <c r="J51" s="62"/>
      <c r="K51" s="36">
        <f t="shared" si="2"/>
        <v>113.83915474342658</v>
      </c>
      <c r="R51" s="40">
        <f>IF(B51&gt;'correction parameter'!$C$3,'correction parameter'!$E$8*B51+'correction parameter'!$H$8,'correction parameter'!$B$8)</f>
        <v>4.0338000000000006E-3</v>
      </c>
      <c r="S51" s="41">
        <f>IF(D51&gt;'correction parameter'!$C$3,'correction parameter'!$E$8*D51+'correction parameter'!$H$8,'correction parameter'!$B$8)</f>
        <v>4.0000000000000002E-4</v>
      </c>
      <c r="T51" s="42">
        <f>IF(F51&gt;'correction parameter'!$C$3,'correction parameter'!$E$8*F51+'correction parameter'!$H$8,'correction parameter'!$B$8)</f>
        <v>4.0000000000000002E-4</v>
      </c>
    </row>
    <row r="52" spans="1:20" x14ac:dyDescent="0.25">
      <c r="A52" s="36">
        <f t="shared" si="0"/>
        <v>13.409000000000008</v>
      </c>
      <c r="H52" s="60" t="e">
        <f t="shared" si="3"/>
        <v>#DIV/0!</v>
      </c>
      <c r="I52" s="61" t="e">
        <f t="shared" si="1"/>
        <v>#DIV/0!</v>
      </c>
      <c r="J52" s="62"/>
      <c r="R52" s="40">
        <f>IF(B52&gt;'correction parameter'!$C$3,'correction parameter'!$E$8*B52+'correction parameter'!$H$8,'correction parameter'!$B$8)</f>
        <v>4.0000000000000002E-4</v>
      </c>
      <c r="S52" s="41">
        <f>IF(D52&gt;'correction parameter'!$C$3,'correction parameter'!$E$8*D52+'correction parameter'!$H$8,'correction parameter'!$B$8)</f>
        <v>4.0000000000000002E-4</v>
      </c>
      <c r="T52" s="42">
        <f>IF(F52&gt;'correction parameter'!$C$3,'correction parameter'!$E$8*F52+'correction parameter'!$H$8,'correction parameter'!$B$8)</f>
        <v>4.0000000000000002E-4</v>
      </c>
    </row>
    <row r="53" spans="1:20" x14ac:dyDescent="0.25">
      <c r="A53" s="36">
        <f t="shared" si="0"/>
        <v>13.713750000000008</v>
      </c>
      <c r="H53" s="60" t="e">
        <f t="shared" si="3"/>
        <v>#DIV/0!</v>
      </c>
      <c r="I53" s="61" t="e">
        <f t="shared" si="1"/>
        <v>#DIV/0!</v>
      </c>
      <c r="J53" s="62"/>
      <c r="R53" s="40">
        <f>IF(B53&gt;'correction parameter'!$C$3,'correction parameter'!$E$8*B53+'correction parameter'!$H$8,'correction parameter'!$B$8)</f>
        <v>4.0000000000000002E-4</v>
      </c>
      <c r="S53" s="41">
        <f>IF(D53&gt;'correction parameter'!$C$3,'correction parameter'!$E$8*D53+'correction parameter'!$H$8,'correction parameter'!$B$8)</f>
        <v>4.0000000000000002E-4</v>
      </c>
      <c r="T53" s="42">
        <f>IF(F53&gt;'correction parameter'!$C$3,'correction parameter'!$E$8*F53+'correction parameter'!$H$8,'correction parameter'!$B$8)</f>
        <v>4.0000000000000002E-4</v>
      </c>
    </row>
    <row r="54" spans="1:20" x14ac:dyDescent="0.25">
      <c r="A54" s="36">
        <f t="shared" si="0"/>
        <v>14.018500000000008</v>
      </c>
      <c r="H54" s="60" t="e">
        <f t="shared" si="3"/>
        <v>#DIV/0!</v>
      </c>
      <c r="I54" s="61" t="e">
        <f t="shared" si="1"/>
        <v>#DIV/0!</v>
      </c>
      <c r="J54" s="49"/>
      <c r="R54" s="40">
        <f>IF(B54&gt;'correction parameter'!$C$3,'correction parameter'!$E$8*B54+'correction parameter'!$H$8,'correction parameter'!$B$8)</f>
        <v>4.0000000000000002E-4</v>
      </c>
      <c r="S54" s="41">
        <f>IF(D54&gt;'correction parameter'!$C$3,'correction parameter'!$E$8*D54+'correction parameter'!$H$8,'correction parameter'!$B$8)</f>
        <v>4.0000000000000002E-4</v>
      </c>
      <c r="T54" s="42">
        <f>IF(F54&gt;'correction parameter'!$C$3,'correction parameter'!$E$8*F54+'correction parameter'!$H$8,'correction parameter'!$B$8)</f>
        <v>4.0000000000000002E-4</v>
      </c>
    </row>
    <row r="55" spans="1:20" x14ac:dyDescent="0.25">
      <c r="R55" s="40">
        <f>IF(B55&gt;'correction parameter'!$C$3,'correction parameter'!$E$8*B55+'correction parameter'!$H$8,'correction parameter'!$B$8)</f>
        <v>4.0000000000000002E-4</v>
      </c>
      <c r="S55" s="41">
        <f>IF(D55&gt;'correction parameter'!$C$3,'correction parameter'!$E$8*D55+'correction parameter'!$H$8,'correction parameter'!$B$8)</f>
        <v>4.0000000000000002E-4</v>
      </c>
      <c r="T55" s="42">
        <f>IF(F55&gt;'correction parameter'!$C$3,'correction parameter'!$E$8*F55+'correction parameter'!$H$8,'correction parameter'!$B$8)</f>
        <v>4.0000000000000002E-4</v>
      </c>
    </row>
    <row r="56" spans="1:20" x14ac:dyDescent="0.25">
      <c r="R56" s="40">
        <f>IF(B56&gt;'correction parameter'!$C$3,'correction parameter'!$E$8*B56+'correction parameter'!$H$8,'correction parameter'!$B$8)</f>
        <v>4.0000000000000002E-4</v>
      </c>
      <c r="S56" s="41">
        <f>IF(D56&gt;'correction parameter'!$C$3,'correction parameter'!$E$8*D56+'correction parameter'!$H$8,'correction parameter'!$B$8)</f>
        <v>4.0000000000000002E-4</v>
      </c>
      <c r="T56" s="42">
        <f>IF(F56&gt;'correction parameter'!$C$3,'correction parameter'!$E$8*F56+'correction parameter'!$H$8,'correction parameter'!$B$8)</f>
        <v>4.0000000000000002E-4</v>
      </c>
    </row>
    <row r="57" spans="1:20" x14ac:dyDescent="0.25">
      <c r="R57" s="40">
        <f>IF(B57&gt;'correction parameter'!$C$3,'correction parameter'!$E$8*B57+'correction parameter'!$H$8,'correction parameter'!$B$8)</f>
        <v>4.0000000000000002E-4</v>
      </c>
      <c r="S57" s="41">
        <f>IF(D57&gt;'correction parameter'!$C$3,'correction parameter'!$E$8*D57+'correction parameter'!$H$8,'correction parameter'!$B$8)</f>
        <v>4.0000000000000002E-4</v>
      </c>
      <c r="T57" s="42">
        <f>IF(F57&gt;'correction parameter'!$C$3,'correction parameter'!$E$8*F57+'correction parameter'!$H$8,'correction parameter'!$B$8)</f>
        <v>4.0000000000000002E-4</v>
      </c>
    </row>
    <row r="58" spans="1:20" x14ac:dyDescent="0.25">
      <c r="R58" s="40">
        <f>IF(B58&gt;'correction parameter'!$C$3,'correction parameter'!$E$8*B58+'correction parameter'!$H$8,'correction parameter'!$B$8)</f>
        <v>4.0000000000000002E-4</v>
      </c>
      <c r="S58" s="41">
        <f>IF(D58&gt;'correction parameter'!$C$3,'correction parameter'!$E$8*D58+'correction parameter'!$H$8,'correction parameter'!$B$8)</f>
        <v>4.0000000000000002E-4</v>
      </c>
      <c r="T58" s="42">
        <f>IF(F58&gt;'correction parameter'!$C$3,'correction parameter'!$E$8*F58+'correction parameter'!$H$8,'correction parameter'!$B$8)</f>
        <v>4.0000000000000002E-4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correction parameter</vt:lpstr>
      <vt:lpstr>G1</vt:lpstr>
      <vt:lpstr>G2</vt:lpstr>
      <vt:lpstr>G5</vt:lpstr>
      <vt:lpstr>G10</vt:lpstr>
      <vt:lpstr>G11</vt:lpstr>
      <vt:lpstr>G12</vt:lpstr>
      <vt:lpstr>G13</vt:lpstr>
      <vt:lpstr>G15</vt:lpstr>
      <vt:lpstr>G17</vt:lpstr>
      <vt:lpstr>ALLE Graphen</vt:lpstr>
      <vt:lpstr>ALLE Graphen mNN</vt:lpstr>
      <vt:lpstr>Vergleich</vt:lpstr>
    </vt:vector>
  </TitlesOfParts>
  <Company>TU Dresden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Dietze</dc:creator>
  <cp:lastModifiedBy>Thomas Fichtner</cp:lastModifiedBy>
  <cp:lastPrinted>2010-04-16T09:15:10Z</cp:lastPrinted>
  <dcterms:created xsi:type="dcterms:W3CDTF">2008-09-04T05:56:03Z</dcterms:created>
  <dcterms:modified xsi:type="dcterms:W3CDTF">2022-10-21T13:09:48Z</dcterms:modified>
</cp:coreProperties>
</file>