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onduent-my.sharepoint.com/personal/saumyadip_sarkar_conduent_com/Documents/Documents/D/My Learnings/Capstone/"/>
    </mc:Choice>
  </mc:AlternateContent>
  <xr:revisionPtr revIDLastSave="13" documentId="8_{FA5D8AA0-4E02-4694-B6BB-BED90C7FC2A9}" xr6:coauthVersionLast="47" xr6:coauthVersionMax="47" xr10:uidLastSave="{7F5BBBD0-7789-46A3-88EE-DCE1C0E41F72}"/>
  <bookViews>
    <workbookView xWindow="-120" yWindow="-120" windowWidth="20730" windowHeight="11160" xr2:uid="{AE641E16-2687-4345-89A8-2C711A16DC94}"/>
  </bookViews>
  <sheets>
    <sheet name="MA-RMA" sheetId="1" r:id="rId1"/>
    <sheet name="ETS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4" i="1" l="1"/>
  <c r="G74" i="1" s="1"/>
  <c r="I74" i="1" s="1"/>
  <c r="F73" i="1"/>
  <c r="G73" i="1" s="1"/>
  <c r="F72" i="1"/>
  <c r="G72" i="1" s="1"/>
  <c r="I72" i="1" s="1"/>
  <c r="F71" i="1"/>
  <c r="G71" i="1" s="1"/>
  <c r="F70" i="1"/>
  <c r="G70" i="1" s="1"/>
  <c r="F69" i="1"/>
  <c r="G69" i="1" s="1"/>
  <c r="F68" i="1"/>
  <c r="G68" i="1" s="1"/>
  <c r="F67" i="1"/>
  <c r="G67" i="1" s="1"/>
  <c r="F66" i="1"/>
  <c r="G66" i="1" s="1"/>
  <c r="F65" i="1"/>
  <c r="G65" i="1" s="1"/>
  <c r="D37" i="1"/>
  <c r="D36" i="1"/>
  <c r="I34" i="1"/>
  <c r="I33" i="1"/>
  <c r="I32" i="1"/>
  <c r="I31" i="1"/>
  <c r="I30" i="1"/>
  <c r="E30" i="1"/>
  <c r="R30" i="1" s="1"/>
  <c r="S30" i="1" s="1"/>
  <c r="I29" i="1"/>
  <c r="E29" i="1"/>
  <c r="R29" i="1" s="1"/>
  <c r="S29" i="1" s="1"/>
  <c r="I28" i="1"/>
  <c r="E28" i="1"/>
  <c r="R28" i="1" s="1"/>
  <c r="S28" i="1" s="1"/>
  <c r="I27" i="1"/>
  <c r="E27" i="1"/>
  <c r="R27" i="1" s="1"/>
  <c r="S27" i="1" s="1"/>
  <c r="I26" i="1"/>
  <c r="E26" i="1"/>
  <c r="R26" i="1" s="1"/>
  <c r="S26" i="1" s="1"/>
  <c r="I25" i="1"/>
  <c r="E25" i="1"/>
  <c r="R25" i="1" s="1"/>
  <c r="S25" i="1" s="1"/>
  <c r="I24" i="1"/>
  <c r="E24" i="1"/>
  <c r="R24" i="1" s="1"/>
  <c r="S24" i="1" s="1"/>
  <c r="I23" i="1"/>
  <c r="E23" i="1"/>
  <c r="R23" i="1" s="1"/>
  <c r="S23" i="1" s="1"/>
  <c r="I22" i="1"/>
  <c r="E22" i="1"/>
  <c r="R22" i="1" s="1"/>
  <c r="S22" i="1" s="1"/>
  <c r="I21" i="1"/>
  <c r="E21" i="1"/>
  <c r="R21" i="1" s="1"/>
  <c r="I20" i="1"/>
  <c r="C16" i="2"/>
  <c r="C12" i="2"/>
  <c r="C7" i="2"/>
  <c r="C3" i="2"/>
  <c r="C10" i="2"/>
  <c r="C2" i="2"/>
  <c r="C11" i="2"/>
  <c r="H6" i="2"/>
  <c r="H2" i="2"/>
  <c r="C6" i="2"/>
  <c r="H3" i="2"/>
  <c r="C15" i="2"/>
  <c r="H5" i="2"/>
  <c r="H8" i="2"/>
  <c r="C8" i="2"/>
  <c r="H7" i="2"/>
  <c r="C9" i="2"/>
  <c r="C5" i="2"/>
  <c r="H4" i="2"/>
  <c r="C14" i="2"/>
  <c r="C4" i="2"/>
  <c r="C13" i="2"/>
  <c r="H9" i="2" l="1"/>
  <c r="D38" i="1"/>
  <c r="F75" i="1"/>
  <c r="G75" i="1" s="1"/>
  <c r="H75" i="1" s="1"/>
  <c r="D39" i="1"/>
  <c r="R35" i="1"/>
  <c r="S21" i="1"/>
  <c r="S35" i="1" s="1"/>
  <c r="I71" i="1"/>
  <c r="H71" i="1"/>
  <c r="F21" i="1"/>
  <c r="I66" i="1"/>
  <c r="H66" i="1"/>
  <c r="I67" i="1"/>
  <c r="H67" i="1"/>
  <c r="I65" i="1"/>
  <c r="H65" i="1"/>
  <c r="G79" i="1"/>
  <c r="I73" i="1"/>
  <c r="H73" i="1"/>
  <c r="I68" i="1"/>
  <c r="H68" i="1"/>
  <c r="I70" i="1"/>
  <c r="H70" i="1"/>
  <c r="I69" i="1"/>
  <c r="H69" i="1"/>
  <c r="H72" i="1"/>
  <c r="H74" i="1"/>
  <c r="F22" i="1"/>
  <c r="F23" i="1"/>
  <c r="F24" i="1"/>
  <c r="F25" i="1"/>
  <c r="F26" i="1"/>
  <c r="F27" i="1"/>
  <c r="F28" i="1"/>
  <c r="F29" i="1"/>
  <c r="F30" i="1"/>
  <c r="E16" i="2"/>
  <c r="E14" i="2"/>
  <c r="D14" i="2"/>
  <c r="D15" i="2"/>
  <c r="E15" i="2"/>
  <c r="D16" i="2"/>
  <c r="L37" i="1" l="1"/>
  <c r="G21" i="1" s="1"/>
  <c r="L36" i="1"/>
  <c r="G23" i="1" s="1"/>
  <c r="F76" i="1"/>
  <c r="G76" i="1" s="1"/>
  <c r="L38" i="1"/>
  <c r="G25" i="1" s="1"/>
  <c r="H79" i="1"/>
  <c r="H76" i="1" l="1"/>
  <c r="G33" i="1"/>
  <c r="J33" i="1" s="1"/>
  <c r="N33" i="1" s="1"/>
  <c r="G28" i="1"/>
  <c r="J28" i="1" s="1"/>
  <c r="N28" i="1" s="1"/>
  <c r="G27" i="1"/>
  <c r="H27" i="1" s="1"/>
  <c r="T27" i="1" s="1"/>
  <c r="G30" i="1"/>
  <c r="J30" i="1" s="1"/>
  <c r="N30" i="1" s="1"/>
  <c r="I79" i="1"/>
  <c r="G22" i="1"/>
  <c r="H22" i="1" s="1"/>
  <c r="T22" i="1" s="1"/>
  <c r="F77" i="1"/>
  <c r="G29" i="1"/>
  <c r="J29" i="1" s="1"/>
  <c r="N29" i="1" s="1"/>
  <c r="G24" i="1"/>
  <c r="H24" i="1" s="1"/>
  <c r="T24" i="1" s="1"/>
  <c r="G34" i="1"/>
  <c r="J34" i="1" s="1"/>
  <c r="G31" i="1"/>
  <c r="H31" i="1" s="1"/>
  <c r="G32" i="1"/>
  <c r="J32" i="1" s="1"/>
  <c r="N32" i="1" s="1"/>
  <c r="G26" i="1"/>
  <c r="J26" i="1" s="1"/>
  <c r="N26" i="1" s="1"/>
  <c r="G20" i="1"/>
  <c r="H20" i="1" s="1"/>
  <c r="J23" i="1"/>
  <c r="N23" i="1" s="1"/>
  <c r="H23" i="1"/>
  <c r="T23" i="1" s="1"/>
  <c r="J21" i="1"/>
  <c r="N21" i="1" s="1"/>
  <c r="H21" i="1"/>
  <c r="T21" i="1" s="1"/>
  <c r="J22" i="1"/>
  <c r="N22" i="1" s="1"/>
  <c r="J25" i="1"/>
  <c r="N25" i="1" s="1"/>
  <c r="H25" i="1"/>
  <c r="T25" i="1" s="1"/>
  <c r="J20" i="1"/>
  <c r="N20" i="1" s="1"/>
  <c r="J24" i="1" l="1"/>
  <c r="N24" i="1" s="1"/>
  <c r="O24" i="1" s="1"/>
  <c r="J27" i="1"/>
  <c r="N27" i="1" s="1"/>
  <c r="P27" i="1" s="1"/>
  <c r="O34" i="1"/>
  <c r="H28" i="1"/>
  <c r="T28" i="1" s="1"/>
  <c r="H29" i="1"/>
  <c r="T29" i="1" s="1"/>
  <c r="H30" i="1"/>
  <c r="T30" i="1" s="1"/>
  <c r="J31" i="1"/>
  <c r="N31" i="1" s="1"/>
  <c r="P31" i="1" s="1"/>
  <c r="H26" i="1"/>
  <c r="T26" i="1" s="1"/>
  <c r="T35" i="1" s="1"/>
  <c r="P30" i="1"/>
  <c r="O30" i="1"/>
  <c r="P23" i="1"/>
  <c r="O23" i="1"/>
  <c r="O21" i="1"/>
  <c r="P21" i="1"/>
  <c r="P28" i="1"/>
  <c r="O28" i="1"/>
  <c r="P26" i="1"/>
  <c r="O26" i="1"/>
  <c r="P25" i="1"/>
  <c r="O25" i="1"/>
  <c r="P20" i="1"/>
  <c r="O20" i="1"/>
  <c r="P22" i="1"/>
  <c r="O22" i="1"/>
  <c r="P29" i="1"/>
  <c r="O29" i="1"/>
  <c r="P24" i="1"/>
  <c r="O27" i="1" l="1"/>
  <c r="N35" i="1"/>
  <c r="O31" i="1"/>
  <c r="P35" i="1"/>
  <c r="O35" i="1" l="1"/>
</calcChain>
</file>

<file path=xl/sharedStrings.xml><?xml version="1.0" encoding="utf-8"?>
<sst xmlns="http://schemas.openxmlformats.org/spreadsheetml/2006/main" count="130" uniqueCount="80">
  <si>
    <t>Month-YY</t>
  </si>
  <si>
    <t>Total</t>
  </si>
  <si>
    <t>Q1- FY22</t>
  </si>
  <si>
    <t>4.Apr-21</t>
  </si>
  <si>
    <t>5.May-21</t>
  </si>
  <si>
    <t>6.Jun-21</t>
  </si>
  <si>
    <t>Q2 - FY22</t>
  </si>
  <si>
    <t>7.Jul-21</t>
  </si>
  <si>
    <t>8.Aug-21</t>
  </si>
  <si>
    <t>9.Sep-21</t>
  </si>
  <si>
    <t>Q3 - FY22</t>
  </si>
  <si>
    <t>10.Oct-21</t>
  </si>
  <si>
    <t>11.Nov-21</t>
  </si>
  <si>
    <t>12.Dec-21</t>
  </si>
  <si>
    <t>Q4 - FY22</t>
  </si>
  <si>
    <t>1.Jan-22</t>
  </si>
  <si>
    <t>2.Feb-22</t>
  </si>
  <si>
    <t>3.Mar-22</t>
  </si>
  <si>
    <t>t</t>
  </si>
  <si>
    <t>Attrition</t>
  </si>
  <si>
    <t>MA(3)</t>
  </si>
  <si>
    <r>
      <t>S</t>
    </r>
    <r>
      <rPr>
        <vertAlign val="subscript"/>
        <sz val="11"/>
        <color theme="1"/>
        <rFont val="Calibri"/>
        <family val="2"/>
        <scheme val="minor"/>
      </rPr>
      <t>t</t>
    </r>
  </si>
  <si>
    <t>De-seasonalized</t>
  </si>
  <si>
    <t>Forecast</t>
  </si>
  <si>
    <t>UCL</t>
  </si>
  <si>
    <t>LCL</t>
  </si>
  <si>
    <t>Actual</t>
  </si>
  <si>
    <t>MAD</t>
  </si>
  <si>
    <t>MSE</t>
  </si>
  <si>
    <t>MAPE</t>
  </si>
  <si>
    <t>Month 1</t>
  </si>
  <si>
    <t>Month 2</t>
  </si>
  <si>
    <t>Month 3</t>
  </si>
  <si>
    <t>Q1- FY23</t>
  </si>
  <si>
    <t>Month</t>
  </si>
  <si>
    <t>Mean</t>
  </si>
  <si>
    <t>Standard Deviation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</si>
  <si>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</si>
  <si>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</si>
  <si>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</si>
  <si>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</si>
  <si>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</si>
  <si>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</si>
  <si>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</si>
  <si>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</si>
  <si>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</si>
  <si>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</si>
  <si>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</si>
  <si>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</si>
  <si>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</si>
  <si>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</si>
  <si>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</si>
  <si>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</si>
  <si>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</si>
  <si>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</si>
  <si>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</si>
  <si>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</si>
  <si>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</si>
  <si>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</si>
  <si>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</si>
  <si>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MA</t>
  </si>
  <si>
    <t>Moving Average</t>
  </si>
  <si>
    <t>Ratio to Moving Average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</si>
  <si>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, I</t>
    </r>
    <r>
      <rPr>
        <b/>
        <vertAlign val="subscript"/>
        <sz val="11"/>
        <color theme="1"/>
        <rFont val="Calibri"/>
        <family val="2"/>
        <scheme val="minor"/>
      </rPr>
      <t>t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</si>
  <si>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t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</si>
  <si>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t</t>
    </r>
  </si>
  <si>
    <t>Quarter</t>
  </si>
  <si>
    <t>Forecast(Attrition)</t>
  </si>
  <si>
    <t>Lower Confidence Bound(Attrition)</t>
  </si>
  <si>
    <t>Upper Confidence Bound(Attrition)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</si>
  <si>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</si>
  <si>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</si>
  <si>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</si>
  <si>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</si>
  <si>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</si>
  <si>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</si>
  <si>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</si>
  <si>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</si>
  <si>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</si>
  <si>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Attrition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</si>
</sst>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70" formatCode="#,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3" fontId="0" fillId="0" borderId="0" xfId="0" applyNumberFormat="1"/>
    <xf numFmtId="2" fontId="0" fillId="0" borderId="0" xfId="0" applyNumberFormat="1"/>
    <xf numFmtId="164" fontId="0" fillId="0" borderId="0" xfId="0" applyNumberFormat="1"/>
    <xf numFmtId="9" fontId="0" fillId="0" borderId="0" xfId="1" applyFont="1"/>
    <xf numFmtId="0" fontId="2" fillId="0" borderId="1" xfId="0" applyFont="1" applyBorder="1"/>
    <xf numFmtId="0" fontId="0" fillId="2" borderId="0" xfId="0" applyFill="1" applyAlignment="1">
      <alignment horizontal="center"/>
    </xf>
    <xf numFmtId="0" fontId="2" fillId="2" borderId="0" xfId="0" applyFont="1" applyFill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165" fontId="0" fillId="0" borderId="0" xfId="1" applyNumberFormat="1" applyFont="1"/>
    <xf numFmtId="165" fontId="0" fillId="0" borderId="0" xfId="0" applyNumberFormat="1"/>
    <xf numFmtId="9" fontId="2" fillId="0" borderId="0" xfId="1" applyFont="1"/>
    <xf numFmtId="0" fontId="4" fillId="0" borderId="2" xfId="0" applyFont="1" applyBorder="1" applyAlignment="1">
      <alignment horizontal="centerContinuous"/>
    </xf>
    <xf numFmtId="0" fontId="0" fillId="0" borderId="3" xfId="0" applyBorder="1"/>
    <xf numFmtId="0" fontId="4" fillId="0" borderId="2" xfId="0" applyFont="1" applyBorder="1" applyAlignment="1">
      <alignment horizontal="center"/>
    </xf>
    <xf numFmtId="0" fontId="0" fillId="4" borderId="0" xfId="0" applyFill="1"/>
    <xf numFmtId="0" fontId="0" fillId="4" borderId="3" xfId="0" applyFill="1" applyBorder="1"/>
    <xf numFmtId="0" fontId="0" fillId="0" borderId="0" xfId="0" applyBorder="1"/>
    <xf numFmtId="0" fontId="5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0" fontId="0" fillId="0" borderId="4" xfId="0" applyBorder="1" applyAlignment="1">
      <alignment horizontal="center"/>
    </xf>
    <xf numFmtId="0" fontId="0" fillId="0" borderId="4" xfId="0" applyBorder="1"/>
    <xf numFmtId="22" fontId="0" fillId="0" borderId="0" xfId="0" applyNumberFormat="1"/>
    <xf numFmtId="4" fontId="0" fillId="0" borderId="0" xfId="0" applyNumberFormat="1"/>
    <xf numFmtId="170" fontId="0" fillId="0" borderId="0" xfId="0" applyNumberFormat="1"/>
    <xf numFmtId="0" fontId="0" fillId="0" borderId="0" xfId="0" applyFill="1"/>
    <xf numFmtId="0" fontId="0" fillId="0" borderId="0" xfId="0" applyFill="1" applyAlignment="1">
      <alignment horizontal="left"/>
    </xf>
  </cellXfs>
  <cellStyles count="2">
    <cellStyle name="Normal" xfId="0" builtinId="0"/>
    <cellStyle name="Percent" xfId="1" builtinId="5"/>
  </cellStyles>
  <dxfs count="5">
    <dxf>
      <numFmt numFmtId="4" formatCode="#,##0.00"/>
    </dxf>
    <dxf>
      <numFmt numFmtId="2" formatCode="0.00"/>
    </dxf>
    <dxf>
      <numFmt numFmtId="2" formatCode="0.00"/>
    </dxf>
    <dxf>
      <numFmt numFmtId="0" formatCode="General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'MA-RMA'!$D$20:$D$31</c:f>
              <c:numCache>
                <c:formatCode>General</c:formatCode>
                <c:ptCount val="12"/>
                <c:pt idx="0">
                  <c:v>56</c:v>
                </c:pt>
                <c:pt idx="1">
                  <c:v>99</c:v>
                </c:pt>
                <c:pt idx="2">
                  <c:v>87</c:v>
                </c:pt>
                <c:pt idx="3">
                  <c:v>100</c:v>
                </c:pt>
                <c:pt idx="4">
                  <c:v>106</c:v>
                </c:pt>
                <c:pt idx="5">
                  <c:v>95</c:v>
                </c:pt>
                <c:pt idx="6">
                  <c:v>85</c:v>
                </c:pt>
                <c:pt idx="7">
                  <c:v>125</c:v>
                </c:pt>
                <c:pt idx="8">
                  <c:v>125</c:v>
                </c:pt>
                <c:pt idx="9">
                  <c:v>137</c:v>
                </c:pt>
                <c:pt idx="10">
                  <c:v>116</c:v>
                </c:pt>
                <c:pt idx="11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6F-4EA8-8F51-3A767DD51879}"/>
            </c:ext>
          </c:extLst>
        </c:ser>
        <c:ser>
          <c:idx val="1"/>
          <c:order val="1"/>
          <c:tx>
            <c:v>Forecast</c:v>
          </c:tx>
          <c:val>
            <c:numRef>
              <c:f>'MA-RMA'!$F$63:$F$74</c:f>
              <c:numCache>
                <c:formatCode>General</c:formatCode>
                <c:ptCount val="12"/>
                <c:pt idx="2">
                  <c:v>80.666666666666671</c:v>
                </c:pt>
                <c:pt idx="3">
                  <c:v>95.333333333333329</c:v>
                </c:pt>
                <c:pt idx="4">
                  <c:v>97.666666666666671</c:v>
                </c:pt>
                <c:pt idx="5">
                  <c:v>100.33333333333333</c:v>
                </c:pt>
                <c:pt idx="6">
                  <c:v>95.333333333333329</c:v>
                </c:pt>
                <c:pt idx="7">
                  <c:v>101.66666666666667</c:v>
                </c:pt>
                <c:pt idx="8">
                  <c:v>111.66666666666667</c:v>
                </c:pt>
                <c:pt idx="9">
                  <c:v>129</c:v>
                </c:pt>
                <c:pt idx="10">
                  <c:v>126</c:v>
                </c:pt>
                <c:pt idx="11">
                  <c:v>123.33333333333333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6F-4EA8-8F51-3A767DD51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8521312"/>
        <c:axId val="1738519232"/>
      </c:lineChart>
      <c:catAx>
        <c:axId val="173852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738519232"/>
        <c:crosses val="autoZero"/>
        <c:auto val="1"/>
        <c:lblAlgn val="ctr"/>
        <c:lblOffset val="100"/>
        <c:noMultiLvlLbl val="0"/>
      </c:catAx>
      <c:valAx>
        <c:axId val="1738519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85213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ETS - Attrition</a:t>
            </a:r>
            <a:r>
              <a:rPr lang="en-US" baseline="0"/>
              <a:t>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ETS!$B$1</c:f>
              <c:strCache>
                <c:ptCount val="1"/>
                <c:pt idx="0">
                  <c:v>Attrition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ETS!$B$2:$B$16</c:f>
              <c:numCache>
                <c:formatCode>General</c:formatCode>
                <c:ptCount val="15"/>
                <c:pt idx="0">
                  <c:v>56</c:v>
                </c:pt>
                <c:pt idx="1">
                  <c:v>99</c:v>
                </c:pt>
                <c:pt idx="2">
                  <c:v>87</c:v>
                </c:pt>
                <c:pt idx="3">
                  <c:v>100</c:v>
                </c:pt>
                <c:pt idx="4">
                  <c:v>106</c:v>
                </c:pt>
                <c:pt idx="5">
                  <c:v>95</c:v>
                </c:pt>
                <c:pt idx="6">
                  <c:v>85</c:v>
                </c:pt>
                <c:pt idx="7">
                  <c:v>125</c:v>
                </c:pt>
                <c:pt idx="8">
                  <c:v>125</c:v>
                </c:pt>
                <c:pt idx="9">
                  <c:v>137</c:v>
                </c:pt>
                <c:pt idx="10">
                  <c:v>116</c:v>
                </c:pt>
                <c:pt idx="11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7-4A54-BDFC-2C6A84B5A67C}"/>
            </c:ext>
          </c:extLst>
        </c:ser>
        <c:ser>
          <c:idx val="1"/>
          <c:order val="1"/>
          <c:tx>
            <c:strRef>
              <c:f>ETS!$C$1</c:f>
              <c:strCache>
                <c:ptCount val="1"/>
                <c:pt idx="0">
                  <c:v>Forecast(Attrition)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ETS!$A$2:$A$16</c:f>
              <c:numCache>
                <c:formatCode>m/d/yyyy\ h:mm</c:formatCode>
                <c:ptCount val="15"/>
                <c:pt idx="0">
                  <c:v>44287</c:v>
                </c:pt>
                <c:pt idx="1">
                  <c:v>44317</c:v>
                </c:pt>
                <c:pt idx="2">
                  <c:v>44348</c:v>
                </c:pt>
                <c:pt idx="3">
                  <c:v>44378</c:v>
                </c:pt>
                <c:pt idx="4">
                  <c:v>44409</c:v>
                </c:pt>
                <c:pt idx="5">
                  <c:v>44440</c:v>
                </c:pt>
                <c:pt idx="6">
                  <c:v>44470</c:v>
                </c:pt>
                <c:pt idx="7">
                  <c:v>44501</c:v>
                </c:pt>
                <c:pt idx="8">
                  <c:v>44531</c:v>
                </c:pt>
                <c:pt idx="9">
                  <c:v>44562</c:v>
                </c:pt>
                <c:pt idx="10">
                  <c:v>44593</c:v>
                </c:pt>
                <c:pt idx="11">
                  <c:v>44621</c:v>
                </c:pt>
                <c:pt idx="12">
                  <c:v>44652</c:v>
                </c:pt>
                <c:pt idx="13">
                  <c:v>44682</c:v>
                </c:pt>
                <c:pt idx="14">
                  <c:v>44713</c:v>
                </c:pt>
              </c:numCache>
            </c:numRef>
          </c:cat>
          <c:val>
            <c:numRef>
              <c:f>ETS!$C$2:$C$16</c:f>
              <c:numCache>
                <c:formatCode>General</c:formatCode>
                <c:ptCount val="15"/>
                <c:pt idx="0">
                  <c:v>71.824198895812259</c:v>
                </c:pt>
                <c:pt idx="1">
                  <c:v>76.561905976631991</c:v>
                </c:pt>
                <c:pt idx="2">
                  <c:v>81.29961305745168</c:v>
                </c:pt>
                <c:pt idx="3">
                  <c:v>86.037320138271397</c:v>
                </c:pt>
                <c:pt idx="4">
                  <c:v>90.775027219091086</c:v>
                </c:pt>
                <c:pt idx="5">
                  <c:v>95.512734299910818</c:v>
                </c:pt>
                <c:pt idx="6">
                  <c:v>100.25044138073049</c:v>
                </c:pt>
                <c:pt idx="7">
                  <c:v>104.98814846155022</c:v>
                </c:pt>
                <c:pt idx="8">
                  <c:v>109.7258555423699</c:v>
                </c:pt>
                <c:pt idx="9">
                  <c:v>114.46356262318965</c:v>
                </c:pt>
                <c:pt idx="10">
                  <c:v>119.20126970400932</c:v>
                </c:pt>
                <c:pt idx="11">
                  <c:v>123.93897678482905</c:v>
                </c:pt>
                <c:pt idx="12">
                  <c:v>128.67668386564876</c:v>
                </c:pt>
                <c:pt idx="13">
                  <c:v>133.41439094646844</c:v>
                </c:pt>
                <c:pt idx="14">
                  <c:v>138.15209802728816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07-4A54-BDFC-2C6A84B5A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2496320"/>
        <c:axId val="160249049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ETS!$D$1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Bound(Attrition)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ETS!$A$2:$A$16</c15:sqref>
                        </c15:formulaRef>
                      </c:ext>
                    </c:extLst>
                    <c:numCache>
                      <c:formatCode>m/d/yyyy\ h:mm</c:formatCode>
                      <c:ptCount val="15"/>
                      <c:pt idx="0">
                        <c:v>44287</c:v>
                      </c:pt>
                      <c:pt idx="1">
                        <c:v>44317</c:v>
                      </c:pt>
                      <c:pt idx="2">
                        <c:v>44348</c:v>
                      </c:pt>
                      <c:pt idx="3">
                        <c:v>44378</c:v>
                      </c:pt>
                      <c:pt idx="4">
                        <c:v>44409</c:v>
                      </c:pt>
                      <c:pt idx="5">
                        <c:v>44440</c:v>
                      </c:pt>
                      <c:pt idx="6">
                        <c:v>44470</c:v>
                      </c:pt>
                      <c:pt idx="7">
                        <c:v>44501</c:v>
                      </c:pt>
                      <c:pt idx="8">
                        <c:v>44531</c:v>
                      </c:pt>
                      <c:pt idx="9">
                        <c:v>44562</c:v>
                      </c:pt>
                      <c:pt idx="10">
                        <c:v>44593</c:v>
                      </c:pt>
                      <c:pt idx="11">
                        <c:v>44621</c:v>
                      </c:pt>
                      <c:pt idx="12">
                        <c:v>44652</c:v>
                      </c:pt>
                      <c:pt idx="13">
                        <c:v>44682</c:v>
                      </c:pt>
                      <c:pt idx="14">
                        <c:v>44713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ETS!$D$2:$D$16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11" formatCode="0.00">
                        <c:v>117</c:v>
                      </c:pt>
                      <c:pt idx="12" formatCode="0.00">
                        <c:v>94.729881766475671</c:v>
                      </c:pt>
                      <c:pt idx="13" formatCode="0.00">
                        <c:v>95.445518778485109</c:v>
                      </c:pt>
                      <c:pt idx="14" formatCode="0.00">
                        <c:v>96.534301627361145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507-4A54-BDFC-2C6A84B5A67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ETS!$E$1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Bound(Attrition)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ETS!$A$2:$A$16</c15:sqref>
                        </c15:formulaRef>
                      </c:ext>
                    </c:extLst>
                    <c:numCache>
                      <c:formatCode>m/d/yyyy\ h:mm</c:formatCode>
                      <c:ptCount val="15"/>
                      <c:pt idx="0">
                        <c:v>44287</c:v>
                      </c:pt>
                      <c:pt idx="1">
                        <c:v>44317</c:v>
                      </c:pt>
                      <c:pt idx="2">
                        <c:v>44348</c:v>
                      </c:pt>
                      <c:pt idx="3">
                        <c:v>44378</c:v>
                      </c:pt>
                      <c:pt idx="4">
                        <c:v>44409</c:v>
                      </c:pt>
                      <c:pt idx="5">
                        <c:v>44440</c:v>
                      </c:pt>
                      <c:pt idx="6">
                        <c:v>44470</c:v>
                      </c:pt>
                      <c:pt idx="7">
                        <c:v>44501</c:v>
                      </c:pt>
                      <c:pt idx="8">
                        <c:v>44531</c:v>
                      </c:pt>
                      <c:pt idx="9">
                        <c:v>44562</c:v>
                      </c:pt>
                      <c:pt idx="10">
                        <c:v>44593</c:v>
                      </c:pt>
                      <c:pt idx="11">
                        <c:v>44621</c:v>
                      </c:pt>
                      <c:pt idx="12">
                        <c:v>44652</c:v>
                      </c:pt>
                      <c:pt idx="13">
                        <c:v>44682</c:v>
                      </c:pt>
                      <c:pt idx="14">
                        <c:v>44713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ETS!$E$2:$E$16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11" formatCode="0.00">
                        <c:v>117</c:v>
                      </c:pt>
                      <c:pt idx="12" formatCode="0.00">
                        <c:v>162.62348596482184</c:v>
                      </c:pt>
                      <c:pt idx="13" formatCode="0.00">
                        <c:v>171.38326311445178</c:v>
                      </c:pt>
                      <c:pt idx="14" formatCode="0.00">
                        <c:v>179.76989442721518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507-4A54-BDFC-2C6A84B5A67C}"/>
                  </c:ext>
                </c:extLst>
              </c15:ser>
            </c15:filteredLineSeries>
          </c:ext>
        </c:extLst>
      </c:lineChart>
      <c:catAx>
        <c:axId val="160249632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490496"/>
        <c:crosses val="autoZero"/>
        <c:auto val="1"/>
        <c:lblAlgn val="ctr"/>
        <c:lblOffset val="100"/>
        <c:noMultiLvlLbl val="0"/>
      </c:catAx>
      <c:valAx>
        <c:axId val="16024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49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61</xdr:row>
      <xdr:rowOff>104774</xdr:rowOff>
    </xdr:from>
    <xdr:to>
      <xdr:col>17</xdr:col>
      <xdr:colOff>133350</xdr:colOff>
      <xdr:row>75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70B89C-C67D-4CD3-B982-7B95D44A1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16</xdr:row>
      <xdr:rowOff>138112</xdr:rowOff>
    </xdr:from>
    <xdr:to>
      <xdr:col>7</xdr:col>
      <xdr:colOff>180975</xdr:colOff>
      <xdr:row>32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C5F1FF-1F4F-40E8-BFDF-A342A1329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tr%20Data_Final_1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ST%20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TSA Top Cities"/>
      <sheetName val="TSA Top Salary Bucket"/>
      <sheetName val="TSA Top 6 (C01)"/>
      <sheetName val="TSA C01"/>
      <sheetName val="TSA Top 6"/>
      <sheetName val="TSA"/>
      <sheetName val="Analysis at levels"/>
      <sheetName val="TSA Top 6 (10)"/>
      <sheetName val="Sheet1"/>
      <sheetName val="Missed SLA corr Attr"/>
      <sheetName val="For Regression Pivot"/>
      <sheetName val="Trends"/>
      <sheetName val="Raw Data"/>
      <sheetName val="Median"/>
      <sheetName val="Sheet12"/>
    </sheetNames>
    <sheetDataSet>
      <sheetData sheetId="0"/>
      <sheetData sheetId="1"/>
      <sheetData sheetId="2"/>
      <sheetData sheetId="3"/>
      <sheetData sheetId="4"/>
      <sheetData sheetId="5"/>
      <sheetData sheetId="6">
        <row r="19">
          <cell r="D19" t="str">
            <v>Attrition</v>
          </cell>
          <cell r="E19" t="str">
            <v>MA(3)</v>
          </cell>
          <cell r="J19" t="str">
            <v>Forecast</v>
          </cell>
          <cell r="K19" t="str">
            <v>UCL</v>
          </cell>
          <cell r="L19" t="str">
            <v>LCL</v>
          </cell>
        </row>
        <row r="20">
          <cell r="B20" t="str">
            <v>Q1- FY22</v>
          </cell>
          <cell r="C20" t="str">
            <v>Month 1</v>
          </cell>
          <cell r="D20">
            <v>56</v>
          </cell>
          <cell r="J20">
            <v>75.248669307316945</v>
          </cell>
        </row>
        <row r="21">
          <cell r="C21" t="str">
            <v>Month 2</v>
          </cell>
          <cell r="D21">
            <v>99</v>
          </cell>
          <cell r="E21">
            <v>80.666666666666671</v>
          </cell>
          <cell r="J21">
            <v>88.413599749366384</v>
          </cell>
        </row>
        <row r="22">
          <cell r="C22" t="str">
            <v>Month 3</v>
          </cell>
          <cell r="D22">
            <v>87</v>
          </cell>
          <cell r="E22">
            <v>95.333333333333329</v>
          </cell>
          <cell r="J22">
            <v>82.73576551618153</v>
          </cell>
        </row>
        <row r="23">
          <cell r="B23" t="str">
            <v>Q2 - FY22</v>
          </cell>
          <cell r="C23" t="str">
            <v>Month 1</v>
          </cell>
          <cell r="D23">
            <v>100</v>
          </cell>
          <cell r="E23">
            <v>97.666666666666671</v>
          </cell>
          <cell r="J23">
            <v>89.462147403583572</v>
          </cell>
        </row>
        <row r="24">
          <cell r="C24" t="str">
            <v>Month 2</v>
          </cell>
          <cell r="D24">
            <v>106</v>
          </cell>
          <cell r="E24">
            <v>100.33333333333333</v>
          </cell>
          <cell r="J24">
            <v>104.1245614325519</v>
          </cell>
        </row>
        <row r="25">
          <cell r="C25" t="str">
            <v>Month 3</v>
          </cell>
          <cell r="D25">
            <v>95</v>
          </cell>
          <cell r="E25">
            <v>95.333333333333329</v>
          </cell>
          <cell r="J25">
            <v>96.615640526165947</v>
          </cell>
        </row>
        <row r="26">
          <cell r="B26" t="str">
            <v>Q3 - FY22</v>
          </cell>
          <cell r="C26" t="str">
            <v>Month 1</v>
          </cell>
          <cell r="D26">
            <v>85</v>
          </cell>
          <cell r="E26">
            <v>101.66666666666667</v>
          </cell>
          <cell r="J26">
            <v>103.6756254998502</v>
          </cell>
        </row>
        <row r="27">
          <cell r="C27" t="str">
            <v>Month 2</v>
          </cell>
          <cell r="D27">
            <v>125</v>
          </cell>
          <cell r="E27">
            <v>111.66666666666667</v>
          </cell>
          <cell r="J27">
            <v>119.83552311573744</v>
          </cell>
        </row>
        <row r="28">
          <cell r="C28" t="str">
            <v>Month 3</v>
          </cell>
          <cell r="D28">
            <v>125</v>
          </cell>
          <cell r="E28">
            <v>129</v>
          </cell>
          <cell r="J28">
            <v>110.49551553615036</v>
          </cell>
        </row>
        <row r="29">
          <cell r="B29" t="str">
            <v>Q4 - FY22</v>
          </cell>
          <cell r="C29" t="str">
            <v>Month 1</v>
          </cell>
          <cell r="D29">
            <v>137</v>
          </cell>
          <cell r="E29">
            <v>126</v>
          </cell>
          <cell r="J29">
            <v>117.88910359611681</v>
          </cell>
        </row>
        <row r="30">
          <cell r="C30" t="str">
            <v>Month 2</v>
          </cell>
          <cell r="D30">
            <v>116</v>
          </cell>
          <cell r="E30">
            <v>123.33333333333333</v>
          </cell>
          <cell r="J30">
            <v>135.54648479892299</v>
          </cell>
        </row>
        <row r="31">
          <cell r="C31" t="str">
            <v>Month 3</v>
          </cell>
          <cell r="D31">
            <v>117</v>
          </cell>
          <cell r="J31">
            <v>124.37539054613478</v>
          </cell>
        </row>
        <row r="32">
          <cell r="B32" t="str">
            <v>Q1- FY23</v>
          </cell>
          <cell r="C32" t="str">
            <v>Month 1</v>
          </cell>
          <cell r="J32">
            <v>132.10258169238344</v>
          </cell>
        </row>
        <row r="33">
          <cell r="C33" t="str">
            <v>Month 2</v>
          </cell>
          <cell r="J33">
            <v>151.25744648210852</v>
          </cell>
        </row>
        <row r="34">
          <cell r="C34" t="str">
            <v>Month 3</v>
          </cell>
          <cell r="J34">
            <v>138.25526555611918</v>
          </cell>
        </row>
        <row r="60">
          <cell r="F60" t="str">
            <v>MA</v>
          </cell>
        </row>
        <row r="63">
          <cell r="F63">
            <v>80.666666666666671</v>
          </cell>
        </row>
        <row r="64">
          <cell r="F64">
            <v>95.333333333333329</v>
          </cell>
        </row>
        <row r="65">
          <cell r="F65">
            <v>97.666666666666671</v>
          </cell>
        </row>
        <row r="66">
          <cell r="F66">
            <v>100.33333333333333</v>
          </cell>
        </row>
        <row r="67">
          <cell r="F67">
            <v>95.333333333333329</v>
          </cell>
        </row>
        <row r="68">
          <cell r="F68">
            <v>101.66666666666667</v>
          </cell>
        </row>
        <row r="69">
          <cell r="F69">
            <v>111.66666666666667</v>
          </cell>
        </row>
        <row r="70">
          <cell r="F70">
            <v>129</v>
          </cell>
        </row>
        <row r="71">
          <cell r="F71">
            <v>126</v>
          </cell>
        </row>
        <row r="72">
          <cell r="F72">
            <v>123.33333333333333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SA Top Cities - Forecast"/>
      <sheetName val="TSA Top Salary Bucket - Forecas"/>
      <sheetName val="TSA Top 6 (C01) - Forecast"/>
      <sheetName val="TSA C01 - Forecast"/>
      <sheetName val="TSA Top 6 - Forecast"/>
      <sheetName val="TSA - Forecast"/>
      <sheetName val="TSA C01"/>
      <sheetName val="TSA Top 6 (C01)"/>
      <sheetName val="TSA Top 6"/>
      <sheetName val="TSA Top Cities"/>
      <sheetName val="TSA Top Salary Bucket"/>
      <sheetName val="TSA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Attrition</v>
          </cell>
          <cell r="C1" t="str">
            <v>Forecast(Attrition)</v>
          </cell>
          <cell r="D1" t="str">
            <v>Lower Confidence Bound(Attrition)</v>
          </cell>
          <cell r="E1" t="str">
            <v>Upper Confidence Bound(Attrition)</v>
          </cell>
        </row>
        <row r="2">
          <cell r="A2">
            <v>44287</v>
          </cell>
          <cell r="B2">
            <v>56</v>
          </cell>
          <cell r="C2">
            <v>71.824198895812259</v>
          </cell>
        </row>
        <row r="3">
          <cell r="A3">
            <v>44317</v>
          </cell>
          <cell r="B3">
            <v>99</v>
          </cell>
          <cell r="C3">
            <v>76.561905976631991</v>
          </cell>
        </row>
        <row r="4">
          <cell r="A4">
            <v>44348</v>
          </cell>
          <cell r="B4">
            <v>87</v>
          </cell>
          <cell r="C4">
            <v>81.29961305745168</v>
          </cell>
        </row>
        <row r="5">
          <cell r="A5">
            <v>44378</v>
          </cell>
          <cell r="B5">
            <v>100</v>
          </cell>
          <cell r="C5">
            <v>86.037320138271397</v>
          </cell>
        </row>
        <row r="6">
          <cell r="A6">
            <v>44409</v>
          </cell>
          <cell r="B6">
            <v>106</v>
          </cell>
          <cell r="C6">
            <v>90.775027219091086</v>
          </cell>
        </row>
        <row r="7">
          <cell r="A7">
            <v>44440</v>
          </cell>
          <cell r="B7">
            <v>95</v>
          </cell>
          <cell r="C7">
            <v>95.512734299910818</v>
          </cell>
        </row>
        <row r="8">
          <cell r="A8">
            <v>44470</v>
          </cell>
          <cell r="B8">
            <v>85</v>
          </cell>
          <cell r="C8">
            <v>100.25044138073049</v>
          </cell>
        </row>
        <row r="9">
          <cell r="A9">
            <v>44501</v>
          </cell>
          <cell r="B9">
            <v>125</v>
          </cell>
          <cell r="C9">
            <v>104.98814846155022</v>
          </cell>
        </row>
        <row r="10">
          <cell r="A10">
            <v>44531</v>
          </cell>
          <cell r="B10">
            <v>125</v>
          </cell>
          <cell r="C10">
            <v>109.7258555423699</v>
          </cell>
        </row>
        <row r="11">
          <cell r="A11">
            <v>44562</v>
          </cell>
          <cell r="B11">
            <v>137</v>
          </cell>
          <cell r="C11">
            <v>114.46356262318965</v>
          </cell>
        </row>
        <row r="12">
          <cell r="A12">
            <v>44593</v>
          </cell>
          <cell r="B12">
            <v>116</v>
          </cell>
          <cell r="C12">
            <v>119.20126970400932</v>
          </cell>
        </row>
        <row r="13">
          <cell r="A13">
            <v>44621</v>
          </cell>
          <cell r="B13">
            <v>117</v>
          </cell>
          <cell r="C13">
            <v>123.93897678482905</v>
          </cell>
          <cell r="D13">
            <v>117</v>
          </cell>
          <cell r="E13">
            <v>117</v>
          </cell>
        </row>
        <row r="14">
          <cell r="A14">
            <v>44652</v>
          </cell>
          <cell r="C14">
            <v>128.67668386564876</v>
          </cell>
          <cell r="D14">
            <v>94.729881766475671</v>
          </cell>
          <cell r="E14">
            <v>162.62348596482184</v>
          </cell>
        </row>
        <row r="15">
          <cell r="A15">
            <v>44682</v>
          </cell>
          <cell r="C15">
            <v>133.41439094646844</v>
          </cell>
          <cell r="D15">
            <v>95.445518778485109</v>
          </cell>
          <cell r="E15">
            <v>171.38326311445178</v>
          </cell>
        </row>
        <row r="16">
          <cell r="A16">
            <v>44713</v>
          </cell>
          <cell r="C16">
            <v>138.15209802728816</v>
          </cell>
          <cell r="D16">
            <v>96.534301627361145</v>
          </cell>
          <cell r="E16">
            <v>179.76989442721518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CE31B-FA23-46FE-867E-222998EB35C3}" name="Table11" displayName="Table11" ref="A1:E16" totalsRowShown="0">
  <autoFilter ref="A1:E16" xr:uid="{8F04FC99-DB7F-41F4-8FB1-E59EB912EBDD}"/>
  <tableColumns count="5">
    <tableColumn id="1" xr3:uid="{2EC0ADB4-276A-4248-BFB3-43FD41D5FCB1}" name="Month" dataDxfId="4"/>
    <tableColumn id="2" xr3:uid="{97E47DC9-798E-42C3-B5CF-AE12FDDC7177}" name="Attrition"/>
    <tableColumn id="3" xr3:uid="{AC95739C-0872-4CE0-BECD-B3FFD9F0B456}" name="Forecast(Attrition)" dataDxfId="3">
      <calculatedColumnFormula>_xlfn.FORECAST.ETS(A2,$B$2:$B$13,$A$2:$A$13,1,1)</calculatedColumnFormula>
    </tableColumn>
    <tableColumn id="4" xr3:uid="{6E016B53-61FA-4F2B-874C-B3C214E601E0}" name="Lower Confidence Bound(Attrition)" dataDxfId="2"/>
    <tableColumn id="5" xr3:uid="{C004025B-D93B-413A-9406-5C61EE8C8737}" name="Upper Confidence Bound(Attrition)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A75CB7-DACE-4C1C-A463-9A6F312CFBDB}" name="Table12" displayName="Table12" ref="G1:H8" totalsRowShown="0">
  <autoFilter ref="G1:H8" xr:uid="{82986AC4-8B4C-4A20-9AE4-CB32EAD692B8}"/>
  <tableColumns count="2">
    <tableColumn id="1" xr3:uid="{B8AE8642-6FEA-4B6A-A529-254CDA1B669E}" name="Statistic"/>
    <tableColumn id="2" xr3:uid="{9A23183E-F9DA-45A7-84CE-293480E1539A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86106-A528-47E3-AA5F-33619B2B00F5}">
  <sheetPr codeName="Sheet9">
    <tabColor theme="9" tint="-0.499984740745262"/>
  </sheetPr>
  <dimension ref="A1:T79"/>
  <sheetViews>
    <sheetView showGridLines="0" tabSelected="1" workbookViewId="0"/>
  </sheetViews>
  <sheetFormatPr defaultRowHeight="15" x14ac:dyDescent="0.25"/>
  <cols>
    <col min="1" max="1" width="14.42578125" bestFit="1" customWidth="1"/>
    <col min="2" max="2" width="12.28515625" bestFit="1" customWidth="1"/>
    <col min="3" max="3" width="18.140625" bestFit="1" customWidth="1"/>
    <col min="4" max="4" width="12" bestFit="1" customWidth="1"/>
    <col min="5" max="5" width="12.28515625" bestFit="1" customWidth="1"/>
    <col min="6" max="6" width="5.42578125" bestFit="1" customWidth="1"/>
    <col min="7" max="8" width="18.140625" bestFit="1" customWidth="1"/>
    <col min="9" max="9" width="12.5703125" bestFit="1" customWidth="1"/>
  </cols>
  <sheetData>
    <row r="1" spans="1:6" x14ac:dyDescent="0.25">
      <c r="D1" s="31"/>
      <c r="E1" s="32"/>
      <c r="F1" s="31"/>
    </row>
    <row r="2" spans="1:6" x14ac:dyDescent="0.25">
      <c r="A2" s="2" t="s">
        <v>66</v>
      </c>
      <c r="B2" s="2" t="s">
        <v>0</v>
      </c>
      <c r="C2" s="23" t="s">
        <v>79</v>
      </c>
      <c r="D2" s="31"/>
      <c r="E2" s="32"/>
      <c r="F2" s="31"/>
    </row>
    <row r="3" spans="1:6" x14ac:dyDescent="0.25">
      <c r="A3" t="s">
        <v>2</v>
      </c>
      <c r="B3" t="s">
        <v>3</v>
      </c>
      <c r="C3" s="1">
        <v>56</v>
      </c>
      <c r="D3" s="31"/>
      <c r="E3" s="32"/>
      <c r="F3" s="31"/>
    </row>
    <row r="4" spans="1:6" x14ac:dyDescent="0.25">
      <c r="B4" t="s">
        <v>4</v>
      </c>
      <c r="C4" s="1">
        <v>99</v>
      </c>
      <c r="D4" s="31"/>
      <c r="E4" s="32"/>
      <c r="F4" s="31"/>
    </row>
    <row r="5" spans="1:6" x14ac:dyDescent="0.25">
      <c r="B5" t="s">
        <v>5</v>
      </c>
      <c r="C5" s="1">
        <v>87</v>
      </c>
      <c r="D5" s="31"/>
      <c r="E5" s="31"/>
      <c r="F5" s="31"/>
    </row>
    <row r="6" spans="1:6" x14ac:dyDescent="0.25">
      <c r="A6" t="s">
        <v>6</v>
      </c>
      <c r="B6" t="s">
        <v>7</v>
      </c>
      <c r="C6" s="1">
        <v>100</v>
      </c>
    </row>
    <row r="7" spans="1:6" x14ac:dyDescent="0.25">
      <c r="B7" t="s">
        <v>8</v>
      </c>
      <c r="C7" s="1">
        <v>106</v>
      </c>
    </row>
    <row r="8" spans="1:6" x14ac:dyDescent="0.25">
      <c r="B8" t="s">
        <v>9</v>
      </c>
      <c r="C8" s="1">
        <v>95</v>
      </c>
    </row>
    <row r="9" spans="1:6" x14ac:dyDescent="0.25">
      <c r="A9" t="s">
        <v>10</v>
      </c>
      <c r="B9" t="s">
        <v>11</v>
      </c>
      <c r="C9" s="1">
        <v>85</v>
      </c>
    </row>
    <row r="10" spans="1:6" x14ac:dyDescent="0.25">
      <c r="B10" t="s">
        <v>12</v>
      </c>
      <c r="C10" s="1">
        <v>125</v>
      </c>
    </row>
    <row r="11" spans="1:6" x14ac:dyDescent="0.25">
      <c r="B11" t="s">
        <v>13</v>
      </c>
      <c r="C11" s="1">
        <v>125</v>
      </c>
    </row>
    <row r="12" spans="1:6" x14ac:dyDescent="0.25">
      <c r="A12" t="s">
        <v>14</v>
      </c>
      <c r="B12" t="s">
        <v>15</v>
      </c>
      <c r="C12" s="1">
        <v>137</v>
      </c>
    </row>
    <row r="13" spans="1:6" x14ac:dyDescent="0.25">
      <c r="B13" t="s">
        <v>16</v>
      </c>
      <c r="C13" s="1">
        <v>116</v>
      </c>
    </row>
    <row r="14" spans="1:6" x14ac:dyDescent="0.25">
      <c r="B14" t="s">
        <v>17</v>
      </c>
      <c r="C14" s="1">
        <v>117</v>
      </c>
    </row>
    <row r="16" spans="1:6" ht="23.25" x14ac:dyDescent="0.25">
      <c r="E16" s="22" t="s">
        <v>62</v>
      </c>
    </row>
    <row r="19" spans="1:20" ht="18" x14ac:dyDescent="0.35">
      <c r="A19" s="24" t="s">
        <v>18</v>
      </c>
      <c r="B19" s="25" t="s">
        <v>66</v>
      </c>
      <c r="C19" s="25" t="s">
        <v>34</v>
      </c>
      <c r="D19" s="24" t="s">
        <v>19</v>
      </c>
      <c r="E19" s="24" t="s">
        <v>20</v>
      </c>
      <c r="F19" s="24" t="s">
        <v>63</v>
      </c>
      <c r="G19" s="24" t="s">
        <v>64</v>
      </c>
      <c r="H19" s="24" t="s">
        <v>22</v>
      </c>
      <c r="I19" s="24" t="s">
        <v>65</v>
      </c>
      <c r="J19" s="24" t="s">
        <v>23</v>
      </c>
      <c r="K19" s="1"/>
      <c r="L19" s="1"/>
      <c r="M19" s="26" t="s">
        <v>26</v>
      </c>
      <c r="N19" s="26" t="s">
        <v>27</v>
      </c>
      <c r="O19" s="26" t="s">
        <v>28</v>
      </c>
      <c r="P19" s="26" t="s">
        <v>29</v>
      </c>
      <c r="R19" s="1" t="s">
        <v>27</v>
      </c>
      <c r="S19" s="1" t="s">
        <v>28</v>
      </c>
      <c r="T19" s="1" t="s">
        <v>29</v>
      </c>
    </row>
    <row r="20" spans="1:20" x14ac:dyDescent="0.25">
      <c r="A20" s="1">
        <v>1</v>
      </c>
      <c r="B20" s="2" t="s">
        <v>2</v>
      </c>
      <c r="C20" t="s">
        <v>30</v>
      </c>
      <c r="D20">
        <v>56</v>
      </c>
      <c r="E20" s="3"/>
      <c r="G20" s="4">
        <f>VLOOKUP(C20,$K$35:$L$38,2,0)</f>
        <v>0.98241931535167148</v>
      </c>
      <c r="H20" s="5">
        <f>D20/G20</f>
        <v>57.002136587628037</v>
      </c>
      <c r="I20">
        <f>$B$56+$B$57*A20</f>
        <v>76.595266533802402</v>
      </c>
      <c r="J20">
        <f>G20*I20</f>
        <v>75.248669307316945</v>
      </c>
      <c r="K20" s="4"/>
      <c r="L20" s="4"/>
      <c r="N20">
        <f>ABS(D20-J20)</f>
        <v>19.248669307316945</v>
      </c>
      <c r="O20">
        <f>N20^2</f>
        <v>370.51127010244539</v>
      </c>
      <c r="P20" s="6">
        <f>N20/D20</f>
        <v>0.34372623763065974</v>
      </c>
    </row>
    <row r="21" spans="1:20" x14ac:dyDescent="0.25">
      <c r="A21" s="1">
        <v>2</v>
      </c>
      <c r="B21" s="2"/>
      <c r="C21" t="s">
        <v>31</v>
      </c>
      <c r="D21">
        <v>99</v>
      </c>
      <c r="E21" s="3">
        <f t="shared" ref="E21:E30" si="0">AVERAGE(D20:D22)</f>
        <v>80.666666666666671</v>
      </c>
      <c r="F21" s="5">
        <f>D21/E21</f>
        <v>1.2272727272727273</v>
      </c>
      <c r="G21" s="4">
        <f t="shared" ref="G21:G34" si="1">VLOOKUP(C21,$K$35:$L$38,2,0)</f>
        <v>1.0859236645508772</v>
      </c>
      <c r="H21" s="5">
        <f t="shared" ref="H21:H31" si="2">D21/G21</f>
        <v>91.166629139576784</v>
      </c>
      <c r="I21">
        <f t="shared" ref="I21:I34" si="3">$B$56+$B$57*A21</f>
        <v>81.417877366115789</v>
      </c>
      <c r="J21">
        <f t="shared" ref="J21:J34" si="4">G21*I21</f>
        <v>88.413599749366384</v>
      </c>
      <c r="K21" s="4"/>
      <c r="L21" s="4"/>
      <c r="N21">
        <f t="shared" ref="N21:N31" si="5">ABS(D21-J21)</f>
        <v>10.586400250633616</v>
      </c>
      <c r="O21">
        <f t="shared" ref="O21:O31" si="6">N21^2</f>
        <v>112.07187026661549</v>
      </c>
      <c r="P21" s="6">
        <f t="shared" ref="P21:P31" si="7">N21/D21</f>
        <v>0.10693333586498602</v>
      </c>
      <c r="R21">
        <f>ABS(D21-E21)</f>
        <v>18.333333333333329</v>
      </c>
      <c r="S21">
        <f t="shared" ref="S21:S30" si="8">R21^2</f>
        <v>336.11111111111092</v>
      </c>
      <c r="T21" s="6">
        <f>R21/H21</f>
        <v>0.20109697491682904</v>
      </c>
    </row>
    <row r="22" spans="1:20" x14ac:dyDescent="0.25">
      <c r="A22" s="1">
        <v>3</v>
      </c>
      <c r="B22" s="7"/>
      <c r="C22" t="s">
        <v>32</v>
      </c>
      <c r="D22">
        <v>87</v>
      </c>
      <c r="E22" s="3">
        <f t="shared" si="0"/>
        <v>95.333333333333329</v>
      </c>
      <c r="F22" s="5">
        <f t="shared" ref="F22:F30" si="9">D22/E22</f>
        <v>0.91258741258741261</v>
      </c>
      <c r="G22" s="4">
        <f t="shared" si="1"/>
        <v>0.95936105238430824</v>
      </c>
      <c r="H22" s="5">
        <f t="shared" si="2"/>
        <v>90.685357492654262</v>
      </c>
      <c r="I22">
        <f t="shared" si="3"/>
        <v>86.240488198429176</v>
      </c>
      <c r="J22">
        <f t="shared" si="4"/>
        <v>82.73576551618153</v>
      </c>
      <c r="K22" s="4"/>
      <c r="L22" s="4"/>
      <c r="N22">
        <f t="shared" si="5"/>
        <v>4.2642344838184698</v>
      </c>
      <c r="O22">
        <f t="shared" si="6"/>
        <v>18.183695732986571</v>
      </c>
      <c r="P22" s="6">
        <f t="shared" si="7"/>
        <v>4.9014189469177814E-2</v>
      </c>
      <c r="R22">
        <f t="shared" ref="R22:R30" si="10">ABS(D22-E22)</f>
        <v>8.3333333333333286</v>
      </c>
      <c r="S22">
        <f t="shared" si="8"/>
        <v>69.444444444444372</v>
      </c>
      <c r="T22" s="6">
        <f t="shared" ref="T22:T30" si="11">R22/H22</f>
        <v>9.1892821109608017E-2</v>
      </c>
    </row>
    <row r="23" spans="1:20" x14ac:dyDescent="0.25">
      <c r="A23" s="1">
        <v>4</v>
      </c>
      <c r="B23" s="2" t="s">
        <v>6</v>
      </c>
      <c r="C23" t="s">
        <v>30</v>
      </c>
      <c r="D23">
        <v>100</v>
      </c>
      <c r="E23" s="3">
        <f t="shared" si="0"/>
        <v>97.666666666666671</v>
      </c>
      <c r="F23" s="5">
        <f t="shared" si="9"/>
        <v>1.0238907849829351</v>
      </c>
      <c r="G23" s="4">
        <f t="shared" si="1"/>
        <v>0.98241931535167148</v>
      </c>
      <c r="H23" s="5">
        <f t="shared" si="2"/>
        <v>101.78952962076436</v>
      </c>
      <c r="I23">
        <f t="shared" si="3"/>
        <v>91.063099030742563</v>
      </c>
      <c r="J23">
        <f t="shared" si="4"/>
        <v>89.462147403583572</v>
      </c>
      <c r="K23" s="4"/>
      <c r="L23" s="4"/>
      <c r="N23">
        <f t="shared" si="5"/>
        <v>10.537852596416428</v>
      </c>
      <c r="O23">
        <f t="shared" si="6"/>
        <v>111.04633734380046</v>
      </c>
      <c r="P23" s="6">
        <f t="shared" si="7"/>
        <v>0.10537852596416428</v>
      </c>
      <c r="R23">
        <f t="shared" si="10"/>
        <v>2.3333333333333286</v>
      </c>
      <c r="S23">
        <f t="shared" si="8"/>
        <v>5.4444444444444224</v>
      </c>
      <c r="T23" s="6">
        <f t="shared" si="11"/>
        <v>2.2923117358205621E-2</v>
      </c>
    </row>
    <row r="24" spans="1:20" x14ac:dyDescent="0.25">
      <c r="A24" s="1">
        <v>5</v>
      </c>
      <c r="B24" s="2"/>
      <c r="C24" t="s">
        <v>31</v>
      </c>
      <c r="D24">
        <v>106</v>
      </c>
      <c r="E24" s="3">
        <f t="shared" si="0"/>
        <v>100.33333333333333</v>
      </c>
      <c r="F24" s="5">
        <f t="shared" si="9"/>
        <v>1.0564784053156147</v>
      </c>
      <c r="G24" s="4">
        <f t="shared" si="1"/>
        <v>1.0859236645508772</v>
      </c>
      <c r="H24" s="5">
        <f t="shared" si="2"/>
        <v>97.61275443227413</v>
      </c>
      <c r="I24">
        <f t="shared" si="3"/>
        <v>95.885709863055951</v>
      </c>
      <c r="J24">
        <f t="shared" si="4"/>
        <v>104.1245614325519</v>
      </c>
      <c r="K24" s="4"/>
      <c r="L24" s="4"/>
      <c r="N24">
        <f t="shared" si="5"/>
        <v>1.8754385674481</v>
      </c>
      <c r="O24">
        <f t="shared" si="6"/>
        <v>3.5172698202717814</v>
      </c>
      <c r="P24" s="6">
        <f t="shared" si="7"/>
        <v>1.7692816674038679E-2</v>
      </c>
      <c r="R24">
        <f t="shared" si="10"/>
        <v>5.6666666666666714</v>
      </c>
      <c r="S24">
        <f t="shared" si="8"/>
        <v>32.111111111111164</v>
      </c>
      <c r="T24" s="6">
        <f t="shared" si="11"/>
        <v>5.8052522947688451E-2</v>
      </c>
    </row>
    <row r="25" spans="1:20" x14ac:dyDescent="0.25">
      <c r="A25" s="1">
        <v>6</v>
      </c>
      <c r="B25" s="7"/>
      <c r="C25" t="s">
        <v>32</v>
      </c>
      <c r="D25">
        <v>95</v>
      </c>
      <c r="E25" s="3">
        <f t="shared" si="0"/>
        <v>95.333333333333329</v>
      </c>
      <c r="F25" s="5">
        <f t="shared" si="9"/>
        <v>0.99650349650349657</v>
      </c>
      <c r="G25" s="4">
        <f t="shared" si="1"/>
        <v>0.95936105238430824</v>
      </c>
      <c r="H25" s="5">
        <f t="shared" si="2"/>
        <v>99.024240940254643</v>
      </c>
      <c r="I25">
        <f t="shared" si="3"/>
        <v>100.70832069536935</v>
      </c>
      <c r="J25">
        <f t="shared" si="4"/>
        <v>96.615640526165947</v>
      </c>
      <c r="K25" s="4"/>
      <c r="L25" s="4"/>
      <c r="N25">
        <f t="shared" si="5"/>
        <v>1.6156405261659472</v>
      </c>
      <c r="O25">
        <f t="shared" si="6"/>
        <v>2.6102943097897788</v>
      </c>
      <c r="P25" s="6">
        <f t="shared" si="7"/>
        <v>1.7006742380694183E-2</v>
      </c>
      <c r="R25">
        <f t="shared" si="10"/>
        <v>0.3333333333333286</v>
      </c>
      <c r="S25">
        <f t="shared" si="8"/>
        <v>0.11111111111110795</v>
      </c>
      <c r="T25" s="6">
        <f t="shared" si="11"/>
        <v>3.3661791311729635E-3</v>
      </c>
    </row>
    <row r="26" spans="1:20" x14ac:dyDescent="0.25">
      <c r="A26" s="1">
        <v>7</v>
      </c>
      <c r="B26" s="2" t="s">
        <v>10</v>
      </c>
      <c r="C26" t="s">
        <v>30</v>
      </c>
      <c r="D26">
        <v>85</v>
      </c>
      <c r="E26" s="3">
        <f t="shared" si="0"/>
        <v>101.66666666666667</v>
      </c>
      <c r="F26" s="5">
        <f t="shared" si="9"/>
        <v>0.83606557377049173</v>
      </c>
      <c r="G26" s="4">
        <f t="shared" si="1"/>
        <v>0.98241931535167148</v>
      </c>
      <c r="H26" s="5">
        <f t="shared" si="2"/>
        <v>86.5211001776497</v>
      </c>
      <c r="I26">
        <f t="shared" si="3"/>
        <v>105.53093152768274</v>
      </c>
      <c r="J26">
        <f t="shared" si="4"/>
        <v>103.6756254998502</v>
      </c>
      <c r="K26" s="4"/>
      <c r="L26" s="4"/>
      <c r="N26">
        <f t="shared" si="5"/>
        <v>18.675625499850199</v>
      </c>
      <c r="O26">
        <f t="shared" si="6"/>
        <v>348.778987810655</v>
      </c>
      <c r="P26" s="6">
        <f t="shared" si="7"/>
        <v>0.21971324117470822</v>
      </c>
      <c r="R26">
        <f t="shared" si="10"/>
        <v>16.666666666666671</v>
      </c>
      <c r="S26">
        <f t="shared" si="8"/>
        <v>277.77777777777794</v>
      </c>
      <c r="T26" s="6">
        <f t="shared" si="11"/>
        <v>0.19263123830424936</v>
      </c>
    </row>
    <row r="27" spans="1:20" x14ac:dyDescent="0.25">
      <c r="A27" s="1">
        <v>8</v>
      </c>
      <c r="B27" s="2"/>
      <c r="C27" t="s">
        <v>31</v>
      </c>
      <c r="D27">
        <v>125</v>
      </c>
      <c r="E27" s="3">
        <f t="shared" si="0"/>
        <v>111.66666666666667</v>
      </c>
      <c r="F27" s="5">
        <f t="shared" si="9"/>
        <v>1.1194029850746268</v>
      </c>
      <c r="G27" s="4">
        <f t="shared" si="1"/>
        <v>1.0859236645508772</v>
      </c>
      <c r="H27" s="5">
        <f t="shared" si="2"/>
        <v>115.10938022673835</v>
      </c>
      <c r="I27">
        <f t="shared" si="3"/>
        <v>110.35354235999613</v>
      </c>
      <c r="J27">
        <f t="shared" si="4"/>
        <v>119.83552311573744</v>
      </c>
      <c r="K27" s="4"/>
      <c r="L27" s="4"/>
      <c r="N27">
        <f t="shared" si="5"/>
        <v>5.1644768842625552</v>
      </c>
      <c r="O27">
        <f t="shared" si="6"/>
        <v>26.671821488082269</v>
      </c>
      <c r="P27" s="6">
        <f t="shared" si="7"/>
        <v>4.131581507410044E-2</v>
      </c>
      <c r="R27">
        <f t="shared" si="10"/>
        <v>13.333333333333329</v>
      </c>
      <c r="S27">
        <f t="shared" si="8"/>
        <v>177.77777777777766</v>
      </c>
      <c r="T27" s="6">
        <f t="shared" si="11"/>
        <v>0.11583185755209353</v>
      </c>
    </row>
    <row r="28" spans="1:20" x14ac:dyDescent="0.25">
      <c r="A28" s="1">
        <v>9</v>
      </c>
      <c r="B28" s="7"/>
      <c r="C28" t="s">
        <v>32</v>
      </c>
      <c r="D28">
        <v>125</v>
      </c>
      <c r="E28" s="3">
        <f t="shared" si="0"/>
        <v>129</v>
      </c>
      <c r="F28" s="5">
        <f t="shared" si="9"/>
        <v>0.96899224806201545</v>
      </c>
      <c r="G28" s="4">
        <f t="shared" si="1"/>
        <v>0.95936105238430824</v>
      </c>
      <c r="H28" s="5">
        <f t="shared" si="2"/>
        <v>130.29505386875613</v>
      </c>
      <c r="I28">
        <f t="shared" si="3"/>
        <v>115.17615319230951</v>
      </c>
      <c r="J28">
        <f t="shared" si="4"/>
        <v>110.49551553615036</v>
      </c>
      <c r="K28" s="4"/>
      <c r="L28" s="4"/>
      <c r="N28">
        <f t="shared" si="5"/>
        <v>14.504484463849636</v>
      </c>
      <c r="O28">
        <f t="shared" si="6"/>
        <v>210.38006956205547</v>
      </c>
      <c r="P28" s="6">
        <f t="shared" si="7"/>
        <v>0.11603587571079708</v>
      </c>
      <c r="R28">
        <f t="shared" si="10"/>
        <v>4</v>
      </c>
      <c r="S28">
        <f t="shared" si="8"/>
        <v>16</v>
      </c>
      <c r="T28" s="6">
        <f t="shared" si="11"/>
        <v>3.0699553676297862E-2</v>
      </c>
    </row>
    <row r="29" spans="1:20" x14ac:dyDescent="0.25">
      <c r="A29" s="1">
        <v>10</v>
      </c>
      <c r="B29" s="2" t="s">
        <v>14</v>
      </c>
      <c r="C29" t="s">
        <v>30</v>
      </c>
      <c r="D29">
        <v>137</v>
      </c>
      <c r="E29" s="3">
        <f t="shared" si="0"/>
        <v>126</v>
      </c>
      <c r="F29" s="5">
        <f t="shared" si="9"/>
        <v>1.0873015873015872</v>
      </c>
      <c r="G29" s="4">
        <f t="shared" si="1"/>
        <v>0.98241931535167148</v>
      </c>
      <c r="H29" s="5">
        <f t="shared" si="2"/>
        <v>139.45165558044715</v>
      </c>
      <c r="I29">
        <f t="shared" si="3"/>
        <v>119.9987640246229</v>
      </c>
      <c r="J29">
        <f t="shared" si="4"/>
        <v>117.88910359611681</v>
      </c>
      <c r="K29" s="4"/>
      <c r="L29" s="4"/>
      <c r="N29">
        <f t="shared" si="5"/>
        <v>19.110896403883189</v>
      </c>
      <c r="O29">
        <f t="shared" si="6"/>
        <v>365.22636135995538</v>
      </c>
      <c r="P29" s="6">
        <f t="shared" si="7"/>
        <v>0.13949559418892837</v>
      </c>
      <c r="R29">
        <f t="shared" si="10"/>
        <v>11</v>
      </c>
      <c r="S29">
        <f t="shared" si="8"/>
        <v>121</v>
      </c>
      <c r="T29" s="6">
        <f t="shared" si="11"/>
        <v>7.8880382984440778E-2</v>
      </c>
    </row>
    <row r="30" spans="1:20" x14ac:dyDescent="0.25">
      <c r="A30" s="1">
        <v>11</v>
      </c>
      <c r="B30" s="2"/>
      <c r="C30" t="s">
        <v>31</v>
      </c>
      <c r="D30">
        <v>116</v>
      </c>
      <c r="E30" s="3">
        <f t="shared" si="0"/>
        <v>123.33333333333333</v>
      </c>
      <c r="F30" s="5">
        <f t="shared" si="9"/>
        <v>0.94054054054054059</v>
      </c>
      <c r="G30" s="4">
        <f t="shared" si="1"/>
        <v>1.0859236645508772</v>
      </c>
      <c r="H30" s="5">
        <f t="shared" si="2"/>
        <v>106.82150485041319</v>
      </c>
      <c r="I30">
        <f t="shared" si="3"/>
        <v>124.8213748569363</v>
      </c>
      <c r="J30">
        <f t="shared" si="4"/>
        <v>135.54648479892299</v>
      </c>
      <c r="K30" s="4"/>
      <c r="L30" s="4"/>
      <c r="N30">
        <f t="shared" si="5"/>
        <v>19.54648479892299</v>
      </c>
      <c r="O30">
        <f t="shared" si="6"/>
        <v>382.06506799452751</v>
      </c>
      <c r="P30" s="6">
        <f t="shared" si="7"/>
        <v>0.16850417930106026</v>
      </c>
      <c r="R30">
        <f t="shared" si="10"/>
        <v>7.3333333333333286</v>
      </c>
      <c r="S30">
        <f t="shared" si="8"/>
        <v>53.777777777777708</v>
      </c>
      <c r="T30" s="6">
        <f t="shared" si="11"/>
        <v>6.8650346609538171E-2</v>
      </c>
    </row>
    <row r="31" spans="1:20" x14ac:dyDescent="0.25">
      <c r="A31" s="1">
        <v>12</v>
      </c>
      <c r="B31" s="7"/>
      <c r="C31" t="s">
        <v>32</v>
      </c>
      <c r="D31">
        <v>117</v>
      </c>
      <c r="E31" s="3"/>
      <c r="G31" s="4">
        <f t="shared" si="1"/>
        <v>0.95936105238430824</v>
      </c>
      <c r="H31" s="5">
        <f t="shared" si="2"/>
        <v>121.95617042115572</v>
      </c>
      <c r="I31">
        <f t="shared" si="3"/>
        <v>129.64398568924969</v>
      </c>
      <c r="J31">
        <f t="shared" si="4"/>
        <v>124.37539054613478</v>
      </c>
      <c r="K31" s="4"/>
      <c r="L31" s="4"/>
      <c r="N31">
        <f t="shared" si="5"/>
        <v>7.3753905461347813</v>
      </c>
      <c r="O31">
        <f t="shared" si="6"/>
        <v>54.396385708014307</v>
      </c>
      <c r="P31" s="6">
        <f t="shared" si="7"/>
        <v>6.3037526035340005E-2</v>
      </c>
    </row>
    <row r="32" spans="1:20" x14ac:dyDescent="0.25">
      <c r="A32" s="8">
        <v>13</v>
      </c>
      <c r="B32" s="9" t="s">
        <v>33</v>
      </c>
      <c r="C32" s="10" t="s">
        <v>30</v>
      </c>
      <c r="D32" s="10"/>
      <c r="E32" s="10"/>
      <c r="F32" s="10"/>
      <c r="G32" s="11">
        <f t="shared" si="1"/>
        <v>0.98241931535167148</v>
      </c>
      <c r="H32" s="10"/>
      <c r="I32" s="10">
        <f t="shared" si="3"/>
        <v>134.46659652156308</v>
      </c>
      <c r="J32" s="12">
        <f t="shared" si="4"/>
        <v>132.10258169238344</v>
      </c>
      <c r="K32" s="4"/>
      <c r="L32" s="4"/>
      <c r="M32">
        <v>132</v>
      </c>
      <c r="N32" s="13">
        <f>ABS(M32-J32)/M32</f>
        <v>7.7713403320786665E-4</v>
      </c>
    </row>
    <row r="33" spans="1:20" x14ac:dyDescent="0.25">
      <c r="A33" s="8">
        <v>14</v>
      </c>
      <c r="B33" s="10"/>
      <c r="C33" s="10" t="s">
        <v>31</v>
      </c>
      <c r="D33" s="10"/>
      <c r="E33" s="10"/>
      <c r="F33" s="10"/>
      <c r="G33" s="11">
        <f t="shared" si="1"/>
        <v>1.0859236645508772</v>
      </c>
      <c r="H33" s="10"/>
      <c r="I33" s="10">
        <f t="shared" si="3"/>
        <v>139.28920735387646</v>
      </c>
      <c r="J33" s="12">
        <f t="shared" si="4"/>
        <v>151.25744648210852</v>
      </c>
      <c r="K33" s="4"/>
      <c r="L33" s="4"/>
      <c r="M33">
        <v>158</v>
      </c>
      <c r="N33" s="13">
        <f>ABS(M33-J33)/M33</f>
        <v>4.2674389353743541E-2</v>
      </c>
    </row>
    <row r="34" spans="1:20" x14ac:dyDescent="0.25">
      <c r="A34" s="8">
        <v>15</v>
      </c>
      <c r="B34" s="10"/>
      <c r="C34" s="10" t="s">
        <v>32</v>
      </c>
      <c r="D34" s="10"/>
      <c r="E34" s="10"/>
      <c r="F34" s="10"/>
      <c r="G34" s="11">
        <f t="shared" si="1"/>
        <v>0.95936105238430824</v>
      </c>
      <c r="H34" s="10"/>
      <c r="I34" s="10">
        <f t="shared" si="3"/>
        <v>144.11181818618985</v>
      </c>
      <c r="J34" s="12">
        <f t="shared" si="4"/>
        <v>138.25526555611918</v>
      </c>
      <c r="K34" s="4"/>
      <c r="L34" s="4"/>
      <c r="O34" s="14">
        <f>AVERAGE(N32:N33)</f>
        <v>2.1725761693475704E-2</v>
      </c>
    </row>
    <row r="35" spans="1:20" ht="18" x14ac:dyDescent="0.35">
      <c r="K35" t="s">
        <v>34</v>
      </c>
      <c r="L35" s="1" t="s">
        <v>21</v>
      </c>
      <c r="N35">
        <f>AVERAGE(N20:N31)</f>
        <v>11.042132860725237</v>
      </c>
      <c r="O35">
        <f>AVERAGE(O20:O31)</f>
        <v>167.12161929159993</v>
      </c>
      <c r="P35" s="6">
        <f>AVERAGE(P20:P31)</f>
        <v>0.11565450662238792</v>
      </c>
      <c r="R35">
        <f>AVERAGE(R21:R30)</f>
        <v>8.7333333333333307</v>
      </c>
      <c r="S35">
        <f>AVERAGE(S21:S30)</f>
        <v>108.95555555555552</v>
      </c>
      <c r="T35" s="6">
        <f>AVERAGE(T21:T30)</f>
        <v>8.6402499459012377E-2</v>
      </c>
    </row>
    <row r="36" spans="1:20" x14ac:dyDescent="0.25">
      <c r="C36" s="10" t="s">
        <v>35</v>
      </c>
      <c r="D36" s="4">
        <f>AVERAGE(D20:D31)</f>
        <v>104</v>
      </c>
      <c r="K36" t="s">
        <v>30</v>
      </c>
      <c r="L36" s="4">
        <f>AVERAGEIF($C$21:$C$30,K36,$F$21:$F$30)</f>
        <v>0.98241931535167148</v>
      </c>
      <c r="M36">
        <v>0.98241931535167148</v>
      </c>
    </row>
    <row r="37" spans="1:20" x14ac:dyDescent="0.25">
      <c r="C37" s="10" t="s">
        <v>36</v>
      </c>
      <c r="D37" s="4">
        <f>_xlfn.STDEV.S(D20:D31)</f>
        <v>22.082489978178721</v>
      </c>
      <c r="K37" t="s">
        <v>31</v>
      </c>
      <c r="L37" s="4">
        <f>AVERAGEIF($C$21:$C$30,K37,$F$21:$F$30)</f>
        <v>1.0859236645508772</v>
      </c>
      <c r="M37">
        <v>1.0859236645508772</v>
      </c>
    </row>
    <row r="38" spans="1:20" x14ac:dyDescent="0.25">
      <c r="C38" s="10" t="s">
        <v>24</v>
      </c>
      <c r="D38" s="4">
        <f>$D$36 + (2.66 *$D$37)</f>
        <v>162.73942334195539</v>
      </c>
      <c r="K38" t="s">
        <v>32</v>
      </c>
      <c r="L38" s="4">
        <f>AVERAGEIF($C$21:$C$30,K38,$F$21:$F$30)</f>
        <v>0.95936105238430824</v>
      </c>
      <c r="M38">
        <v>0.95936105238430824</v>
      </c>
    </row>
    <row r="39" spans="1:20" x14ac:dyDescent="0.25">
      <c r="C39" s="10" t="s">
        <v>25</v>
      </c>
      <c r="D39" s="4">
        <f>$D$36 - (2.66 *$D$37)</f>
        <v>45.260576658044599</v>
      </c>
    </row>
    <row r="40" spans="1:20" x14ac:dyDescent="0.25">
      <c r="A40" t="s">
        <v>37</v>
      </c>
    </row>
    <row r="41" spans="1:20" ht="15.75" thickBot="1" x14ac:dyDescent="0.3"/>
    <row r="42" spans="1:20" x14ac:dyDescent="0.25">
      <c r="A42" s="16" t="s">
        <v>38</v>
      </c>
      <c r="B42" s="16"/>
    </row>
    <row r="43" spans="1:20" x14ac:dyDescent="0.25">
      <c r="A43" t="s">
        <v>39</v>
      </c>
      <c r="B43">
        <v>0.79070712838543922</v>
      </c>
    </row>
    <row r="44" spans="1:20" x14ac:dyDescent="0.25">
      <c r="A44" t="s">
        <v>40</v>
      </c>
      <c r="B44">
        <v>0.62521776287954745</v>
      </c>
    </row>
    <row r="45" spans="1:20" x14ac:dyDescent="0.25">
      <c r="A45" t="s">
        <v>41</v>
      </c>
      <c r="B45">
        <v>0.58773953916750221</v>
      </c>
    </row>
    <row r="46" spans="1:20" x14ac:dyDescent="0.25">
      <c r="A46" t="s">
        <v>42</v>
      </c>
      <c r="B46">
        <v>14.119654879654851</v>
      </c>
    </row>
    <row r="47" spans="1:20" ht="15.75" thickBot="1" x14ac:dyDescent="0.3">
      <c r="A47" s="17" t="s">
        <v>43</v>
      </c>
      <c r="B47" s="17">
        <v>12</v>
      </c>
    </row>
    <row r="49" spans="1:9" ht="15.75" thickBot="1" x14ac:dyDescent="0.3">
      <c r="A49" t="s">
        <v>44</v>
      </c>
    </row>
    <row r="50" spans="1:9" x14ac:dyDescent="0.25">
      <c r="A50" s="18"/>
      <c r="B50" s="18" t="s">
        <v>45</v>
      </c>
      <c r="C50" s="18" t="s">
        <v>46</v>
      </c>
      <c r="D50" s="18" t="s">
        <v>47</v>
      </c>
      <c r="E50" s="18" t="s">
        <v>48</v>
      </c>
      <c r="F50" s="18" t="s">
        <v>49</v>
      </c>
    </row>
    <row r="51" spans="1:9" x14ac:dyDescent="0.25">
      <c r="A51" t="s">
        <v>50</v>
      </c>
      <c r="B51">
        <v>1</v>
      </c>
      <c r="C51">
        <v>3325.8332593123378</v>
      </c>
      <c r="D51">
        <v>3325.8332593123378</v>
      </c>
      <c r="E51">
        <v>16.682161024579369</v>
      </c>
      <c r="F51">
        <v>2.1988865811550383E-3</v>
      </c>
    </row>
    <row r="52" spans="1:9" x14ac:dyDescent="0.25">
      <c r="A52" t="s">
        <v>51</v>
      </c>
      <c r="B52">
        <v>10</v>
      </c>
      <c r="C52">
        <v>1993.6465392056105</v>
      </c>
      <c r="D52">
        <v>199.36465392056104</v>
      </c>
    </row>
    <row r="53" spans="1:9" ht="15.75" thickBot="1" x14ac:dyDescent="0.3">
      <c r="A53" s="17" t="s">
        <v>1</v>
      </c>
      <c r="B53" s="17">
        <v>11</v>
      </c>
      <c r="C53" s="17">
        <v>5319.4797985179484</v>
      </c>
      <c r="D53" s="17"/>
      <c r="E53" s="17"/>
      <c r="F53" s="17"/>
    </row>
    <row r="54" spans="1:9" ht="15.75" thickBot="1" x14ac:dyDescent="0.3"/>
    <row r="55" spans="1:9" x14ac:dyDescent="0.25">
      <c r="A55" s="18"/>
      <c r="B55" s="18" t="s">
        <v>52</v>
      </c>
      <c r="C55" s="18" t="s">
        <v>42</v>
      </c>
      <c r="D55" s="18" t="s">
        <v>53</v>
      </c>
      <c r="E55" s="18" t="s">
        <v>54</v>
      </c>
      <c r="F55" s="18" t="s">
        <v>55</v>
      </c>
      <c r="G55" s="18" t="s">
        <v>56</v>
      </c>
      <c r="H55" s="18" t="s">
        <v>57</v>
      </c>
      <c r="I55" s="18" t="s">
        <v>58</v>
      </c>
    </row>
    <row r="56" spans="1:9" x14ac:dyDescent="0.25">
      <c r="A56" t="s">
        <v>59</v>
      </c>
      <c r="B56" s="19">
        <v>71.772655701489015</v>
      </c>
      <c r="C56">
        <v>8.690046856251632</v>
      </c>
      <c r="D56">
        <v>8.2591793679289154</v>
      </c>
      <c r="E56">
        <v>8.8962202452953639E-6</v>
      </c>
      <c r="F56">
        <v>52.410024675493574</v>
      </c>
      <c r="G56">
        <v>91.135286727484456</v>
      </c>
      <c r="H56">
        <v>52.410024675493574</v>
      </c>
      <c r="I56">
        <v>91.135286727484456</v>
      </c>
    </row>
    <row r="57" spans="1:9" ht="15.75" thickBot="1" x14ac:dyDescent="0.3">
      <c r="A57" s="17" t="s">
        <v>18</v>
      </c>
      <c r="B57" s="20">
        <v>4.8226108323133889</v>
      </c>
      <c r="C57" s="17">
        <v>1.1807448577169</v>
      </c>
      <c r="D57" s="17">
        <v>4.0843801273362628</v>
      </c>
      <c r="E57" s="17">
        <v>2.1988865811550322E-3</v>
      </c>
      <c r="F57" s="17">
        <v>2.1917473405513586</v>
      </c>
      <c r="G57" s="17">
        <v>7.4534743240754189</v>
      </c>
      <c r="H57" s="17">
        <v>2.1917473405513586</v>
      </c>
      <c r="I57" s="17">
        <v>7.4534743240754189</v>
      </c>
    </row>
    <row r="60" spans="1:9" ht="23.25" x14ac:dyDescent="0.25">
      <c r="E60" s="22" t="s">
        <v>61</v>
      </c>
    </row>
    <row r="61" spans="1:9" s="21" customFormat="1" x14ac:dyDescent="0.25"/>
    <row r="62" spans="1:9" x14ac:dyDescent="0.25">
      <c r="B62" s="25" t="s">
        <v>66</v>
      </c>
      <c r="C62" s="25" t="s">
        <v>34</v>
      </c>
      <c r="D62" s="26" t="s">
        <v>19</v>
      </c>
      <c r="E62" s="27"/>
      <c r="F62" s="27" t="s">
        <v>60</v>
      </c>
      <c r="G62" s="26" t="s">
        <v>27</v>
      </c>
      <c r="H62" s="26" t="s">
        <v>28</v>
      </c>
      <c r="I62" s="26" t="s">
        <v>29</v>
      </c>
    </row>
    <row r="63" spans="1:9" x14ac:dyDescent="0.25">
      <c r="B63" s="2" t="s">
        <v>2</v>
      </c>
      <c r="C63" t="s">
        <v>30</v>
      </c>
      <c r="D63">
        <v>56</v>
      </c>
    </row>
    <row r="64" spans="1:9" x14ac:dyDescent="0.25">
      <c r="B64" s="2"/>
      <c r="C64" t="s">
        <v>31</v>
      </c>
      <c r="D64">
        <v>99</v>
      </c>
    </row>
    <row r="65" spans="2:9" x14ac:dyDescent="0.25">
      <c r="B65" s="7"/>
      <c r="C65" t="s">
        <v>32</v>
      </c>
      <c r="D65">
        <v>87</v>
      </c>
      <c r="F65">
        <f t="shared" ref="F65:F74" si="12">AVERAGE(D63:D65)</f>
        <v>80.666666666666671</v>
      </c>
      <c r="G65">
        <f t="shared" ref="G65:G74" si="13">ABS(D65-F65)</f>
        <v>6.3333333333333286</v>
      </c>
      <c r="H65">
        <f t="shared" ref="H65:H74" si="14">G65^2</f>
        <v>40.11111111111105</v>
      </c>
      <c r="I65" s="6">
        <f t="shared" ref="I65:I74" si="15">G65/D65</f>
        <v>7.2796934865900331E-2</v>
      </c>
    </row>
    <row r="66" spans="2:9" x14ac:dyDescent="0.25">
      <c r="B66" s="2" t="s">
        <v>6</v>
      </c>
      <c r="C66" t="s">
        <v>30</v>
      </c>
      <c r="D66">
        <v>100</v>
      </c>
      <c r="F66">
        <f t="shared" si="12"/>
        <v>95.333333333333329</v>
      </c>
      <c r="G66">
        <f t="shared" si="13"/>
        <v>4.6666666666666714</v>
      </c>
      <c r="H66">
        <f t="shared" si="14"/>
        <v>21.777777777777821</v>
      </c>
      <c r="I66" s="6">
        <f t="shared" si="15"/>
        <v>4.6666666666666717E-2</v>
      </c>
    </row>
    <row r="67" spans="2:9" x14ac:dyDescent="0.25">
      <c r="B67" s="2"/>
      <c r="C67" t="s">
        <v>31</v>
      </c>
      <c r="D67">
        <v>106</v>
      </c>
      <c r="F67">
        <f t="shared" si="12"/>
        <v>97.666666666666671</v>
      </c>
      <c r="G67">
        <f t="shared" si="13"/>
        <v>8.3333333333333286</v>
      </c>
      <c r="H67">
        <f t="shared" si="14"/>
        <v>69.444444444444372</v>
      </c>
      <c r="I67" s="6">
        <f t="shared" si="15"/>
        <v>7.8616352201257816E-2</v>
      </c>
    </row>
    <row r="68" spans="2:9" x14ac:dyDescent="0.25">
      <c r="B68" s="7"/>
      <c r="C68" t="s">
        <v>32</v>
      </c>
      <c r="D68">
        <v>95</v>
      </c>
      <c r="F68">
        <f t="shared" si="12"/>
        <v>100.33333333333333</v>
      </c>
      <c r="G68">
        <f t="shared" si="13"/>
        <v>5.3333333333333286</v>
      </c>
      <c r="H68">
        <f t="shared" si="14"/>
        <v>28.444444444444393</v>
      </c>
      <c r="I68" s="6">
        <f t="shared" si="15"/>
        <v>5.6140350877192935E-2</v>
      </c>
    </row>
    <row r="69" spans="2:9" x14ac:dyDescent="0.25">
      <c r="B69" s="2" t="s">
        <v>10</v>
      </c>
      <c r="C69" t="s">
        <v>30</v>
      </c>
      <c r="D69">
        <v>85</v>
      </c>
      <c r="F69">
        <f t="shared" si="12"/>
        <v>95.333333333333329</v>
      </c>
      <c r="G69">
        <f t="shared" si="13"/>
        <v>10.333333333333329</v>
      </c>
      <c r="H69">
        <f t="shared" si="14"/>
        <v>106.77777777777769</v>
      </c>
      <c r="I69" s="6">
        <f t="shared" si="15"/>
        <v>0.12156862745098033</v>
      </c>
    </row>
    <row r="70" spans="2:9" x14ac:dyDescent="0.25">
      <c r="B70" s="2"/>
      <c r="C70" t="s">
        <v>31</v>
      </c>
      <c r="D70">
        <v>125</v>
      </c>
      <c r="F70">
        <f t="shared" si="12"/>
        <v>101.66666666666667</v>
      </c>
      <c r="G70">
        <f t="shared" si="13"/>
        <v>23.333333333333329</v>
      </c>
      <c r="H70">
        <f t="shared" si="14"/>
        <v>544.44444444444423</v>
      </c>
      <c r="I70" s="6">
        <f t="shared" si="15"/>
        <v>0.18666666666666662</v>
      </c>
    </row>
    <row r="71" spans="2:9" x14ac:dyDescent="0.25">
      <c r="B71" s="7"/>
      <c r="C71" t="s">
        <v>32</v>
      </c>
      <c r="D71">
        <v>125</v>
      </c>
      <c r="F71">
        <f t="shared" si="12"/>
        <v>111.66666666666667</v>
      </c>
      <c r="G71">
        <f t="shared" si="13"/>
        <v>13.333333333333329</v>
      </c>
      <c r="H71">
        <f t="shared" si="14"/>
        <v>177.77777777777766</v>
      </c>
      <c r="I71" s="6">
        <f t="shared" si="15"/>
        <v>0.10666666666666663</v>
      </c>
    </row>
    <row r="72" spans="2:9" x14ac:dyDescent="0.25">
      <c r="B72" s="2" t="s">
        <v>14</v>
      </c>
      <c r="C72" t="s">
        <v>30</v>
      </c>
      <c r="D72">
        <v>137</v>
      </c>
      <c r="F72">
        <f t="shared" si="12"/>
        <v>129</v>
      </c>
      <c r="G72">
        <f t="shared" si="13"/>
        <v>8</v>
      </c>
      <c r="H72">
        <f t="shared" si="14"/>
        <v>64</v>
      </c>
      <c r="I72" s="6">
        <f t="shared" si="15"/>
        <v>5.8394160583941604E-2</v>
      </c>
    </row>
    <row r="73" spans="2:9" x14ac:dyDescent="0.25">
      <c r="B73" s="2"/>
      <c r="C73" t="s">
        <v>31</v>
      </c>
      <c r="D73">
        <v>116</v>
      </c>
      <c r="F73">
        <f t="shared" si="12"/>
        <v>126</v>
      </c>
      <c r="G73">
        <f t="shared" si="13"/>
        <v>10</v>
      </c>
      <c r="H73">
        <f t="shared" si="14"/>
        <v>100</v>
      </c>
      <c r="I73" s="6">
        <f t="shared" si="15"/>
        <v>8.6206896551724144E-2</v>
      </c>
    </row>
    <row r="74" spans="2:9" x14ac:dyDescent="0.25">
      <c r="B74" s="7"/>
      <c r="C74" t="s">
        <v>32</v>
      </c>
      <c r="D74">
        <v>117</v>
      </c>
      <c r="F74">
        <f t="shared" si="12"/>
        <v>123.33333333333333</v>
      </c>
      <c r="G74">
        <f t="shared" si="13"/>
        <v>6.3333333333333286</v>
      </c>
      <c r="H74">
        <f t="shared" si="14"/>
        <v>40.11111111111105</v>
      </c>
      <c r="I74" s="6">
        <f t="shared" si="15"/>
        <v>5.4131054131054089E-2</v>
      </c>
    </row>
    <row r="75" spans="2:9" x14ac:dyDescent="0.25">
      <c r="D75">
        <v>132</v>
      </c>
      <c r="F75">
        <f>AVERAGE(D73,D74,F74)</f>
        <v>118.77777777777777</v>
      </c>
      <c r="G75">
        <f>ABS(D75-F75)</f>
        <v>13.222222222222229</v>
      </c>
      <c r="H75">
        <f>G75^2</f>
        <v>174.82716049382734</v>
      </c>
      <c r="I75" s="6"/>
    </row>
    <row r="76" spans="2:9" x14ac:dyDescent="0.25">
      <c r="D76">
        <v>158</v>
      </c>
      <c r="F76">
        <f>AVERAGE(D74,F74,F75)</f>
        <v>119.7037037037037</v>
      </c>
      <c r="G76">
        <f>ABS(D76-F76)</f>
        <v>38.296296296296305</v>
      </c>
      <c r="H76">
        <f>G76^2</f>
        <v>1466.606310013718</v>
      </c>
      <c r="I76" s="6"/>
    </row>
    <row r="77" spans="2:9" x14ac:dyDescent="0.25">
      <c r="F77">
        <f>AVERAGE(F74,F75,F76)</f>
        <v>120.60493827160492</v>
      </c>
    </row>
    <row r="79" spans="2:9" x14ac:dyDescent="0.25">
      <c r="G79" s="2">
        <f>AVERAGE(G65:G74)</f>
        <v>9.5999999999999979</v>
      </c>
      <c r="H79" s="2">
        <f>AVERAGE(H65:H74)</f>
        <v>119.28888888888882</v>
      </c>
      <c r="I79" s="15">
        <f>AVERAGE(I65:I76)</f>
        <v>8.678543766620514E-2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F0892-6F28-4E53-96BE-213464E93423}">
  <sheetPr codeName="Sheet6"/>
  <dimension ref="A1:H16"/>
  <sheetViews>
    <sheetView showGridLines="0" workbookViewId="0">
      <selection activeCell="L8" sqref="L8"/>
    </sheetView>
  </sheetViews>
  <sheetFormatPr defaultRowHeight="15" x14ac:dyDescent="0.25"/>
  <cols>
    <col min="1" max="1" width="13.85546875" bestFit="1" customWidth="1"/>
    <col min="2" max="2" width="10.7109375" customWidth="1"/>
    <col min="3" max="3" width="19.5703125" customWidth="1"/>
    <col min="4" max="4" width="34.28515625" customWidth="1"/>
    <col min="5" max="5" width="34.42578125" customWidth="1"/>
    <col min="7" max="7" width="10.140625" customWidth="1"/>
    <col min="8" max="8" width="16.7109375" bestFit="1" customWidth="1"/>
  </cols>
  <sheetData>
    <row r="1" spans="1:8" x14ac:dyDescent="0.25">
      <c r="A1" t="s">
        <v>34</v>
      </c>
      <c r="B1" t="s">
        <v>19</v>
      </c>
      <c r="C1" t="s">
        <v>67</v>
      </c>
      <c r="D1" t="s">
        <v>68</v>
      </c>
      <c r="E1" t="s">
        <v>69</v>
      </c>
      <c r="G1" t="s">
        <v>70</v>
      </c>
      <c r="H1" t="s">
        <v>71</v>
      </c>
    </row>
    <row r="2" spans="1:8" x14ac:dyDescent="0.25">
      <c r="A2" s="28">
        <v>44287</v>
      </c>
      <c r="B2">
        <v>56</v>
      </c>
      <c r="C2">
        <f t="shared" ref="C2:C16" si="0">_xlfn.FORECAST.ETS(A2,$B$2:$B$13,$A$2:$A$13,1,1)</f>
        <v>71.824198895812259</v>
      </c>
      <c r="G2" t="s">
        <v>72</v>
      </c>
      <c r="H2" s="29">
        <f>_xlfn.FORECAST.ETS.STAT($B$2:$B$13,$A$2:$A$13,1,1,1)</f>
        <v>0.5</v>
      </c>
    </row>
    <row r="3" spans="1:8" x14ac:dyDescent="0.25">
      <c r="A3" s="28">
        <v>44317</v>
      </c>
      <c r="B3">
        <v>99</v>
      </c>
      <c r="C3">
        <f t="shared" si="0"/>
        <v>76.561905976631991</v>
      </c>
      <c r="G3" t="s">
        <v>73</v>
      </c>
      <c r="H3" s="29">
        <f>_xlfn.FORECAST.ETS.STAT($B$2:$B$13,$A$2:$A$13,2,1,1)</f>
        <v>1E-3</v>
      </c>
    </row>
    <row r="4" spans="1:8" x14ac:dyDescent="0.25">
      <c r="A4" s="28">
        <v>44348</v>
      </c>
      <c r="B4">
        <v>87</v>
      </c>
      <c r="C4">
        <f t="shared" si="0"/>
        <v>81.29961305745168</v>
      </c>
      <c r="G4" t="s">
        <v>74</v>
      </c>
      <c r="H4" s="29">
        <f>_xlfn.FORECAST.ETS.STAT($B$2:$B$13,$A$2:$A$13,3,1,1)</f>
        <v>2.2204460492503131E-16</v>
      </c>
    </row>
    <row r="5" spans="1:8" x14ac:dyDescent="0.25">
      <c r="A5" s="28">
        <v>44378</v>
      </c>
      <c r="B5">
        <v>100</v>
      </c>
      <c r="C5">
        <f t="shared" si="0"/>
        <v>86.037320138271397</v>
      </c>
      <c r="G5" t="s">
        <v>75</v>
      </c>
      <c r="H5" s="29">
        <f>_xlfn.FORECAST.ETS.STAT($B$2:$B$13,$A$2:$A$13,4,1,1)</f>
        <v>0.68401529240911996</v>
      </c>
    </row>
    <row r="6" spans="1:8" x14ac:dyDescent="0.25">
      <c r="A6" s="28">
        <v>44409</v>
      </c>
      <c r="B6">
        <v>106</v>
      </c>
      <c r="C6">
        <f t="shared" si="0"/>
        <v>90.775027219091086</v>
      </c>
      <c r="G6" t="s">
        <v>76</v>
      </c>
      <c r="H6" s="6">
        <f>_xlfn.FORECAST.ETS.STAT($B$2:$B$13,$A$2:$A$13,5,1,1)</f>
        <v>0.10479780174381245</v>
      </c>
    </row>
    <row r="7" spans="1:8" x14ac:dyDescent="0.25">
      <c r="A7" s="28">
        <v>44440</v>
      </c>
      <c r="B7">
        <v>95</v>
      </c>
      <c r="C7">
        <f t="shared" si="0"/>
        <v>95.512734299910818</v>
      </c>
      <c r="G7" t="s">
        <v>77</v>
      </c>
      <c r="H7" s="29">
        <f>_xlfn.FORECAST.ETS.STAT($B$2:$B$13,$A$2:$A$13,6,1,1)</f>
        <v>13.191723496461599</v>
      </c>
    </row>
    <row r="8" spans="1:8" x14ac:dyDescent="0.25">
      <c r="A8" s="28">
        <v>44470</v>
      </c>
      <c r="B8">
        <v>85</v>
      </c>
      <c r="C8">
        <f t="shared" si="0"/>
        <v>100.25044138073049</v>
      </c>
      <c r="G8" t="s">
        <v>78</v>
      </c>
      <c r="H8" s="29">
        <f>_xlfn.FORECAST.ETS.STAT($B$2:$B$13,$A$2:$A$13,7,1,1)</f>
        <v>13.985192864738025</v>
      </c>
    </row>
    <row r="9" spans="1:8" x14ac:dyDescent="0.25">
      <c r="A9" s="28">
        <v>44501</v>
      </c>
      <c r="B9">
        <v>125</v>
      </c>
      <c r="C9">
        <f t="shared" si="0"/>
        <v>104.98814846155022</v>
      </c>
      <c r="H9" s="30">
        <f>H8^2</f>
        <v>195.58561946391936</v>
      </c>
    </row>
    <row r="10" spans="1:8" x14ac:dyDescent="0.25">
      <c r="A10" s="28">
        <v>44531</v>
      </c>
      <c r="B10">
        <v>125</v>
      </c>
      <c r="C10">
        <f t="shared" si="0"/>
        <v>109.7258555423699</v>
      </c>
    </row>
    <row r="11" spans="1:8" x14ac:dyDescent="0.25">
      <c r="A11" s="28">
        <v>44562</v>
      </c>
      <c r="B11">
        <v>137</v>
      </c>
      <c r="C11">
        <f t="shared" si="0"/>
        <v>114.46356262318965</v>
      </c>
    </row>
    <row r="12" spans="1:8" x14ac:dyDescent="0.25">
      <c r="A12" s="28">
        <v>44593</v>
      </c>
      <c r="B12">
        <v>116</v>
      </c>
      <c r="C12">
        <f t="shared" si="0"/>
        <v>119.20126970400932</v>
      </c>
    </row>
    <row r="13" spans="1:8" x14ac:dyDescent="0.25">
      <c r="A13" s="28">
        <v>44621</v>
      </c>
      <c r="B13">
        <v>117</v>
      </c>
      <c r="C13">
        <f t="shared" si="0"/>
        <v>123.93897678482905</v>
      </c>
      <c r="D13" s="4">
        <v>117</v>
      </c>
      <c r="E13" s="4">
        <v>117</v>
      </c>
    </row>
    <row r="14" spans="1:8" x14ac:dyDescent="0.25">
      <c r="A14" s="28">
        <v>44652</v>
      </c>
      <c r="C14">
        <f t="shared" si="0"/>
        <v>128.67668386564876</v>
      </c>
      <c r="D14" s="4">
        <f>C14-_xlfn.FORECAST.ETS.CONFINT(A14,$B$2:$B$13,$A$2:$A$13,0.95,1,1)</f>
        <v>94.729881766475671</v>
      </c>
      <c r="E14" s="4">
        <f>C14+_xlfn.FORECAST.ETS.CONFINT(A14,$B$2:$B$13,$A$2:$A$13,0.95,1,1)</f>
        <v>162.62348596482184</v>
      </c>
    </row>
    <row r="15" spans="1:8" x14ac:dyDescent="0.25">
      <c r="A15" s="28">
        <v>44682</v>
      </c>
      <c r="C15">
        <f t="shared" si="0"/>
        <v>133.41439094646844</v>
      </c>
      <c r="D15" s="4">
        <f>C15-_xlfn.FORECAST.ETS.CONFINT(A15,$B$2:$B$13,$A$2:$A$13,0.95,1,1)</f>
        <v>95.445518778485109</v>
      </c>
      <c r="E15" s="4">
        <f>C15+_xlfn.FORECAST.ETS.CONFINT(A15,$B$2:$B$13,$A$2:$A$13,0.95,1,1)</f>
        <v>171.38326311445178</v>
      </c>
    </row>
    <row r="16" spans="1:8" x14ac:dyDescent="0.25">
      <c r="A16" s="28">
        <v>44713</v>
      </c>
      <c r="C16">
        <f t="shared" si="0"/>
        <v>138.15209802728816</v>
      </c>
      <c r="D16" s="4">
        <f>C16-_xlfn.FORECAST.ETS.CONFINT(A16,$B$2:$B$13,$A$2:$A$13,0.95,1,1)</f>
        <v>96.534301627361145</v>
      </c>
      <c r="E16" s="4">
        <f>C16+_xlfn.FORECAST.ETS.CONFINT(A16,$B$2:$B$13,$A$2:$A$13,0.95,1,1)</f>
        <v>179.76989442721518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MA-RMA</vt:lpstr>
      <vt:lpstr>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Sarkar, Saumyadip</dc:creator>
  <cp:lastModifiedBy>Sarkar, Saumyadip</cp:lastModifiedBy>
  <dcterms:created xsi:type="dcterms:W3CDTF">2022-09-05T09:49:50Z</dcterms:created>
  <dcterms:modified xsi:type="dcterms:W3CDTF">2022-09-05T10:31:33Z</dcterms:modified>
</cp:coreProperties>
</file>