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urabhpatil/Desktop/EM Course Materials/MSE 697/Case study Cell Phone/"/>
    </mc:Choice>
  </mc:AlternateContent>
  <xr:revisionPtr revIDLastSave="0" documentId="13_ncr:1_{EA73CAAA-6511-FC45-BBFF-61A030B3A777}" xr6:coauthVersionLast="47" xr6:coauthVersionMax="47" xr10:uidLastSave="{00000000-0000-0000-0000-000000000000}"/>
  <bookViews>
    <workbookView xWindow="0" yWindow="0" windowWidth="28800" windowHeight="18000" activeTab="10" xr2:uid="{4A6A4D36-AC46-934E-95B4-185CAF3B035E}"/>
  </bookViews>
  <sheets>
    <sheet name="Given Data" sheetId="1" r:id="rId1"/>
    <sheet name="Data" sheetId="4" r:id="rId2"/>
    <sheet name="Regression" sheetId="9" r:id="rId3"/>
    <sheet name="Trend Forecast" sheetId="6" r:id="rId4"/>
    <sheet name="Seasonality" sheetId="7" r:id="rId5"/>
    <sheet name="Moving Average" sheetId="8" r:id="rId6"/>
    <sheet name="MA MSE" sheetId="10" r:id="rId7"/>
    <sheet name="Exponential Smoothing" sheetId="11" r:id="rId8"/>
    <sheet name="Holt's" sheetId="13" r:id="rId9"/>
    <sheet name="Winter's" sheetId="12" r:id="rId10"/>
    <sheet name="Comparison" sheetId="14" r:id="rId11"/>
  </sheets>
  <definedNames>
    <definedName name="_xlchart.v2.0" hidden="1">Comparison!$B$2:$B$11</definedName>
    <definedName name="_xlchart.v2.1" hidden="1">Comparison!$C$1</definedName>
    <definedName name="_xlchart.v2.2" hidden="1">Comparison!$C$2:$C$11</definedName>
    <definedName name="solver_adj" localSheetId="7" hidden="1">'Exponential Smoothing'!$J$1</definedName>
    <definedName name="solver_adj" localSheetId="8" hidden="1">'Holt''s'!$M$8:$M$9</definedName>
    <definedName name="solver_cvg" localSheetId="7" hidden="1">0.0001</definedName>
    <definedName name="solver_cvg" localSheetId="8" hidden="1">0.0001</definedName>
    <definedName name="solver_drv" localSheetId="7" hidden="1">1</definedName>
    <definedName name="solver_drv" localSheetId="8" hidden="1">1</definedName>
    <definedName name="solver_eng" localSheetId="7" hidden="1">1</definedName>
    <definedName name="solver_eng" localSheetId="8" hidden="1">1</definedName>
    <definedName name="solver_itr" localSheetId="7" hidden="1">2147483647</definedName>
    <definedName name="solver_itr" localSheetId="8" hidden="1">2147483647</definedName>
    <definedName name="solver_lhs1" localSheetId="7" hidden="1">'Exponential Smoothing'!$J$1</definedName>
    <definedName name="solver_lhs1" localSheetId="8" hidden="1">'Holt''s'!$M$8</definedName>
    <definedName name="solver_lhs2" localSheetId="7" hidden="1">'Exponential Smoothing'!$J$1</definedName>
    <definedName name="solver_lhs2" localSheetId="8" hidden="1">'Holt''s'!$M$8</definedName>
    <definedName name="solver_lhs3" localSheetId="8" hidden="1">'Holt''s'!$M$9</definedName>
    <definedName name="solver_lhs4" localSheetId="8" hidden="1">'Holt''s'!$M$9</definedName>
    <definedName name="solver_lin" localSheetId="7" hidden="1">2</definedName>
    <definedName name="solver_lin" localSheetId="8" hidden="1">2</definedName>
    <definedName name="solver_mip" localSheetId="7" hidden="1">2147483647</definedName>
    <definedName name="solver_mip" localSheetId="8" hidden="1">2147483647</definedName>
    <definedName name="solver_mni" localSheetId="7" hidden="1">30</definedName>
    <definedName name="solver_mni" localSheetId="8" hidden="1">30</definedName>
    <definedName name="solver_mrt" localSheetId="7" hidden="1">0.075</definedName>
    <definedName name="solver_mrt" localSheetId="8" hidden="1">0.075</definedName>
    <definedName name="solver_msl" localSheetId="7" hidden="1">2</definedName>
    <definedName name="solver_msl" localSheetId="8" hidden="1">2</definedName>
    <definedName name="solver_neg" localSheetId="7" hidden="1">1</definedName>
    <definedName name="solver_neg" localSheetId="8" hidden="1">1</definedName>
    <definedName name="solver_nod" localSheetId="7" hidden="1">2147483647</definedName>
    <definedName name="solver_nod" localSheetId="8" hidden="1">2147483647</definedName>
    <definedName name="solver_num" localSheetId="7" hidden="1">2</definedName>
    <definedName name="solver_num" localSheetId="8" hidden="1">4</definedName>
    <definedName name="solver_opt" localSheetId="7" hidden="1">'Exponential Smoothing'!$Q$5</definedName>
    <definedName name="solver_opt" localSheetId="8" hidden="1">'Holt''s'!$J$5</definedName>
    <definedName name="solver_pre" localSheetId="7" hidden="1">0.000001</definedName>
    <definedName name="solver_pre" localSheetId="8" hidden="1">0.000001</definedName>
    <definedName name="solver_rbv" localSheetId="7" hidden="1">1</definedName>
    <definedName name="solver_rbv" localSheetId="8" hidden="1">1</definedName>
    <definedName name="solver_rel1" localSheetId="7" hidden="1">1</definedName>
    <definedName name="solver_rel1" localSheetId="8" hidden="1">1</definedName>
    <definedName name="solver_rel2" localSheetId="7" hidden="1">3</definedName>
    <definedName name="solver_rel2" localSheetId="8" hidden="1">3</definedName>
    <definedName name="solver_rel3" localSheetId="8" hidden="1">1</definedName>
    <definedName name="solver_rel4" localSheetId="8" hidden="1">3</definedName>
    <definedName name="solver_rhs1" localSheetId="7" hidden="1">1</definedName>
    <definedName name="solver_rhs1" localSheetId="8" hidden="1">1</definedName>
    <definedName name="solver_rhs2" localSheetId="7" hidden="1">0</definedName>
    <definedName name="solver_rhs2" localSheetId="8" hidden="1">0</definedName>
    <definedName name="solver_rhs3" localSheetId="8" hidden="1">1</definedName>
    <definedName name="solver_rhs4" localSheetId="8" hidden="1">0</definedName>
    <definedName name="solver_rlx" localSheetId="7" hidden="1">1</definedName>
    <definedName name="solver_rlx" localSheetId="8" hidden="1">2</definedName>
    <definedName name="solver_rsd" localSheetId="7" hidden="1">0</definedName>
    <definedName name="solver_rsd" localSheetId="8" hidden="1">0</definedName>
    <definedName name="solver_scl" localSheetId="7" hidden="1">2</definedName>
    <definedName name="solver_scl" localSheetId="8" hidden="1">1</definedName>
    <definedName name="solver_sho" localSheetId="7" hidden="1">2</definedName>
    <definedName name="solver_sho" localSheetId="8" hidden="1">2</definedName>
    <definedName name="solver_ssz" localSheetId="7" hidden="1">100</definedName>
    <definedName name="solver_ssz" localSheetId="8" hidden="1">100</definedName>
    <definedName name="solver_tim" localSheetId="7" hidden="1">2147483647</definedName>
    <definedName name="solver_tim" localSheetId="8" hidden="1">2147483647</definedName>
    <definedName name="solver_tol" localSheetId="7" hidden="1">0.01</definedName>
    <definedName name="solver_tol" localSheetId="8" hidden="1">0.01</definedName>
    <definedName name="solver_typ" localSheetId="7" hidden="1">2</definedName>
    <definedName name="solver_typ" localSheetId="8" hidden="1">2</definedName>
    <definedName name="solver_val" localSheetId="7" hidden="1">0</definedName>
    <definedName name="solver_val" localSheetId="8" hidden="1">0</definedName>
    <definedName name="solver_ver" localSheetId="7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7" l="1"/>
  <c r="L43" i="7"/>
  <c r="L44" i="7"/>
  <c r="L45" i="7"/>
  <c r="L46" i="7"/>
  <c r="L47" i="7"/>
  <c r="L48" i="7"/>
  <c r="L49" i="7"/>
  <c r="L50" i="7"/>
  <c r="L51" i="7"/>
  <c r="L52" i="7"/>
  <c r="L53" i="7"/>
  <c r="L54" i="7"/>
  <c r="L41" i="7"/>
  <c r="L32" i="7"/>
  <c r="L33" i="7"/>
  <c r="L34" i="7"/>
  <c r="L35" i="7"/>
  <c r="L36" i="7"/>
  <c r="L37" i="7"/>
  <c r="L38" i="7"/>
  <c r="L39" i="7"/>
  <c r="L40" i="7"/>
  <c r="L31" i="7"/>
  <c r="L20" i="7"/>
  <c r="L21" i="7"/>
  <c r="L22" i="7"/>
  <c r="L23" i="7"/>
  <c r="L24" i="7"/>
  <c r="L25" i="7"/>
  <c r="L26" i="7"/>
  <c r="L27" i="7"/>
  <c r="L28" i="7"/>
  <c r="L29" i="7"/>
  <c r="L30" i="7"/>
  <c r="L19" i="7"/>
  <c r="E56" i="7" l="1"/>
  <c r="F19" i="6"/>
  <c r="E44" i="7"/>
  <c r="E45" i="7"/>
  <c r="E46" i="7"/>
  <c r="E47" i="7"/>
  <c r="E48" i="7"/>
  <c r="E49" i="7"/>
  <c r="E50" i="7"/>
  <c r="E51" i="7"/>
  <c r="E52" i="7"/>
  <c r="E53" i="7"/>
  <c r="E54" i="7"/>
  <c r="E43" i="7"/>
  <c r="E32" i="7"/>
  <c r="E33" i="7"/>
  <c r="E34" i="7"/>
  <c r="E35" i="7"/>
  <c r="E36" i="7"/>
  <c r="E37" i="7"/>
  <c r="E38" i="7"/>
  <c r="E39" i="7"/>
  <c r="E40" i="7"/>
  <c r="E41" i="7"/>
  <c r="E42" i="7"/>
  <c r="E31" i="7"/>
  <c r="E20" i="7"/>
  <c r="E21" i="7"/>
  <c r="E22" i="7"/>
  <c r="E23" i="7"/>
  <c r="E24" i="7"/>
  <c r="E25" i="7"/>
  <c r="E26" i="7"/>
  <c r="E27" i="7"/>
  <c r="E28" i="7"/>
  <c r="E29" i="7"/>
  <c r="E30" i="7"/>
  <c r="E19" i="7"/>
  <c r="C4" i="6"/>
  <c r="P3" i="11"/>
  <c r="O5" i="11"/>
  <c r="O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" i="11"/>
  <c r="M5" i="11"/>
  <c r="M2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" i="11"/>
  <c r="L4" i="11"/>
  <c r="L5" i="11"/>
  <c r="I2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2" i="12"/>
  <c r="I4" i="13"/>
  <c r="E4" i="13"/>
  <c r="H4" i="13"/>
  <c r="G4" i="13"/>
  <c r="F3" i="13"/>
  <c r="E3" i="13"/>
  <c r="E3" i="12"/>
  <c r="E11" i="12"/>
  <c r="E19" i="12"/>
  <c r="E27" i="12"/>
  <c r="E35" i="12"/>
  <c r="E43" i="12"/>
  <c r="E13" i="12"/>
  <c r="E45" i="12"/>
  <c r="E14" i="12"/>
  <c r="E38" i="12"/>
  <c r="E15" i="12"/>
  <c r="E39" i="12"/>
  <c r="E16" i="12"/>
  <c r="E40" i="12"/>
  <c r="E17" i="12"/>
  <c r="E41" i="12"/>
  <c r="E26" i="12"/>
  <c r="E4" i="12"/>
  <c r="E12" i="12"/>
  <c r="E20" i="12"/>
  <c r="E28" i="12"/>
  <c r="E36" i="12"/>
  <c r="E44" i="12"/>
  <c r="E21" i="12"/>
  <c r="E37" i="12"/>
  <c r="E6" i="12"/>
  <c r="E30" i="12"/>
  <c r="E7" i="12"/>
  <c r="E31" i="12"/>
  <c r="E8" i="12"/>
  <c r="E32" i="12"/>
  <c r="E9" i="12"/>
  <c r="E33" i="12"/>
  <c r="E18" i="12"/>
  <c r="E42" i="12"/>
  <c r="E5" i="12"/>
  <c r="E29" i="12"/>
  <c r="E22" i="12"/>
  <c r="E46" i="12"/>
  <c r="E23" i="12"/>
  <c r="E47" i="12"/>
  <c r="E24" i="12"/>
  <c r="E48" i="12"/>
  <c r="E25" i="12"/>
  <c r="E49" i="12"/>
  <c r="E34" i="12"/>
  <c r="E10" i="12"/>
  <c r="E2" i="12"/>
  <c r="F4" i="13" l="1"/>
  <c r="E5" i="13" s="1"/>
  <c r="M5" i="10"/>
  <c r="K5" i="10"/>
  <c r="I5" i="10"/>
  <c r="M2" i="10"/>
  <c r="K2" i="10"/>
  <c r="I2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14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5" i="10"/>
  <c r="G19" i="6"/>
  <c r="F5" i="13" l="1"/>
  <c r="E6" i="13" s="1"/>
  <c r="G5" i="13"/>
  <c r="H5" i="13" s="1"/>
  <c r="I5" i="13" s="1"/>
  <c r="F6" i="13" l="1"/>
  <c r="G7" i="13" s="1"/>
  <c r="H7" i="13" s="1"/>
  <c r="I7" i="13" s="1"/>
  <c r="G6" i="13"/>
  <c r="H6" i="13" s="1"/>
  <c r="I6" i="13" s="1"/>
  <c r="I4" i="11"/>
  <c r="P4" i="11" s="1"/>
  <c r="I3" i="11"/>
  <c r="G41" i="11"/>
  <c r="G42" i="11" s="1"/>
  <c r="G43" i="11" s="1"/>
  <c r="G44" i="11" s="1"/>
  <c r="G45" i="11" s="1"/>
  <c r="G46" i="11" s="1"/>
  <c r="G47" i="11" s="1"/>
  <c r="G48" i="11" s="1"/>
  <c r="G49" i="11" s="1"/>
  <c r="G40" i="11"/>
  <c r="G39" i="11"/>
  <c r="G6" i="1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5" i="11"/>
  <c r="G4" i="11"/>
  <c r="G3" i="11"/>
  <c r="E41" i="11"/>
  <c r="E42" i="11" s="1"/>
  <c r="E43" i="11" s="1"/>
  <c r="E44" i="11" s="1"/>
  <c r="E45" i="11" s="1"/>
  <c r="E46" i="11" s="1"/>
  <c r="E47" i="11" s="1"/>
  <c r="E48" i="11" s="1"/>
  <c r="E49" i="11" s="1"/>
  <c r="E40" i="11"/>
  <c r="E39" i="11"/>
  <c r="E38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5" i="11"/>
  <c r="E4" i="11"/>
  <c r="E3" i="11"/>
  <c r="G49" i="8"/>
  <c r="F49" i="8"/>
  <c r="E49" i="8"/>
  <c r="G48" i="8"/>
  <c r="G47" i="8"/>
  <c r="G46" i="8"/>
  <c r="G45" i="8"/>
  <c r="G44" i="8"/>
  <c r="G43" i="8"/>
  <c r="G42" i="8"/>
  <c r="G41" i="8"/>
  <c r="G40" i="8"/>
  <c r="G39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15" i="8"/>
  <c r="G14" i="8"/>
  <c r="F48" i="8"/>
  <c r="F47" i="8"/>
  <c r="F46" i="8"/>
  <c r="F45" i="8"/>
  <c r="F44" i="8"/>
  <c r="F43" i="8"/>
  <c r="F42" i="8"/>
  <c r="F41" i="8"/>
  <c r="F40" i="8"/>
  <c r="F3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9" i="8"/>
  <c r="F8" i="8"/>
  <c r="E44" i="8"/>
  <c r="E45" i="8" s="1"/>
  <c r="E41" i="8"/>
  <c r="E42" i="8"/>
  <c r="E43" i="8" s="1"/>
  <c r="E40" i="8"/>
  <c r="E39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7" i="8"/>
  <c r="E6" i="8"/>
  <c r="E5" i="8"/>
  <c r="I5" i="11" l="1"/>
  <c r="P5" i="11" s="1"/>
  <c r="E7" i="13"/>
  <c r="F7" i="13" s="1"/>
  <c r="E46" i="8"/>
  <c r="E8" i="13" l="1"/>
  <c r="F8" i="13" s="1"/>
  <c r="E9" i="13" s="1"/>
  <c r="G8" i="13"/>
  <c r="H8" i="13" s="1"/>
  <c r="I8" i="13" s="1"/>
  <c r="I6" i="11"/>
  <c r="I7" i="11" s="1"/>
  <c r="E47" i="8"/>
  <c r="E48" i="8" s="1"/>
  <c r="P6" i="11" l="1"/>
  <c r="I8" i="11"/>
  <c r="P7" i="11"/>
  <c r="G9" i="13"/>
  <c r="H9" i="13" s="1"/>
  <c r="I9" i="13" s="1"/>
  <c r="F9" i="13"/>
  <c r="E10" i="13" s="1"/>
  <c r="E57" i="7"/>
  <c r="E58" i="7"/>
  <c r="E59" i="7"/>
  <c r="E60" i="7"/>
  <c r="E61" i="7"/>
  <c r="E62" i="7"/>
  <c r="E63" i="7"/>
  <c r="E64" i="7"/>
  <c r="E65" i="7"/>
  <c r="E66" i="7"/>
  <c r="E67" i="7"/>
  <c r="I9" i="11" l="1"/>
  <c r="P8" i="11"/>
  <c r="G10" i="13"/>
  <c r="H10" i="13" s="1"/>
  <c r="I10" i="13" s="1"/>
  <c r="F10" i="13"/>
  <c r="E11" i="13" s="1"/>
  <c r="M19" i="7"/>
  <c r="E4" i="7"/>
  <c r="E5" i="7"/>
  <c r="E6" i="7"/>
  <c r="E7" i="7"/>
  <c r="E8" i="7"/>
  <c r="E9" i="7"/>
  <c r="E10" i="7"/>
  <c r="E11" i="7"/>
  <c r="E12" i="7"/>
  <c r="E13" i="7"/>
  <c r="E14" i="7"/>
  <c r="E3" i="7"/>
  <c r="E31" i="6"/>
  <c r="E29" i="6"/>
  <c r="E20" i="6"/>
  <c r="E21" i="6"/>
  <c r="E22" i="6"/>
  <c r="E23" i="6"/>
  <c r="E24" i="6"/>
  <c r="E25" i="6"/>
  <c r="E26" i="6"/>
  <c r="E27" i="6"/>
  <c r="E28" i="6"/>
  <c r="E30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19" i="6"/>
  <c r="C8" i="6"/>
  <c r="C7" i="6"/>
  <c r="C5" i="6"/>
  <c r="C6" i="6"/>
  <c r="C9" i="6"/>
  <c r="C10" i="6"/>
  <c r="C11" i="6"/>
  <c r="C12" i="6"/>
  <c r="C13" i="6"/>
  <c r="C3" i="6"/>
  <c r="C2" i="6"/>
  <c r="M31" i="7" l="1"/>
  <c r="N31" i="7" s="1"/>
  <c r="M43" i="7"/>
  <c r="N43" i="7" s="1"/>
  <c r="I10" i="11"/>
  <c r="P9" i="11"/>
  <c r="N19" i="7"/>
  <c r="N55" i="7" s="1"/>
  <c r="G11" i="13"/>
  <c r="H11" i="13" s="1"/>
  <c r="I11" i="13" s="1"/>
  <c r="F11" i="13"/>
  <c r="E12" i="13" s="1"/>
  <c r="E15" i="7"/>
  <c r="I11" i="11" l="1"/>
  <c r="P10" i="11"/>
  <c r="G12" i="13"/>
  <c r="H12" i="13" s="1"/>
  <c r="I12" i="13" s="1"/>
  <c r="F12" i="13"/>
  <c r="E13" i="13" s="1"/>
  <c r="F4" i="7"/>
  <c r="F5" i="7"/>
  <c r="F14" i="7"/>
  <c r="F13" i="7"/>
  <c r="F6" i="7"/>
  <c r="F12" i="7"/>
  <c r="F11" i="7"/>
  <c r="F7" i="7"/>
  <c r="F3" i="7"/>
  <c r="F8" i="7"/>
  <c r="F9" i="7"/>
  <c r="F10" i="7"/>
  <c r="G13" i="13" l="1"/>
  <c r="H13" i="13" s="1"/>
  <c r="I13" i="13" s="1"/>
  <c r="I12" i="11"/>
  <c r="P11" i="11"/>
  <c r="F13" i="13"/>
  <c r="E14" i="13" s="1"/>
  <c r="I13" i="11" l="1"/>
  <c r="P12" i="11"/>
  <c r="G14" i="13"/>
  <c r="H14" i="13" s="1"/>
  <c r="I14" i="13" s="1"/>
  <c r="F14" i="13"/>
  <c r="E15" i="13" s="1"/>
  <c r="I14" i="11" l="1"/>
  <c r="P13" i="11"/>
  <c r="G15" i="13"/>
  <c r="H15" i="13" s="1"/>
  <c r="I15" i="13" s="1"/>
  <c r="F15" i="13"/>
  <c r="G16" i="13" s="1"/>
  <c r="H16" i="13" s="1"/>
  <c r="I16" i="13" s="1"/>
  <c r="I15" i="11" l="1"/>
  <c r="P14" i="11"/>
  <c r="E16" i="13"/>
  <c r="F16" i="13" s="1"/>
  <c r="E17" i="13" s="1"/>
  <c r="I16" i="11" l="1"/>
  <c r="P15" i="11"/>
  <c r="G17" i="13"/>
  <c r="H17" i="13" s="1"/>
  <c r="I17" i="13" s="1"/>
  <c r="F17" i="13"/>
  <c r="E18" i="13" s="1"/>
  <c r="I17" i="11" l="1"/>
  <c r="P16" i="11"/>
  <c r="G18" i="13"/>
  <c r="H18" i="13" s="1"/>
  <c r="I18" i="13" s="1"/>
  <c r="F18" i="13"/>
  <c r="G19" i="13" s="1"/>
  <c r="H19" i="13" s="1"/>
  <c r="I19" i="13" s="1"/>
  <c r="E19" i="13" l="1"/>
  <c r="F19" i="13" s="1"/>
  <c r="E20" i="13" s="1"/>
  <c r="I18" i="11"/>
  <c r="P17" i="11"/>
  <c r="I19" i="11" l="1"/>
  <c r="P18" i="11"/>
  <c r="G20" i="13"/>
  <c r="H20" i="13" s="1"/>
  <c r="I20" i="13" s="1"/>
  <c r="F20" i="13"/>
  <c r="E21" i="13" s="1"/>
  <c r="G21" i="13" l="1"/>
  <c r="H21" i="13" s="1"/>
  <c r="I21" i="13" s="1"/>
  <c r="I20" i="11"/>
  <c r="P19" i="11"/>
  <c r="F21" i="13"/>
  <c r="E22" i="13" s="1"/>
  <c r="I21" i="11" l="1"/>
  <c r="P20" i="11"/>
  <c r="G22" i="13"/>
  <c r="H22" i="13" s="1"/>
  <c r="I22" i="13" s="1"/>
  <c r="F22" i="13"/>
  <c r="E23" i="13" s="1"/>
  <c r="I22" i="11" l="1"/>
  <c r="P21" i="11"/>
  <c r="F23" i="13"/>
  <c r="G24" i="13" s="1"/>
  <c r="H24" i="13" s="1"/>
  <c r="I24" i="13" s="1"/>
  <c r="G23" i="13"/>
  <c r="H23" i="13" s="1"/>
  <c r="I23" i="13" s="1"/>
  <c r="E24" i="13" l="1"/>
  <c r="F24" i="13" s="1"/>
  <c r="E25" i="13" s="1"/>
  <c r="I23" i="11"/>
  <c r="P22" i="11"/>
  <c r="I24" i="11" l="1"/>
  <c r="P23" i="11"/>
  <c r="G25" i="13"/>
  <c r="H25" i="13" s="1"/>
  <c r="I25" i="13" s="1"/>
  <c r="F25" i="13"/>
  <c r="E26" i="13" s="1"/>
  <c r="I25" i="11" l="1"/>
  <c r="P24" i="11"/>
  <c r="G26" i="13"/>
  <c r="H26" i="13" s="1"/>
  <c r="I26" i="13" s="1"/>
  <c r="F26" i="13"/>
  <c r="E27" i="13" s="1"/>
  <c r="I26" i="11" l="1"/>
  <c r="P25" i="11"/>
  <c r="F27" i="13"/>
  <c r="G28" i="13" s="1"/>
  <c r="H28" i="13" s="1"/>
  <c r="I28" i="13" s="1"/>
  <c r="G27" i="13"/>
  <c r="H27" i="13" s="1"/>
  <c r="I27" i="13" s="1"/>
  <c r="E28" i="13" l="1"/>
  <c r="F28" i="13" s="1"/>
  <c r="G29" i="13" s="1"/>
  <c r="H29" i="13" s="1"/>
  <c r="I29" i="13" s="1"/>
  <c r="I27" i="11"/>
  <c r="P26" i="11"/>
  <c r="I28" i="11" l="1"/>
  <c r="P27" i="11"/>
  <c r="E29" i="13"/>
  <c r="F29" i="13" s="1"/>
  <c r="E30" i="13" s="1"/>
  <c r="I29" i="11" l="1"/>
  <c r="P28" i="11"/>
  <c r="G30" i="13"/>
  <c r="H30" i="13" s="1"/>
  <c r="I30" i="13" s="1"/>
  <c r="F30" i="13"/>
  <c r="E31" i="13" s="1"/>
  <c r="I30" i="11" l="1"/>
  <c r="P29" i="11"/>
  <c r="G31" i="13"/>
  <c r="H31" i="13" s="1"/>
  <c r="I31" i="13" s="1"/>
  <c r="F31" i="13"/>
  <c r="E32" i="13" s="1"/>
  <c r="I31" i="11" l="1"/>
  <c r="P30" i="11"/>
  <c r="G32" i="13"/>
  <c r="H32" i="13" s="1"/>
  <c r="I32" i="13" s="1"/>
  <c r="F32" i="13"/>
  <c r="E33" i="13" s="1"/>
  <c r="I32" i="11" l="1"/>
  <c r="P31" i="11"/>
  <c r="G33" i="13"/>
  <c r="H33" i="13" s="1"/>
  <c r="I33" i="13" s="1"/>
  <c r="F33" i="13"/>
  <c r="E34" i="13" s="1"/>
  <c r="I33" i="11" l="1"/>
  <c r="P32" i="11"/>
  <c r="G34" i="13"/>
  <c r="H34" i="13" s="1"/>
  <c r="I34" i="13" s="1"/>
  <c r="F34" i="13"/>
  <c r="E35" i="13" s="1"/>
  <c r="I34" i="11" l="1"/>
  <c r="P33" i="11"/>
  <c r="G35" i="13"/>
  <c r="H35" i="13" s="1"/>
  <c r="I35" i="13" s="1"/>
  <c r="F35" i="13"/>
  <c r="E36" i="13" s="1"/>
  <c r="I35" i="11" l="1"/>
  <c r="P34" i="11"/>
  <c r="G36" i="13"/>
  <c r="H36" i="13" s="1"/>
  <c r="I36" i="13" s="1"/>
  <c r="F36" i="13"/>
  <c r="E37" i="13" s="1"/>
  <c r="G37" i="13" l="1"/>
  <c r="H37" i="13" s="1"/>
  <c r="I37" i="13" s="1"/>
  <c r="J2" i="13" s="1"/>
  <c r="J5" i="13" s="1"/>
  <c r="I36" i="11"/>
  <c r="P35" i="11"/>
  <c r="F37" i="13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I37" i="11" l="1"/>
  <c r="P36" i="11"/>
  <c r="P37" i="11" l="1"/>
  <c r="Q2" i="11" s="1"/>
  <c r="Q5" i="11" s="1"/>
  <c r="I38" i="1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</calcChain>
</file>

<file path=xl/sharedStrings.xml><?xml version="1.0" encoding="utf-8"?>
<sst xmlns="http://schemas.openxmlformats.org/spreadsheetml/2006/main" count="501" uniqueCount="112">
  <si>
    <t>Year 1</t>
  </si>
  <si>
    <t>Year 2</t>
  </si>
  <si>
    <t>Year 3</t>
  </si>
  <si>
    <t>Cases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</si>
  <si>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</si>
  <si>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</si>
  <si>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</si>
  <si>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</si>
  <si>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</si>
  <si>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</si>
  <si>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</si>
  <si>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</si>
  <si>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</si>
  <si>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</si>
  <si>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</si>
  <si>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</si>
  <si>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</si>
  <si>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Index</t>
  </si>
  <si>
    <t>Cases Ordered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</si>
  <si>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</si>
  <si>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</si>
  <si>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</si>
  <si>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</si>
  <si>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</si>
  <si>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</si>
  <si>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</si>
  <si>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</si>
  <si>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</si>
  <si>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</si>
  <si>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</si>
  <si>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</si>
  <si>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</si>
  <si>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</si>
  <si>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</si>
  <si>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</si>
  <si>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</si>
  <si>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</si>
  <si>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</si>
  <si>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</si>
  <si>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</si>
  <si>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</si>
  <si>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</si>
  <si>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</si>
  <si>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</si>
  <si>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</si>
  <si>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</si>
  <si>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Cases Ordered</t>
  </si>
  <si>
    <t xml:space="preserve">Where, </t>
  </si>
  <si>
    <t>a = Y Intercept</t>
  </si>
  <si>
    <t>b = Slope</t>
  </si>
  <si>
    <t>X = Prediction Index</t>
  </si>
  <si>
    <t>Linear Regression Equation: Y = a + bX</t>
  </si>
  <si>
    <t>a=</t>
  </si>
  <si>
    <t>b=</t>
  </si>
  <si>
    <t>Actual Cases Ordered</t>
  </si>
  <si>
    <t>Square Difference</t>
  </si>
  <si>
    <t>Mean Square Error</t>
  </si>
  <si>
    <t>Average Demand</t>
  </si>
  <si>
    <t>Overall Average</t>
  </si>
  <si>
    <t>Seasonal Index</t>
  </si>
  <si>
    <t>Seasonality Forecast</t>
  </si>
  <si>
    <t>PROBABILITY OUTPUT</t>
  </si>
  <si>
    <t>Percentile</t>
  </si>
  <si>
    <t>Y = 440.849206 + 5.24839125X</t>
  </si>
  <si>
    <t>Forecast</t>
  </si>
  <si>
    <t>Mean Square Error Calculation</t>
  </si>
  <si>
    <t>Regression Forecast</t>
  </si>
  <si>
    <t>Regression Forecast/</t>
  </si>
  <si>
    <t>Moving Average with 3 months span</t>
  </si>
  <si>
    <t>Moving Average with 6 months span</t>
  </si>
  <si>
    <t>Moving Average with 12 months span</t>
  </si>
  <si>
    <t>Exponential Smoothing of Alpha = 0.3</t>
  </si>
  <si>
    <t xml:space="preserve">Exponential Smoothing of Alpha = 0.5 </t>
  </si>
  <si>
    <t xml:space="preserve">Exponential Smoothing of Alpha = 0.7 </t>
  </si>
  <si>
    <t>Root MSE</t>
  </si>
  <si>
    <t>Error</t>
  </si>
  <si>
    <t>MA with 3 months</t>
  </si>
  <si>
    <t>MA with 6 months</t>
  </si>
  <si>
    <t>MA with 12 months</t>
  </si>
  <si>
    <t>Square Difference for 3 m</t>
  </si>
  <si>
    <t>Square Difference for 6 m</t>
  </si>
  <si>
    <t>Square Difference for 12 m</t>
  </si>
  <si>
    <t>MSE</t>
  </si>
  <si>
    <t>Forecast Orders</t>
  </si>
  <si>
    <t>Level</t>
  </si>
  <si>
    <t>Trend</t>
  </si>
  <si>
    <t>Equations:</t>
  </si>
  <si>
    <t>Level: Lt = α * Actual_t + (1 - α) * (Lt-1 + Tt-1)</t>
  </si>
  <si>
    <t>Trend: Tt = β * (Lt - Lt-1) + (1 - β) * Tt-1</t>
  </si>
  <si>
    <t>Forecast: Ft+1 = Lt + Tt</t>
  </si>
  <si>
    <t>RMSE</t>
  </si>
  <si>
    <r>
      <t xml:space="preserve">Level: </t>
    </r>
    <r>
      <rPr>
        <sz val="10"/>
        <color theme="1"/>
        <rFont val="Arial Unicode MS"/>
        <family val="2"/>
      </rPr>
      <t>Lt = α * (Actual_t / St-L) + (1 - α) * (Lt-1 + Tt-1)</t>
    </r>
  </si>
  <si>
    <t>Seasonal: St = γ * (Actual_t / Lt) + (1 - γ) * St-L</t>
  </si>
  <si>
    <t>Square Difference 0.3</t>
  </si>
  <si>
    <t>Square Difference 0.7</t>
  </si>
  <si>
    <t>Square Difference 0.5</t>
  </si>
  <si>
    <t>Linear Regression</t>
  </si>
  <si>
    <t>Seasonality</t>
  </si>
  <si>
    <t>Moving Average of span 3</t>
  </si>
  <si>
    <t>Moving Average of span 6</t>
  </si>
  <si>
    <t>Moving Average of span 12</t>
  </si>
  <si>
    <t>Exponential Smoothing with constant 0.3</t>
  </si>
  <si>
    <t>Exponential Smoothing with constant 0.5</t>
  </si>
  <si>
    <t>Exponential Smoothing with constant 0.7</t>
  </si>
  <si>
    <t>Holt's Method (Double Exponential)</t>
  </si>
  <si>
    <t>Winter's method(ETS or Holt-winters)</t>
  </si>
  <si>
    <t>Best fit with high accuracy</t>
  </si>
  <si>
    <t>Methods</t>
  </si>
  <si>
    <t>Total RMSE for Seasonality</t>
  </si>
  <si>
    <t>Forecast: Ft+m = (Lt + m*Tt) * St-s+m</t>
  </si>
  <si>
    <t>α =</t>
  </si>
  <si>
    <t>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</si>
</sst>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0" fillId="2" borderId="3" xfId="0" applyFill="1" applyBorder="1"/>
    <xf numFmtId="0" fontId="0" fillId="0" borderId="3" xfId="0" applyBorder="1" applyAlignment="1">
      <alignment horizontal="center"/>
    </xf>
    <xf numFmtId="0" fontId="0" fillId="3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3" fillId="2" borderId="3" xfId="0" applyFont="1" applyFill="1" applyBorder="1" applyAlignment="1">
      <alignment horizontal="center"/>
    </xf>
    <xf numFmtId="0" fontId="3" fillId="3" borderId="0" xfId="0" applyFont="1" applyFill="1"/>
    <xf numFmtId="0" fontId="0" fillId="3" borderId="3" xfId="0" applyFill="1" applyBorder="1" applyAlignment="1">
      <alignment horizontal="center"/>
    </xf>
    <xf numFmtId="0" fontId="3" fillId="0" borderId="3" xfId="0" applyFont="1" applyBorder="1"/>
    <xf numFmtId="0" fontId="7" fillId="0" borderId="3" xfId="0" applyFont="1" applyBorder="1"/>
    <xf numFmtId="0" fontId="3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Monthly Demand of phones for past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Data!$C$2:$C$37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7-5E45-B373-C4F0727C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73008"/>
        <c:axId val="2085578048"/>
      </c:scatterChart>
      <c:valAx>
        <c:axId val="16807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rgbClr val="FF0000"/>
                    </a:solidFill>
                  </a:rPr>
                  <a:t>Month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78048"/>
        <c:crosses val="autoZero"/>
        <c:crossBetween val="midCat"/>
      </c:valAx>
      <c:valAx>
        <c:axId val="20855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rgbClr val="FF0000"/>
                    </a:solidFill>
                  </a:rPr>
                  <a:t>Cases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Actual Cases vs Exponential Smoothing with different Alpha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'Exponential Smoothing'!$C$1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9-C34B-8DD6-A88F6A40165D}"/>
            </c:ext>
          </c:extLst>
        </c:ser>
        <c:ser>
          <c:idx val="2"/>
          <c:order val="1"/>
          <c:tx>
            <c:strRef>
              <c:f>'Exponential Smoothing'!$E$1</c:f>
              <c:strCache>
                <c:ptCount val="1"/>
                <c:pt idx="0">
                  <c:v>Exponential Smoothing of Alpha = 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Smoothing'!$E$2:$E$49</c:f>
              <c:numCache>
                <c:formatCode>General</c:formatCode>
                <c:ptCount val="48"/>
                <c:pt idx="1">
                  <c:v>480</c:v>
                </c:pt>
                <c:pt idx="2">
                  <c:v>467</c:v>
                </c:pt>
                <c:pt idx="3">
                  <c:v>472</c:v>
                </c:pt>
                <c:pt idx="4">
                  <c:v>465</c:v>
                </c:pt>
                <c:pt idx="5">
                  <c:v>463</c:v>
                </c:pt>
                <c:pt idx="6">
                  <c:v>471</c:v>
                </c:pt>
                <c:pt idx="7">
                  <c:v>479</c:v>
                </c:pt>
                <c:pt idx="8">
                  <c:v>464</c:v>
                </c:pt>
                <c:pt idx="9">
                  <c:v>458</c:v>
                </c:pt>
                <c:pt idx="10">
                  <c:v>469</c:v>
                </c:pt>
                <c:pt idx="11">
                  <c:v>474</c:v>
                </c:pt>
                <c:pt idx="12">
                  <c:v>489</c:v>
                </c:pt>
                <c:pt idx="13">
                  <c:v>515</c:v>
                </c:pt>
                <c:pt idx="14">
                  <c:v>519</c:v>
                </c:pt>
                <c:pt idx="15">
                  <c:v>525</c:v>
                </c:pt>
                <c:pt idx="16">
                  <c:v>518</c:v>
                </c:pt>
                <c:pt idx="17">
                  <c:v>515</c:v>
                </c:pt>
                <c:pt idx="18">
                  <c:v>532</c:v>
                </c:pt>
                <c:pt idx="19">
                  <c:v>525</c:v>
                </c:pt>
                <c:pt idx="20">
                  <c:v>517</c:v>
                </c:pt>
                <c:pt idx="21">
                  <c:v>507</c:v>
                </c:pt>
                <c:pt idx="22">
                  <c:v>513</c:v>
                </c:pt>
                <c:pt idx="23">
                  <c:v>525</c:v>
                </c:pt>
                <c:pt idx="24">
                  <c:v>544</c:v>
                </c:pt>
                <c:pt idx="25">
                  <c:v>563</c:v>
                </c:pt>
                <c:pt idx="26">
                  <c:v>573</c:v>
                </c:pt>
                <c:pt idx="27">
                  <c:v>585</c:v>
                </c:pt>
                <c:pt idx="28">
                  <c:v>590</c:v>
                </c:pt>
                <c:pt idx="29">
                  <c:v>601</c:v>
                </c:pt>
                <c:pt idx="30">
                  <c:v>602</c:v>
                </c:pt>
                <c:pt idx="31">
                  <c:v>610</c:v>
                </c:pt>
                <c:pt idx="32">
                  <c:v>600</c:v>
                </c:pt>
                <c:pt idx="33">
                  <c:v>596</c:v>
                </c:pt>
                <c:pt idx="34">
                  <c:v>592</c:v>
                </c:pt>
                <c:pt idx="35">
                  <c:v>604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9-C34B-8DD6-A88F6A40165D}"/>
            </c:ext>
          </c:extLst>
        </c:ser>
        <c:ser>
          <c:idx val="3"/>
          <c:order val="2"/>
          <c:tx>
            <c:strRef>
              <c:f>'Exponential Smoothing'!$G$1</c:f>
              <c:strCache>
                <c:ptCount val="1"/>
                <c:pt idx="0">
                  <c:v>Exponential Smoothing of Alpha = 0.5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Smoothing'!$G$2:$G$49</c:f>
              <c:numCache>
                <c:formatCode>General</c:formatCode>
                <c:ptCount val="48"/>
                <c:pt idx="1">
                  <c:v>480</c:v>
                </c:pt>
                <c:pt idx="2">
                  <c:v>458</c:v>
                </c:pt>
                <c:pt idx="3">
                  <c:v>470</c:v>
                </c:pt>
                <c:pt idx="4">
                  <c:v>459</c:v>
                </c:pt>
                <c:pt idx="5">
                  <c:v>459</c:v>
                </c:pt>
                <c:pt idx="6">
                  <c:v>474</c:v>
                </c:pt>
                <c:pt idx="7">
                  <c:v>486</c:v>
                </c:pt>
                <c:pt idx="8">
                  <c:v>458</c:v>
                </c:pt>
                <c:pt idx="9">
                  <c:v>451</c:v>
                </c:pt>
                <c:pt idx="10">
                  <c:v>474</c:v>
                </c:pt>
                <c:pt idx="11">
                  <c:v>481</c:v>
                </c:pt>
                <c:pt idx="12">
                  <c:v>503</c:v>
                </c:pt>
                <c:pt idx="13">
                  <c:v>539</c:v>
                </c:pt>
                <c:pt idx="14">
                  <c:v>533</c:v>
                </c:pt>
                <c:pt idx="15">
                  <c:v>537</c:v>
                </c:pt>
                <c:pt idx="16">
                  <c:v>520</c:v>
                </c:pt>
                <c:pt idx="17">
                  <c:v>514</c:v>
                </c:pt>
                <c:pt idx="18">
                  <c:v>544</c:v>
                </c:pt>
                <c:pt idx="19">
                  <c:v>526</c:v>
                </c:pt>
                <c:pt idx="20">
                  <c:v>512</c:v>
                </c:pt>
                <c:pt idx="21">
                  <c:v>499</c:v>
                </c:pt>
                <c:pt idx="22">
                  <c:v>513</c:v>
                </c:pt>
                <c:pt idx="23">
                  <c:v>533</c:v>
                </c:pt>
                <c:pt idx="24">
                  <c:v>560</c:v>
                </c:pt>
                <c:pt idx="25">
                  <c:v>584</c:v>
                </c:pt>
                <c:pt idx="26">
                  <c:v>591</c:v>
                </c:pt>
                <c:pt idx="27">
                  <c:v>602</c:v>
                </c:pt>
                <c:pt idx="28">
                  <c:v>603</c:v>
                </c:pt>
                <c:pt idx="29">
                  <c:v>616</c:v>
                </c:pt>
                <c:pt idx="30">
                  <c:v>611</c:v>
                </c:pt>
                <c:pt idx="31">
                  <c:v>619</c:v>
                </c:pt>
                <c:pt idx="32">
                  <c:v>599</c:v>
                </c:pt>
                <c:pt idx="33">
                  <c:v>592</c:v>
                </c:pt>
                <c:pt idx="34">
                  <c:v>587</c:v>
                </c:pt>
                <c:pt idx="35">
                  <c:v>610</c:v>
                </c:pt>
                <c:pt idx="36">
                  <c:v>633</c:v>
                </c:pt>
                <c:pt idx="37">
                  <c:v>633</c:v>
                </c:pt>
                <c:pt idx="38">
                  <c:v>633</c:v>
                </c:pt>
                <c:pt idx="39">
                  <c:v>633</c:v>
                </c:pt>
                <c:pt idx="40">
                  <c:v>633</c:v>
                </c:pt>
                <c:pt idx="41">
                  <c:v>633</c:v>
                </c:pt>
                <c:pt idx="42">
                  <c:v>633</c:v>
                </c:pt>
                <c:pt idx="43">
                  <c:v>633</c:v>
                </c:pt>
                <c:pt idx="44">
                  <c:v>633</c:v>
                </c:pt>
                <c:pt idx="45">
                  <c:v>633</c:v>
                </c:pt>
                <c:pt idx="46">
                  <c:v>633</c:v>
                </c:pt>
                <c:pt idx="47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9-C34B-8DD6-A88F6A40165D}"/>
            </c:ext>
          </c:extLst>
        </c:ser>
        <c:ser>
          <c:idx val="4"/>
          <c:order val="3"/>
          <c:tx>
            <c:strRef>
              <c:f>'Exponential Smoothing'!$I$1</c:f>
              <c:strCache>
                <c:ptCount val="1"/>
                <c:pt idx="0">
                  <c:v>Exponential Smoothing of Alpha = 0.7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Smoothing'!$I$2:$I$49</c:f>
              <c:numCache>
                <c:formatCode>General</c:formatCode>
                <c:ptCount val="48"/>
                <c:pt idx="1">
                  <c:v>480</c:v>
                </c:pt>
                <c:pt idx="2">
                  <c:v>449</c:v>
                </c:pt>
                <c:pt idx="3">
                  <c:v>472</c:v>
                </c:pt>
                <c:pt idx="4">
                  <c:v>455</c:v>
                </c:pt>
                <c:pt idx="5">
                  <c:v>457</c:v>
                </c:pt>
                <c:pt idx="6">
                  <c:v>479</c:v>
                </c:pt>
                <c:pt idx="7">
                  <c:v>492</c:v>
                </c:pt>
                <c:pt idx="8">
                  <c:v>449</c:v>
                </c:pt>
                <c:pt idx="9">
                  <c:v>446</c:v>
                </c:pt>
                <c:pt idx="10">
                  <c:v>481</c:v>
                </c:pt>
                <c:pt idx="11">
                  <c:v>485</c:v>
                </c:pt>
                <c:pt idx="12">
                  <c:v>513</c:v>
                </c:pt>
                <c:pt idx="13">
                  <c:v>556</c:v>
                </c:pt>
                <c:pt idx="14">
                  <c:v>536</c:v>
                </c:pt>
                <c:pt idx="15">
                  <c:v>539</c:v>
                </c:pt>
                <c:pt idx="16">
                  <c:v>513</c:v>
                </c:pt>
                <c:pt idx="17">
                  <c:v>510</c:v>
                </c:pt>
                <c:pt idx="18">
                  <c:v>554</c:v>
                </c:pt>
                <c:pt idx="19">
                  <c:v>522</c:v>
                </c:pt>
                <c:pt idx="20">
                  <c:v>505</c:v>
                </c:pt>
                <c:pt idx="21">
                  <c:v>491</c:v>
                </c:pt>
                <c:pt idx="22">
                  <c:v>516</c:v>
                </c:pt>
                <c:pt idx="23">
                  <c:v>541</c:v>
                </c:pt>
                <c:pt idx="24">
                  <c:v>573</c:v>
                </c:pt>
                <c:pt idx="25">
                  <c:v>598</c:v>
                </c:pt>
                <c:pt idx="26">
                  <c:v>597</c:v>
                </c:pt>
                <c:pt idx="27">
                  <c:v>608</c:v>
                </c:pt>
                <c:pt idx="28">
                  <c:v>605</c:v>
                </c:pt>
                <c:pt idx="29">
                  <c:v>621</c:v>
                </c:pt>
                <c:pt idx="30">
                  <c:v>610</c:v>
                </c:pt>
                <c:pt idx="31">
                  <c:v>622</c:v>
                </c:pt>
                <c:pt idx="32">
                  <c:v>591</c:v>
                </c:pt>
                <c:pt idx="33">
                  <c:v>587</c:v>
                </c:pt>
                <c:pt idx="34">
                  <c:v>583</c:v>
                </c:pt>
                <c:pt idx="35">
                  <c:v>617</c:v>
                </c:pt>
                <c:pt idx="36">
                  <c:v>644</c:v>
                </c:pt>
                <c:pt idx="37">
                  <c:v>644</c:v>
                </c:pt>
                <c:pt idx="38">
                  <c:v>644</c:v>
                </c:pt>
                <c:pt idx="39">
                  <c:v>644</c:v>
                </c:pt>
                <c:pt idx="40">
                  <c:v>644</c:v>
                </c:pt>
                <c:pt idx="41">
                  <c:v>644</c:v>
                </c:pt>
                <c:pt idx="42">
                  <c:v>644</c:v>
                </c:pt>
                <c:pt idx="43">
                  <c:v>644</c:v>
                </c:pt>
                <c:pt idx="44">
                  <c:v>644</c:v>
                </c:pt>
                <c:pt idx="45">
                  <c:v>644</c:v>
                </c:pt>
                <c:pt idx="46">
                  <c:v>644</c:v>
                </c:pt>
                <c:pt idx="47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9-C34B-8DD6-A88F6A40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432815"/>
        <c:axId val="737967551"/>
      </c:lineChart>
      <c:catAx>
        <c:axId val="126143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Month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7551"/>
        <c:crosses val="autoZero"/>
        <c:auto val="1"/>
        <c:lblAlgn val="ctr"/>
        <c:lblOffset val="100"/>
        <c:noMultiLvlLbl val="0"/>
      </c:catAx>
      <c:valAx>
        <c:axId val="7379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Actual Cases vs Holt's(Double exponential)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'Holt''s'!$C$1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'Holt''s'!$C$2:$C$37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4-3E4A-9D79-07C4D85FFA0D}"/>
            </c:ext>
          </c:extLst>
        </c:ser>
        <c:ser>
          <c:idx val="2"/>
          <c:order val="1"/>
          <c:tx>
            <c:strRef>
              <c:f>'Holt''s'!$G$1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'Holt''s'!$G$2:$G$49</c:f>
              <c:numCache>
                <c:formatCode>General</c:formatCode>
                <c:ptCount val="48"/>
                <c:pt idx="2">
                  <c:v>392</c:v>
                </c:pt>
                <c:pt idx="3">
                  <c:v>442.02981666535658</c:v>
                </c:pt>
                <c:pt idx="4">
                  <c:v>421.70043060898337</c:v>
                </c:pt>
                <c:pt idx="5">
                  <c:v>434.21488322569246</c:v>
                </c:pt>
                <c:pt idx="6">
                  <c:v>473.07385875493708</c:v>
                </c:pt>
                <c:pt idx="7">
                  <c:v>491.34884583451446</c:v>
                </c:pt>
                <c:pt idx="8">
                  <c:v>424.3140437464134</c:v>
                </c:pt>
                <c:pt idx="9">
                  <c:v>430.05908977743468</c:v>
                </c:pt>
                <c:pt idx="10">
                  <c:v>487.94338365916695</c:v>
                </c:pt>
                <c:pt idx="11">
                  <c:v>488.72142566187779</c:v>
                </c:pt>
                <c:pt idx="12">
                  <c:v>528.2053318218093</c:v>
                </c:pt>
                <c:pt idx="13">
                  <c:v>585.70340239778056</c:v>
                </c:pt>
                <c:pt idx="14">
                  <c:v>542.04383320059401</c:v>
                </c:pt>
                <c:pt idx="15">
                  <c:v>546.20988578665913</c:v>
                </c:pt>
                <c:pt idx="16">
                  <c:v>505.92597653176074</c:v>
                </c:pt>
                <c:pt idx="17">
                  <c:v>505.43486333799962</c:v>
                </c:pt>
                <c:pt idx="18">
                  <c:v>573.76901735124477</c:v>
                </c:pt>
                <c:pt idx="19">
                  <c:v>515.88633231405993</c:v>
                </c:pt>
                <c:pt idx="20">
                  <c:v>495.29077506195659</c:v>
                </c:pt>
                <c:pt idx="21">
                  <c:v>479.16626708981153</c:v>
                </c:pt>
                <c:pt idx="22">
                  <c:v>520.73072340036731</c:v>
                </c:pt>
                <c:pt idx="23">
                  <c:v>555.10556528496465</c:v>
                </c:pt>
                <c:pt idx="24">
                  <c:v>596.1904547246246</c:v>
                </c:pt>
                <c:pt idx="25">
                  <c:v>622.46913034409727</c:v>
                </c:pt>
                <c:pt idx="26">
                  <c:v>612.08747354479522</c:v>
                </c:pt>
                <c:pt idx="27">
                  <c:v>623.29055400476807</c:v>
                </c:pt>
                <c:pt idx="28">
                  <c:v>613.36900237848977</c:v>
                </c:pt>
                <c:pt idx="29">
                  <c:v>636.00233533274286</c:v>
                </c:pt>
                <c:pt idx="30">
                  <c:v>613.79311136914464</c:v>
                </c:pt>
                <c:pt idx="31">
                  <c:v>631.76742145037281</c:v>
                </c:pt>
                <c:pt idx="32">
                  <c:v>582.32678775659645</c:v>
                </c:pt>
                <c:pt idx="33">
                  <c:v>581.43914295304705</c:v>
                </c:pt>
                <c:pt idx="34">
                  <c:v>577.81758945900128</c:v>
                </c:pt>
                <c:pt idx="35">
                  <c:v>631.17824744358529</c:v>
                </c:pt>
                <c:pt idx="36">
                  <c:v>664.3588021180858</c:v>
                </c:pt>
                <c:pt idx="37">
                  <c:v>676.41419602586359</c:v>
                </c:pt>
                <c:pt idx="38">
                  <c:v>688.46958993364137</c:v>
                </c:pt>
                <c:pt idx="39">
                  <c:v>700.52498384141916</c:v>
                </c:pt>
                <c:pt idx="40">
                  <c:v>712.58037774919694</c:v>
                </c:pt>
                <c:pt idx="41">
                  <c:v>724.63577165697473</c:v>
                </c:pt>
                <c:pt idx="42">
                  <c:v>736.69116556475251</c:v>
                </c:pt>
                <c:pt idx="43">
                  <c:v>748.74655947253029</c:v>
                </c:pt>
                <c:pt idx="44">
                  <c:v>760.80195338030808</c:v>
                </c:pt>
                <c:pt idx="45">
                  <c:v>772.85734728808586</c:v>
                </c:pt>
                <c:pt idx="46">
                  <c:v>784.91274119586365</c:v>
                </c:pt>
                <c:pt idx="47">
                  <c:v>796.96813510364143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4-3E4A-9D79-07C4D85F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783535"/>
        <c:axId val="1284294431"/>
      </c:lineChart>
      <c:catAx>
        <c:axId val="128378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94431"/>
        <c:crosses val="autoZero"/>
        <c:auto val="1"/>
        <c:lblAlgn val="ctr"/>
        <c:lblOffset val="100"/>
        <c:noMultiLvlLbl val="0"/>
      </c:catAx>
      <c:valAx>
        <c:axId val="12842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Actual Cases vs Holt-Winters(ETS)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'Winter''s'!$C$1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'Winter''s'!$C$2:$C$37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4-DF41-A1AA-683CB91B6E2C}"/>
            </c:ext>
          </c:extLst>
        </c:ser>
        <c:ser>
          <c:idx val="2"/>
          <c:order val="1"/>
          <c:tx>
            <c:strRef>
              <c:f>'Winter''s'!$E$1</c:f>
              <c:strCache>
                <c:ptCount val="1"/>
                <c:pt idx="0">
                  <c:v>Forecast 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'Winter''s'!$E$2:$E$49</c:f>
              <c:numCache>
                <c:formatCode>General</c:formatCode>
                <c:ptCount val="48"/>
                <c:pt idx="0">
                  <c:v>502.9519572561228</c:v>
                </c:pt>
                <c:pt idx="1">
                  <c:v>454.54947917545695</c:v>
                </c:pt>
                <c:pt idx="2">
                  <c:v>467.38245629001443</c:v>
                </c:pt>
                <c:pt idx="3">
                  <c:v>431.53279472237313</c:v>
                </c:pt>
                <c:pt idx="4">
                  <c:v>437.18550773617812</c:v>
                </c:pt>
                <c:pt idx="5">
                  <c:v>494.44739093160052</c:v>
                </c:pt>
                <c:pt idx="6">
                  <c:v>467.30623533784382</c:v>
                </c:pt>
                <c:pt idx="7">
                  <c:v>428.24955540308974</c:v>
                </c:pt>
                <c:pt idx="8">
                  <c:v>428.68933075291096</c:v>
                </c:pt>
                <c:pt idx="9">
                  <c:v>474.46271719596842</c:v>
                </c:pt>
                <c:pt idx="10">
                  <c:v>481.97419840879019</c:v>
                </c:pt>
                <c:pt idx="11">
                  <c:v>521.0305715035671</c:v>
                </c:pt>
                <c:pt idx="12">
                  <c:v>571.33522885789102</c:v>
                </c:pt>
                <c:pt idx="13">
                  <c:v>522.93275077722524</c:v>
                </c:pt>
                <c:pt idx="14">
                  <c:v>535.76572789178283</c:v>
                </c:pt>
                <c:pt idx="15">
                  <c:v>499.91606632414135</c:v>
                </c:pt>
                <c:pt idx="16">
                  <c:v>505.56877933794641</c:v>
                </c:pt>
                <c:pt idx="17">
                  <c:v>562.83066253336892</c:v>
                </c:pt>
                <c:pt idx="18">
                  <c:v>535.6895069396121</c:v>
                </c:pt>
                <c:pt idx="19">
                  <c:v>496.63282700485797</c:v>
                </c:pt>
                <c:pt idx="20">
                  <c:v>497.07260235467925</c:v>
                </c:pt>
                <c:pt idx="21">
                  <c:v>542.84598879773671</c:v>
                </c:pt>
                <c:pt idx="22">
                  <c:v>550.35747001055847</c:v>
                </c:pt>
                <c:pt idx="23">
                  <c:v>589.41384310533533</c:v>
                </c:pt>
                <c:pt idx="24">
                  <c:v>639.71850045965937</c:v>
                </c:pt>
                <c:pt idx="25">
                  <c:v>591.31602237899358</c:v>
                </c:pt>
                <c:pt idx="26">
                  <c:v>604.14899949355106</c:v>
                </c:pt>
                <c:pt idx="27">
                  <c:v>568.29933792590964</c:v>
                </c:pt>
                <c:pt idx="28">
                  <c:v>573.9520509397147</c:v>
                </c:pt>
                <c:pt idx="29">
                  <c:v>631.21393413513727</c:v>
                </c:pt>
                <c:pt idx="30">
                  <c:v>604.07277854138033</c:v>
                </c:pt>
                <c:pt idx="31">
                  <c:v>565.01609860662631</c:v>
                </c:pt>
                <c:pt idx="32">
                  <c:v>565.45587395644759</c:v>
                </c:pt>
                <c:pt idx="33">
                  <c:v>611.22926039950505</c:v>
                </c:pt>
                <c:pt idx="34">
                  <c:v>618.74074161232681</c:v>
                </c:pt>
                <c:pt idx="35">
                  <c:v>657.79711470710367</c:v>
                </c:pt>
                <c:pt idx="36">
                  <c:v>708.10177206142771</c:v>
                </c:pt>
                <c:pt idx="37">
                  <c:v>659.69929398076181</c:v>
                </c:pt>
                <c:pt idx="38">
                  <c:v>672.5322710953194</c:v>
                </c:pt>
                <c:pt idx="39">
                  <c:v>636.68260952767798</c:v>
                </c:pt>
                <c:pt idx="40">
                  <c:v>642.33532254148304</c:v>
                </c:pt>
                <c:pt idx="41">
                  <c:v>699.59720573690549</c:v>
                </c:pt>
                <c:pt idx="42">
                  <c:v>672.45605014314867</c:v>
                </c:pt>
                <c:pt idx="43">
                  <c:v>633.39937020839466</c:v>
                </c:pt>
                <c:pt idx="44">
                  <c:v>633.83914555821593</c:v>
                </c:pt>
                <c:pt idx="45">
                  <c:v>679.61253200127328</c:v>
                </c:pt>
                <c:pt idx="46">
                  <c:v>687.12401321409516</c:v>
                </c:pt>
                <c:pt idx="47">
                  <c:v>726.18038630887202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4-DF41-A1AA-683CB91B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23007"/>
        <c:axId val="736610367"/>
      </c:lineChart>
      <c:catAx>
        <c:axId val="73622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10367"/>
        <c:crosses val="autoZero"/>
        <c:auto val="1"/>
        <c:lblAlgn val="ctr"/>
        <c:lblOffset val="100"/>
        <c:noMultiLvlLbl val="0"/>
      </c:catAx>
      <c:valAx>
        <c:axId val="7366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Regression!$C$25:$C$60</c:f>
              <c:numCache>
                <c:formatCode>General</c:formatCode>
                <c:ptCount val="36"/>
                <c:pt idx="0">
                  <c:v>33.902402402402288</c:v>
                </c:pt>
                <c:pt idx="1">
                  <c:v>-15.345988845988927</c:v>
                </c:pt>
                <c:pt idx="2">
                  <c:v>25.405619905619801</c:v>
                </c:pt>
                <c:pt idx="3">
                  <c:v>-13.842771342771414</c:v>
                </c:pt>
                <c:pt idx="4">
                  <c:v>-9.0911625911626857</c:v>
                </c:pt>
                <c:pt idx="5">
                  <c:v>16.660446160446099</c:v>
                </c:pt>
                <c:pt idx="6">
                  <c:v>20.412054912054828</c:v>
                </c:pt>
                <c:pt idx="7">
                  <c:v>-52.836336336336387</c:v>
                </c:pt>
                <c:pt idx="8">
                  <c:v>-44.084727584727659</c:v>
                </c:pt>
                <c:pt idx="9">
                  <c:v>2.6668811668811259</c:v>
                </c:pt>
                <c:pt idx="10">
                  <c:v>-11.581510081510146</c:v>
                </c:pt>
                <c:pt idx="11">
                  <c:v>21.170098670098639</c:v>
                </c:pt>
                <c:pt idx="12">
                  <c:v>65.921707421707367</c:v>
                </c:pt>
                <c:pt idx="13">
                  <c:v>12.673316173316152</c:v>
                </c:pt>
                <c:pt idx="14">
                  <c:v>20.424924924924881</c:v>
                </c:pt>
                <c:pt idx="15">
                  <c:v>-22.823466323466391</c:v>
                </c:pt>
                <c:pt idx="16">
                  <c:v>-22.071857571857663</c:v>
                </c:pt>
                <c:pt idx="17">
                  <c:v>37.679751179751179</c:v>
                </c:pt>
                <c:pt idx="18">
                  <c:v>-32.568640068640093</c:v>
                </c:pt>
                <c:pt idx="19">
                  <c:v>-47.817031317031365</c:v>
                </c:pt>
                <c:pt idx="20">
                  <c:v>-66.065422565422637</c:v>
                </c:pt>
                <c:pt idx="21">
                  <c:v>-30.313813813813795</c:v>
                </c:pt>
                <c:pt idx="22">
                  <c:v>-9.5622050622050665</c:v>
                </c:pt>
                <c:pt idx="23">
                  <c:v>20.189403689403662</c:v>
                </c:pt>
                <c:pt idx="24">
                  <c:v>35.94101244101239</c:v>
                </c:pt>
                <c:pt idx="25">
                  <c:v>19.692621192621232</c:v>
                </c:pt>
                <c:pt idx="26">
                  <c:v>29.44422994422996</c:v>
                </c:pt>
                <c:pt idx="27">
                  <c:v>15.195838695838688</c:v>
                </c:pt>
                <c:pt idx="28">
                  <c:v>34.947447447447416</c:v>
                </c:pt>
                <c:pt idx="29">
                  <c:v>6.6990561990562583</c:v>
                </c:pt>
                <c:pt idx="30">
                  <c:v>23.450664950664986</c:v>
                </c:pt>
                <c:pt idx="31">
                  <c:v>-30.797726297726285</c:v>
                </c:pt>
                <c:pt idx="32">
                  <c:v>-29.046117546117557</c:v>
                </c:pt>
                <c:pt idx="33">
                  <c:v>-38.294508794508829</c:v>
                </c:pt>
                <c:pt idx="34">
                  <c:v>7.4570999571000129</c:v>
                </c:pt>
                <c:pt idx="35">
                  <c:v>26.208708708708741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9-0C43-A083-C5866F6D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41664"/>
        <c:axId val="1939608144"/>
      </c:scatterChart>
      <c:valAx>
        <c:axId val="21234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608144"/>
        <c:crosses val="autoZero"/>
        <c:crossBetween val="midCat"/>
      </c:valAx>
      <c:valAx>
        <c:axId val="193960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441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Regression!$E$25:$E$60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Regression!$F$25:$F$60</c:f>
              <c:numCache>
                <c:formatCode>General</c:formatCode>
                <c:ptCount val="36"/>
                <c:pt idx="0">
                  <c:v>430</c:v>
                </c:pt>
                <c:pt idx="1">
                  <c:v>436</c:v>
                </c:pt>
                <c:pt idx="2">
                  <c:v>444</c:v>
                </c:pt>
                <c:pt idx="3">
                  <c:v>448</c:v>
                </c:pt>
                <c:pt idx="4">
                  <c:v>458</c:v>
                </c:pt>
                <c:pt idx="5">
                  <c:v>480</c:v>
                </c:pt>
                <c:pt idx="6">
                  <c:v>482</c:v>
                </c:pt>
                <c:pt idx="7">
                  <c:v>485</c:v>
                </c:pt>
                <c:pt idx="8">
                  <c:v>487</c:v>
                </c:pt>
                <c:pt idx="9">
                  <c:v>489</c:v>
                </c:pt>
                <c:pt idx="10">
                  <c:v>496</c:v>
                </c:pt>
                <c:pt idx="11">
                  <c:v>498</c:v>
                </c:pt>
                <c:pt idx="12">
                  <c:v>498</c:v>
                </c:pt>
                <c:pt idx="13">
                  <c:v>502</c:v>
                </c:pt>
                <c:pt idx="14">
                  <c:v>508</c:v>
                </c:pt>
                <c:pt idx="15">
                  <c:v>508</c:v>
                </c:pt>
                <c:pt idx="16">
                  <c:v>525</c:v>
                </c:pt>
                <c:pt idx="17">
                  <c:v>526</c:v>
                </c:pt>
                <c:pt idx="18">
                  <c:v>527</c:v>
                </c:pt>
                <c:pt idx="19">
                  <c:v>540</c:v>
                </c:pt>
                <c:pt idx="20">
                  <c:v>552</c:v>
                </c:pt>
                <c:pt idx="21">
                  <c:v>573</c:v>
                </c:pt>
                <c:pt idx="22">
                  <c:v>575</c:v>
                </c:pt>
                <c:pt idx="23">
                  <c:v>578</c:v>
                </c:pt>
                <c:pt idx="24">
                  <c:v>581</c:v>
                </c:pt>
                <c:pt idx="25">
                  <c:v>585</c:v>
                </c:pt>
                <c:pt idx="26">
                  <c:v>587</c:v>
                </c:pt>
                <c:pt idx="27">
                  <c:v>597</c:v>
                </c:pt>
                <c:pt idx="28">
                  <c:v>603</c:v>
                </c:pt>
                <c:pt idx="29">
                  <c:v>605</c:v>
                </c:pt>
                <c:pt idx="30">
                  <c:v>608</c:v>
                </c:pt>
                <c:pt idx="31">
                  <c:v>612</c:v>
                </c:pt>
                <c:pt idx="32">
                  <c:v>627</c:v>
                </c:pt>
                <c:pt idx="33">
                  <c:v>628</c:v>
                </c:pt>
                <c:pt idx="34">
                  <c:v>632</c:v>
                </c:pt>
                <c:pt idx="35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7-CA48-BF97-E763415B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61984"/>
        <c:axId val="1939533584"/>
      </c:scatterChart>
      <c:valAx>
        <c:axId val="19308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3584"/>
        <c:crosses val="autoZero"/>
        <c:crossBetween val="midCat"/>
      </c:valAx>
      <c:valAx>
        <c:axId val="193953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 Ordered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86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Actual Cases Ordered vs Regression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Forecast'!$C$18</c:f>
              <c:strCache>
                <c:ptCount val="1"/>
                <c:pt idx="0">
                  <c:v>Actual Cases 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'Trend Forecast'!$A$19:$A$66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'Trend Forecast'!$C$19:$C$54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A74B-878D-072950209FC3}"/>
            </c:ext>
          </c:extLst>
        </c:ser>
        <c:ser>
          <c:idx val="1"/>
          <c:order val="1"/>
          <c:tx>
            <c:strRef>
              <c:f>'Trend Forecast'!$D$18</c:f>
              <c:strCache>
                <c:ptCount val="1"/>
                <c:pt idx="0">
                  <c:v>Predicted 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2"/>
            <c:dispRSqr val="0"/>
            <c:dispEq val="0"/>
          </c:trendline>
          <c:cat>
            <c:numRef>
              <c:f>'Trend Forecast'!$A$19:$A$66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'Trend Forecast'!$D$19:$D$54</c:f>
              <c:numCache>
                <c:formatCode>General</c:formatCode>
                <c:ptCount val="36"/>
                <c:pt idx="0">
                  <c:v>446.09759759759771</c:v>
                </c:pt>
                <c:pt idx="1">
                  <c:v>451.34598884598893</c:v>
                </c:pt>
                <c:pt idx="2">
                  <c:v>456.5943800943802</c:v>
                </c:pt>
                <c:pt idx="3">
                  <c:v>461.84277134277141</c:v>
                </c:pt>
                <c:pt idx="4">
                  <c:v>467.09116259116269</c:v>
                </c:pt>
                <c:pt idx="5">
                  <c:v>472.3395538395539</c:v>
                </c:pt>
                <c:pt idx="6">
                  <c:v>477.587945087945</c:v>
                </c:pt>
                <c:pt idx="7">
                  <c:v>482.83633633633639</c:v>
                </c:pt>
                <c:pt idx="8">
                  <c:v>488.08472758472766</c:v>
                </c:pt>
                <c:pt idx="9">
                  <c:v>493.33311883311887</c:v>
                </c:pt>
                <c:pt idx="10">
                  <c:v>498.58151008151015</c:v>
                </c:pt>
                <c:pt idx="11">
                  <c:v>503.82990132990136</c:v>
                </c:pt>
                <c:pt idx="12">
                  <c:v>509.07829257829263</c:v>
                </c:pt>
                <c:pt idx="13">
                  <c:v>514.32668382668385</c:v>
                </c:pt>
                <c:pt idx="14">
                  <c:v>519.57507507507512</c:v>
                </c:pt>
                <c:pt idx="15">
                  <c:v>524.82346632346639</c:v>
                </c:pt>
                <c:pt idx="16">
                  <c:v>530.07185757185766</c:v>
                </c:pt>
                <c:pt idx="17">
                  <c:v>535.32024882024882</c:v>
                </c:pt>
                <c:pt idx="18">
                  <c:v>540.56864006864009</c:v>
                </c:pt>
                <c:pt idx="19">
                  <c:v>545.81703131703136</c:v>
                </c:pt>
                <c:pt idx="20">
                  <c:v>551.06542256542264</c:v>
                </c:pt>
                <c:pt idx="21">
                  <c:v>556.31381381381379</c:v>
                </c:pt>
                <c:pt idx="22">
                  <c:v>561.56220506220507</c:v>
                </c:pt>
                <c:pt idx="23">
                  <c:v>566.81059631059634</c:v>
                </c:pt>
                <c:pt idx="24">
                  <c:v>572.05898755898761</c:v>
                </c:pt>
                <c:pt idx="25">
                  <c:v>577.30737880737877</c:v>
                </c:pt>
                <c:pt idx="26">
                  <c:v>582.55577005577004</c:v>
                </c:pt>
                <c:pt idx="27">
                  <c:v>587.80416130416131</c:v>
                </c:pt>
                <c:pt idx="28">
                  <c:v>593.05255255255258</c:v>
                </c:pt>
                <c:pt idx="29">
                  <c:v>598.30094380094374</c:v>
                </c:pt>
                <c:pt idx="30">
                  <c:v>603.54933504933501</c:v>
                </c:pt>
                <c:pt idx="31">
                  <c:v>608.79772629772629</c:v>
                </c:pt>
                <c:pt idx="32">
                  <c:v>614.04611754611756</c:v>
                </c:pt>
                <c:pt idx="33">
                  <c:v>619.29450879450883</c:v>
                </c:pt>
                <c:pt idx="34">
                  <c:v>624.54290004289999</c:v>
                </c:pt>
                <c:pt idx="35">
                  <c:v>629.79129129129126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A74B-878D-07295020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911952"/>
        <c:axId val="731405215"/>
      </c:lineChart>
      <c:catAx>
        <c:axId val="17169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Month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5215"/>
        <c:crosses val="autoZero"/>
        <c:auto val="1"/>
        <c:lblAlgn val="ctr"/>
        <c:lblOffset val="100"/>
        <c:noMultiLvlLbl val="0"/>
      </c:catAx>
      <c:valAx>
        <c:axId val="7314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Actual Cases Ordered vs Regression Forecast vs Seasonality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Cases Ordered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Seasonality!$H$19:$H$54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Seasonality!$I$19:$I$54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7-F344-A91B-E698435E96DE}"/>
            </c:ext>
          </c:extLst>
        </c:ser>
        <c:ser>
          <c:idx val="1"/>
          <c:order val="1"/>
          <c:tx>
            <c:v>Regression Forecast(Trend)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Seasonality!$A$56:$A$67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Seasonality!$C$56:$C$67</c:f>
              <c:numCache>
                <c:formatCode>General</c:formatCode>
                <c:ptCount val="12"/>
                <c:pt idx="0">
                  <c:v>635.03968224999994</c:v>
                </c:pt>
                <c:pt idx="1">
                  <c:v>640.2880735</c:v>
                </c:pt>
                <c:pt idx="2">
                  <c:v>645.53646475000005</c:v>
                </c:pt>
                <c:pt idx="3">
                  <c:v>650.78485599999999</c:v>
                </c:pt>
                <c:pt idx="4">
                  <c:v>656.03324724999993</c:v>
                </c:pt>
                <c:pt idx="5">
                  <c:v>661.28163849999999</c:v>
                </c:pt>
                <c:pt idx="6">
                  <c:v>666.53002975000004</c:v>
                </c:pt>
                <c:pt idx="7">
                  <c:v>671.77842099999998</c:v>
                </c:pt>
                <c:pt idx="8">
                  <c:v>677.02681224999992</c:v>
                </c:pt>
                <c:pt idx="9">
                  <c:v>682.27520349999998</c:v>
                </c:pt>
                <c:pt idx="10">
                  <c:v>687.52359475000003</c:v>
                </c:pt>
                <c:pt idx="11">
                  <c:v>692.77198599999997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7-F344-A91B-E698435E96DE}"/>
            </c:ext>
          </c:extLst>
        </c:ser>
        <c:ser>
          <c:idx val="2"/>
          <c:order val="2"/>
          <c:tx>
            <c:v>Trend and Seasonality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Seasonality!$A$56:$A$67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Seasonality!$F$56:$F$67</c:f>
              <c:numCache>
                <c:formatCode>General</c:formatCode>
                <c:ptCount val="12"/>
                <c:pt idx="0">
                  <c:v>684.13223307851388</c:v>
                </c:pt>
                <c:pt idx="1">
                  <c:v>641.75964137250855</c:v>
                </c:pt>
                <c:pt idx="2">
                  <c:v>672.20208589915308</c:v>
                </c:pt>
                <c:pt idx="3">
                  <c:v>638.87995067404211</c:v>
                </c:pt>
                <c:pt idx="4">
                  <c:v>655.74671047934532</c:v>
                </c:pt>
                <c:pt idx="5">
                  <c:v>685.77777062049472</c:v>
                </c:pt>
                <c:pt idx="6">
                  <c:v>671.79070151365806</c:v>
                </c:pt>
                <c:pt idx="7">
                  <c:v>619.54488455576791</c:v>
                </c:pt>
                <c:pt idx="8">
                  <c:v>622.83595963972948</c:v>
                </c:pt>
                <c:pt idx="9">
                  <c:v>659.44916994880214</c:v>
                </c:pt>
                <c:pt idx="10">
                  <c:v>687.42330816247556</c:v>
                </c:pt>
                <c:pt idx="11">
                  <c:v>727.32759355551002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7-F344-A91B-E698435E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17583"/>
        <c:axId val="1491560255"/>
      </c:scatterChart>
      <c:valAx>
        <c:axId val="1491617583"/>
        <c:scaling>
          <c:orientation val="minMax"/>
          <c:max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Month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60255"/>
        <c:crosses val="autoZero"/>
        <c:crossBetween val="midCat"/>
        <c:majorUnit val="1"/>
      </c:valAx>
      <c:valAx>
        <c:axId val="14915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1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Cases Ordered vs Moving Average with 3 months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6-A845-A586-96074EA3090B}"/>
            </c:ext>
          </c:extLst>
        </c:ser>
        <c:ser>
          <c:idx val="2"/>
          <c:order val="1"/>
          <c:tx>
            <c:strRef>
              <c:f>'Moving Average'!$E$1</c:f>
              <c:strCache>
                <c:ptCount val="1"/>
                <c:pt idx="0">
                  <c:v>Moving Average with 3 months span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Average'!$E$2:$E$49</c:f>
              <c:numCache>
                <c:formatCode>General</c:formatCode>
                <c:ptCount val="48"/>
                <c:pt idx="3">
                  <c:v>466</c:v>
                </c:pt>
                <c:pt idx="4">
                  <c:v>456</c:v>
                </c:pt>
                <c:pt idx="5">
                  <c:v>463</c:v>
                </c:pt>
                <c:pt idx="6">
                  <c:v>465</c:v>
                </c:pt>
                <c:pt idx="7">
                  <c:v>482</c:v>
                </c:pt>
                <c:pt idx="8">
                  <c:v>473</c:v>
                </c:pt>
                <c:pt idx="9">
                  <c:v>458</c:v>
                </c:pt>
                <c:pt idx="10">
                  <c:v>457</c:v>
                </c:pt>
                <c:pt idx="11">
                  <c:v>476</c:v>
                </c:pt>
                <c:pt idx="12">
                  <c:v>503</c:v>
                </c:pt>
                <c:pt idx="13">
                  <c:v>529</c:v>
                </c:pt>
                <c:pt idx="14">
                  <c:v>543</c:v>
                </c:pt>
                <c:pt idx="15">
                  <c:v>548</c:v>
                </c:pt>
                <c:pt idx="16">
                  <c:v>523</c:v>
                </c:pt>
                <c:pt idx="17">
                  <c:v>517</c:v>
                </c:pt>
                <c:pt idx="18">
                  <c:v>528</c:v>
                </c:pt>
                <c:pt idx="19">
                  <c:v>530</c:v>
                </c:pt>
                <c:pt idx="20">
                  <c:v>527</c:v>
                </c:pt>
                <c:pt idx="21">
                  <c:v>497</c:v>
                </c:pt>
                <c:pt idx="22">
                  <c:v>503</c:v>
                </c:pt>
                <c:pt idx="23">
                  <c:v>521</c:v>
                </c:pt>
                <c:pt idx="24">
                  <c:v>555</c:v>
                </c:pt>
                <c:pt idx="25">
                  <c:v>583</c:v>
                </c:pt>
                <c:pt idx="26">
                  <c:v>598</c:v>
                </c:pt>
                <c:pt idx="27">
                  <c:v>606</c:v>
                </c:pt>
                <c:pt idx="28">
                  <c:v>604</c:v>
                </c:pt>
                <c:pt idx="29">
                  <c:v>615</c:v>
                </c:pt>
                <c:pt idx="30">
                  <c:v>612</c:v>
                </c:pt>
                <c:pt idx="31">
                  <c:v>620</c:v>
                </c:pt>
                <c:pt idx="32">
                  <c:v>604</c:v>
                </c:pt>
                <c:pt idx="33">
                  <c:v>597</c:v>
                </c:pt>
                <c:pt idx="34">
                  <c:v>582</c:v>
                </c:pt>
                <c:pt idx="35">
                  <c:v>600</c:v>
                </c:pt>
                <c:pt idx="36">
                  <c:v>623</c:v>
                </c:pt>
                <c:pt idx="37">
                  <c:v>637</c:v>
                </c:pt>
                <c:pt idx="38">
                  <c:v>639</c:v>
                </c:pt>
                <c:pt idx="39">
                  <c:v>633</c:v>
                </c:pt>
                <c:pt idx="40">
                  <c:v>637</c:v>
                </c:pt>
                <c:pt idx="41">
                  <c:v>637</c:v>
                </c:pt>
                <c:pt idx="42">
                  <c:v>636</c:v>
                </c:pt>
                <c:pt idx="43">
                  <c:v>637</c:v>
                </c:pt>
                <c:pt idx="44">
                  <c:v>637</c:v>
                </c:pt>
                <c:pt idx="45">
                  <c:v>637</c:v>
                </c:pt>
                <c:pt idx="46">
                  <c:v>637</c:v>
                </c:pt>
                <c:pt idx="47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6-A845-A586-96074EA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905456"/>
        <c:axId val="1315898319"/>
      </c:lineChart>
      <c:catAx>
        <c:axId val="193090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8319"/>
        <c:crosses val="autoZero"/>
        <c:auto val="1"/>
        <c:lblAlgn val="ctr"/>
        <c:lblOffset val="100"/>
        <c:noMultiLvlLbl val="0"/>
      </c:catAx>
      <c:valAx>
        <c:axId val="13158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Cases Ordered vs Moving Average with 6 months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2-AB4B-BD4C-3CB48312FF5F}"/>
            </c:ext>
          </c:extLst>
        </c:ser>
        <c:ser>
          <c:idx val="2"/>
          <c:order val="1"/>
          <c:tx>
            <c:strRef>
              <c:f>'Moving Average'!$F$1</c:f>
              <c:strCache>
                <c:ptCount val="1"/>
                <c:pt idx="0">
                  <c:v>Moving Average with 6 months span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Average'!$F$2:$F$49</c:f>
              <c:numCache>
                <c:formatCode>General</c:formatCode>
                <c:ptCount val="48"/>
                <c:pt idx="6">
                  <c:v>466</c:v>
                </c:pt>
                <c:pt idx="7">
                  <c:v>469</c:v>
                </c:pt>
                <c:pt idx="8">
                  <c:v>468</c:v>
                </c:pt>
                <c:pt idx="9">
                  <c:v>462</c:v>
                </c:pt>
                <c:pt idx="10">
                  <c:v>470</c:v>
                </c:pt>
                <c:pt idx="11">
                  <c:v>474</c:v>
                </c:pt>
                <c:pt idx="12">
                  <c:v>480</c:v>
                </c:pt>
                <c:pt idx="13">
                  <c:v>493</c:v>
                </c:pt>
                <c:pt idx="14">
                  <c:v>509</c:v>
                </c:pt>
                <c:pt idx="15">
                  <c:v>525</c:v>
                </c:pt>
                <c:pt idx="16">
                  <c:v>526</c:v>
                </c:pt>
                <c:pt idx="17">
                  <c:v>530</c:v>
                </c:pt>
                <c:pt idx="18">
                  <c:v>538</c:v>
                </c:pt>
                <c:pt idx="19">
                  <c:v>527</c:v>
                </c:pt>
                <c:pt idx="20">
                  <c:v>522</c:v>
                </c:pt>
                <c:pt idx="21">
                  <c:v>513</c:v>
                </c:pt>
                <c:pt idx="22">
                  <c:v>517</c:v>
                </c:pt>
                <c:pt idx="23">
                  <c:v>524</c:v>
                </c:pt>
                <c:pt idx="24">
                  <c:v>526</c:v>
                </c:pt>
                <c:pt idx="25">
                  <c:v>543</c:v>
                </c:pt>
                <c:pt idx="26">
                  <c:v>560</c:v>
                </c:pt>
                <c:pt idx="27">
                  <c:v>581</c:v>
                </c:pt>
                <c:pt idx="28">
                  <c:v>594</c:v>
                </c:pt>
                <c:pt idx="29">
                  <c:v>606</c:v>
                </c:pt>
                <c:pt idx="30">
                  <c:v>609</c:v>
                </c:pt>
                <c:pt idx="31">
                  <c:v>612</c:v>
                </c:pt>
                <c:pt idx="32">
                  <c:v>609</c:v>
                </c:pt>
                <c:pt idx="33">
                  <c:v>605</c:v>
                </c:pt>
                <c:pt idx="34">
                  <c:v>601</c:v>
                </c:pt>
                <c:pt idx="35">
                  <c:v>602</c:v>
                </c:pt>
                <c:pt idx="36">
                  <c:v>610</c:v>
                </c:pt>
                <c:pt idx="37">
                  <c:v>607</c:v>
                </c:pt>
                <c:pt idx="38">
                  <c:v>612</c:v>
                </c:pt>
                <c:pt idx="39">
                  <c:v>617</c:v>
                </c:pt>
                <c:pt idx="40">
                  <c:v>623</c:v>
                </c:pt>
                <c:pt idx="41">
                  <c:v>621</c:v>
                </c:pt>
                <c:pt idx="42">
                  <c:v>615</c:v>
                </c:pt>
                <c:pt idx="43">
                  <c:v>616</c:v>
                </c:pt>
                <c:pt idx="44">
                  <c:v>618</c:v>
                </c:pt>
                <c:pt idx="45">
                  <c:v>619</c:v>
                </c:pt>
                <c:pt idx="46">
                  <c:v>619</c:v>
                </c:pt>
                <c:pt idx="47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2-AB4B-BD4C-3CB48312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74687"/>
        <c:axId val="1315523199"/>
      </c:lineChart>
      <c:catAx>
        <c:axId val="70647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23199"/>
        <c:crosses val="autoZero"/>
        <c:auto val="1"/>
        <c:lblAlgn val="ctr"/>
        <c:lblOffset val="100"/>
        <c:noMultiLvlLbl val="0"/>
      </c:catAx>
      <c:valAx>
        <c:axId val="13155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Cases Ordered vs Moving Average with 12 months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C-4C4C-9141-75FC1980286F}"/>
            </c:ext>
          </c:extLst>
        </c:ser>
        <c:ser>
          <c:idx val="2"/>
          <c:order val="1"/>
          <c:tx>
            <c:strRef>
              <c:f>'Moving Average'!$G$1</c:f>
              <c:strCache>
                <c:ptCount val="1"/>
                <c:pt idx="0">
                  <c:v>Moving Average with 12 months span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Average'!$G$2:$G$49</c:f>
              <c:numCache>
                <c:formatCode>General</c:formatCode>
                <c:ptCount val="48"/>
                <c:pt idx="12">
                  <c:v>473</c:v>
                </c:pt>
                <c:pt idx="13">
                  <c:v>481</c:v>
                </c:pt>
                <c:pt idx="14">
                  <c:v>489</c:v>
                </c:pt>
                <c:pt idx="15">
                  <c:v>494</c:v>
                </c:pt>
                <c:pt idx="16">
                  <c:v>498</c:v>
                </c:pt>
                <c:pt idx="17">
                  <c:v>502</c:v>
                </c:pt>
                <c:pt idx="18">
                  <c:v>509</c:v>
                </c:pt>
                <c:pt idx="19">
                  <c:v>510</c:v>
                </c:pt>
                <c:pt idx="20">
                  <c:v>516</c:v>
                </c:pt>
                <c:pt idx="21">
                  <c:v>519</c:v>
                </c:pt>
                <c:pt idx="22">
                  <c:v>522</c:v>
                </c:pt>
                <c:pt idx="23">
                  <c:v>527</c:v>
                </c:pt>
                <c:pt idx="24">
                  <c:v>532</c:v>
                </c:pt>
                <c:pt idx="25">
                  <c:v>535</c:v>
                </c:pt>
                <c:pt idx="26">
                  <c:v>541</c:v>
                </c:pt>
                <c:pt idx="27">
                  <c:v>547</c:v>
                </c:pt>
                <c:pt idx="28">
                  <c:v>555</c:v>
                </c:pt>
                <c:pt idx="29">
                  <c:v>565</c:v>
                </c:pt>
                <c:pt idx="30">
                  <c:v>568</c:v>
                </c:pt>
                <c:pt idx="31">
                  <c:v>578</c:v>
                </c:pt>
                <c:pt idx="32">
                  <c:v>584</c:v>
                </c:pt>
                <c:pt idx="33">
                  <c:v>593</c:v>
                </c:pt>
                <c:pt idx="34">
                  <c:v>597</c:v>
                </c:pt>
                <c:pt idx="35">
                  <c:v>604</c:v>
                </c:pt>
                <c:pt idx="36">
                  <c:v>610</c:v>
                </c:pt>
                <c:pt idx="37">
                  <c:v>610</c:v>
                </c:pt>
                <c:pt idx="38">
                  <c:v>611</c:v>
                </c:pt>
                <c:pt idx="39">
                  <c:v>611</c:v>
                </c:pt>
                <c:pt idx="40">
                  <c:v>612</c:v>
                </c:pt>
                <c:pt idx="41">
                  <c:v>610</c:v>
                </c:pt>
                <c:pt idx="42">
                  <c:v>611</c:v>
                </c:pt>
                <c:pt idx="43">
                  <c:v>609</c:v>
                </c:pt>
                <c:pt idx="44">
                  <c:v>612</c:v>
                </c:pt>
                <c:pt idx="45">
                  <c:v>614</c:v>
                </c:pt>
                <c:pt idx="46">
                  <c:v>617</c:v>
                </c:pt>
                <c:pt idx="4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C-4C4C-9141-75FC1980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77359"/>
        <c:axId val="973918383"/>
      </c:lineChart>
      <c:catAx>
        <c:axId val="12877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18383"/>
        <c:crosses val="autoZero"/>
        <c:auto val="1"/>
        <c:lblAlgn val="ctr"/>
        <c:lblOffset val="100"/>
        <c:noMultiLvlLbl val="0"/>
      </c:catAx>
      <c:valAx>
        <c:axId val="9739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Actual Cases vs Moving Average with different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Average'!$C$1</c:f>
              <c:strCache>
                <c:ptCount val="1"/>
                <c:pt idx="0">
                  <c:v>Cases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Average'!$C$2:$C$37</c:f>
              <c:numCache>
                <c:formatCode>General</c:formatCode>
                <c:ptCount val="36"/>
                <c:pt idx="0">
                  <c:v>480</c:v>
                </c:pt>
                <c:pt idx="1">
                  <c:v>436</c:v>
                </c:pt>
                <c:pt idx="2">
                  <c:v>482</c:v>
                </c:pt>
                <c:pt idx="3">
                  <c:v>448</c:v>
                </c:pt>
                <c:pt idx="4">
                  <c:v>458</c:v>
                </c:pt>
                <c:pt idx="5">
                  <c:v>489</c:v>
                </c:pt>
                <c:pt idx="6">
                  <c:v>498</c:v>
                </c:pt>
                <c:pt idx="7">
                  <c:v>430</c:v>
                </c:pt>
                <c:pt idx="8">
                  <c:v>444</c:v>
                </c:pt>
                <c:pt idx="9">
                  <c:v>496</c:v>
                </c:pt>
                <c:pt idx="10">
                  <c:v>487</c:v>
                </c:pt>
                <c:pt idx="11">
                  <c:v>525</c:v>
                </c:pt>
                <c:pt idx="12">
                  <c:v>575</c:v>
                </c:pt>
                <c:pt idx="13">
                  <c:v>527</c:v>
                </c:pt>
                <c:pt idx="14">
                  <c:v>540</c:v>
                </c:pt>
                <c:pt idx="15">
                  <c:v>502</c:v>
                </c:pt>
                <c:pt idx="16">
                  <c:v>508</c:v>
                </c:pt>
                <c:pt idx="17">
                  <c:v>573</c:v>
                </c:pt>
                <c:pt idx="18">
                  <c:v>508</c:v>
                </c:pt>
                <c:pt idx="19">
                  <c:v>498</c:v>
                </c:pt>
                <c:pt idx="20">
                  <c:v>485</c:v>
                </c:pt>
                <c:pt idx="21">
                  <c:v>526</c:v>
                </c:pt>
                <c:pt idx="22">
                  <c:v>552</c:v>
                </c:pt>
                <c:pt idx="23">
                  <c:v>587</c:v>
                </c:pt>
                <c:pt idx="24">
                  <c:v>608</c:v>
                </c:pt>
                <c:pt idx="25">
                  <c:v>597</c:v>
                </c:pt>
                <c:pt idx="26">
                  <c:v>612</c:v>
                </c:pt>
                <c:pt idx="27">
                  <c:v>603</c:v>
                </c:pt>
                <c:pt idx="28">
                  <c:v>628</c:v>
                </c:pt>
                <c:pt idx="29">
                  <c:v>605</c:v>
                </c:pt>
                <c:pt idx="30">
                  <c:v>627</c:v>
                </c:pt>
                <c:pt idx="31">
                  <c:v>578</c:v>
                </c:pt>
                <c:pt idx="32">
                  <c:v>585</c:v>
                </c:pt>
                <c:pt idx="33">
                  <c:v>581</c:v>
                </c:pt>
                <c:pt idx="34">
                  <c:v>632</c:v>
                </c:pt>
                <c:pt idx="3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E-7C4E-BBCA-81AD3FAF1E2A}"/>
            </c:ext>
          </c:extLst>
        </c:ser>
        <c:ser>
          <c:idx val="2"/>
          <c:order val="1"/>
          <c:tx>
            <c:strRef>
              <c:f>'Moving Average'!$E$1</c:f>
              <c:strCache>
                <c:ptCount val="1"/>
                <c:pt idx="0">
                  <c:v>Moving Average with 3 months span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Average'!$E$2:$E$49</c:f>
              <c:numCache>
                <c:formatCode>General</c:formatCode>
                <c:ptCount val="48"/>
                <c:pt idx="3">
                  <c:v>466</c:v>
                </c:pt>
                <c:pt idx="4">
                  <c:v>456</c:v>
                </c:pt>
                <c:pt idx="5">
                  <c:v>463</c:v>
                </c:pt>
                <c:pt idx="6">
                  <c:v>465</c:v>
                </c:pt>
                <c:pt idx="7">
                  <c:v>482</c:v>
                </c:pt>
                <c:pt idx="8">
                  <c:v>473</c:v>
                </c:pt>
                <c:pt idx="9">
                  <c:v>458</c:v>
                </c:pt>
                <c:pt idx="10">
                  <c:v>457</c:v>
                </c:pt>
                <c:pt idx="11">
                  <c:v>476</c:v>
                </c:pt>
                <c:pt idx="12">
                  <c:v>503</c:v>
                </c:pt>
                <c:pt idx="13">
                  <c:v>529</c:v>
                </c:pt>
                <c:pt idx="14">
                  <c:v>543</c:v>
                </c:pt>
                <c:pt idx="15">
                  <c:v>548</c:v>
                </c:pt>
                <c:pt idx="16">
                  <c:v>523</c:v>
                </c:pt>
                <c:pt idx="17">
                  <c:v>517</c:v>
                </c:pt>
                <c:pt idx="18">
                  <c:v>528</c:v>
                </c:pt>
                <c:pt idx="19">
                  <c:v>530</c:v>
                </c:pt>
                <c:pt idx="20">
                  <c:v>527</c:v>
                </c:pt>
                <c:pt idx="21">
                  <c:v>497</c:v>
                </c:pt>
                <c:pt idx="22">
                  <c:v>503</c:v>
                </c:pt>
                <c:pt idx="23">
                  <c:v>521</c:v>
                </c:pt>
                <c:pt idx="24">
                  <c:v>555</c:v>
                </c:pt>
                <c:pt idx="25">
                  <c:v>583</c:v>
                </c:pt>
                <c:pt idx="26">
                  <c:v>598</c:v>
                </c:pt>
                <c:pt idx="27">
                  <c:v>606</c:v>
                </c:pt>
                <c:pt idx="28">
                  <c:v>604</c:v>
                </c:pt>
                <c:pt idx="29">
                  <c:v>615</c:v>
                </c:pt>
                <c:pt idx="30">
                  <c:v>612</c:v>
                </c:pt>
                <c:pt idx="31">
                  <c:v>620</c:v>
                </c:pt>
                <c:pt idx="32">
                  <c:v>604</c:v>
                </c:pt>
                <c:pt idx="33">
                  <c:v>597</c:v>
                </c:pt>
                <c:pt idx="34">
                  <c:v>582</c:v>
                </c:pt>
                <c:pt idx="35">
                  <c:v>600</c:v>
                </c:pt>
                <c:pt idx="36">
                  <c:v>623</c:v>
                </c:pt>
                <c:pt idx="37">
                  <c:v>637</c:v>
                </c:pt>
                <c:pt idx="38">
                  <c:v>639</c:v>
                </c:pt>
                <c:pt idx="39">
                  <c:v>633</c:v>
                </c:pt>
                <c:pt idx="40">
                  <c:v>637</c:v>
                </c:pt>
                <c:pt idx="41">
                  <c:v>637</c:v>
                </c:pt>
                <c:pt idx="42">
                  <c:v>636</c:v>
                </c:pt>
                <c:pt idx="43">
                  <c:v>637</c:v>
                </c:pt>
                <c:pt idx="44">
                  <c:v>637</c:v>
                </c:pt>
                <c:pt idx="45">
                  <c:v>637</c:v>
                </c:pt>
                <c:pt idx="46">
                  <c:v>637</c:v>
                </c:pt>
                <c:pt idx="47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E-7C4E-BBCA-81AD3FAF1E2A}"/>
            </c:ext>
          </c:extLst>
        </c:ser>
        <c:ser>
          <c:idx val="3"/>
          <c:order val="2"/>
          <c:tx>
            <c:strRef>
              <c:f>'Moving Average'!$F$1</c:f>
              <c:strCache>
                <c:ptCount val="1"/>
                <c:pt idx="0">
                  <c:v>Moving Average with 6 months span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Average'!$F$2:$F$49</c:f>
              <c:numCache>
                <c:formatCode>General</c:formatCode>
                <c:ptCount val="48"/>
                <c:pt idx="6">
                  <c:v>466</c:v>
                </c:pt>
                <c:pt idx="7">
                  <c:v>469</c:v>
                </c:pt>
                <c:pt idx="8">
                  <c:v>468</c:v>
                </c:pt>
                <c:pt idx="9">
                  <c:v>462</c:v>
                </c:pt>
                <c:pt idx="10">
                  <c:v>470</c:v>
                </c:pt>
                <c:pt idx="11">
                  <c:v>474</c:v>
                </c:pt>
                <c:pt idx="12">
                  <c:v>480</c:v>
                </c:pt>
                <c:pt idx="13">
                  <c:v>493</c:v>
                </c:pt>
                <c:pt idx="14">
                  <c:v>509</c:v>
                </c:pt>
                <c:pt idx="15">
                  <c:v>525</c:v>
                </c:pt>
                <c:pt idx="16">
                  <c:v>526</c:v>
                </c:pt>
                <c:pt idx="17">
                  <c:v>530</c:v>
                </c:pt>
                <c:pt idx="18">
                  <c:v>538</c:v>
                </c:pt>
                <c:pt idx="19">
                  <c:v>527</c:v>
                </c:pt>
                <c:pt idx="20">
                  <c:v>522</c:v>
                </c:pt>
                <c:pt idx="21">
                  <c:v>513</c:v>
                </c:pt>
                <c:pt idx="22">
                  <c:v>517</c:v>
                </c:pt>
                <c:pt idx="23">
                  <c:v>524</c:v>
                </c:pt>
                <c:pt idx="24">
                  <c:v>526</c:v>
                </c:pt>
                <c:pt idx="25">
                  <c:v>543</c:v>
                </c:pt>
                <c:pt idx="26">
                  <c:v>560</c:v>
                </c:pt>
                <c:pt idx="27">
                  <c:v>581</c:v>
                </c:pt>
                <c:pt idx="28">
                  <c:v>594</c:v>
                </c:pt>
                <c:pt idx="29">
                  <c:v>606</c:v>
                </c:pt>
                <c:pt idx="30">
                  <c:v>609</c:v>
                </c:pt>
                <c:pt idx="31">
                  <c:v>612</c:v>
                </c:pt>
                <c:pt idx="32">
                  <c:v>609</c:v>
                </c:pt>
                <c:pt idx="33">
                  <c:v>605</c:v>
                </c:pt>
                <c:pt idx="34">
                  <c:v>601</c:v>
                </c:pt>
                <c:pt idx="35">
                  <c:v>602</c:v>
                </c:pt>
                <c:pt idx="36">
                  <c:v>610</c:v>
                </c:pt>
                <c:pt idx="37">
                  <c:v>607</c:v>
                </c:pt>
                <c:pt idx="38">
                  <c:v>612</c:v>
                </c:pt>
                <c:pt idx="39">
                  <c:v>617</c:v>
                </c:pt>
                <c:pt idx="40">
                  <c:v>623</c:v>
                </c:pt>
                <c:pt idx="41">
                  <c:v>621</c:v>
                </c:pt>
                <c:pt idx="42">
                  <c:v>615</c:v>
                </c:pt>
                <c:pt idx="43">
                  <c:v>616</c:v>
                </c:pt>
                <c:pt idx="44">
                  <c:v>618</c:v>
                </c:pt>
                <c:pt idx="45">
                  <c:v>619</c:v>
                </c:pt>
                <c:pt idx="46">
                  <c:v>619</c:v>
                </c:pt>
                <c:pt idx="47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E-7C4E-BBCA-81AD3FAF1E2A}"/>
            </c:ext>
          </c:extLst>
        </c:ser>
        <c:ser>
          <c:idx val="4"/>
          <c:order val="3"/>
          <c:tx>
            <c:strRef>
              <c:f>'Moving Average'!$G$1</c:f>
              <c:strCache>
                <c:ptCount val="1"/>
                <c:pt idx="0">
                  <c:v>Moving Average with 12 months span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Average'!$G$2:$G$49</c:f>
              <c:numCache>
                <c:formatCode>General</c:formatCode>
                <c:ptCount val="48"/>
                <c:pt idx="12">
                  <c:v>473</c:v>
                </c:pt>
                <c:pt idx="13">
                  <c:v>481</c:v>
                </c:pt>
                <c:pt idx="14">
                  <c:v>489</c:v>
                </c:pt>
                <c:pt idx="15">
                  <c:v>494</c:v>
                </c:pt>
                <c:pt idx="16">
                  <c:v>498</c:v>
                </c:pt>
                <c:pt idx="17">
                  <c:v>502</c:v>
                </c:pt>
                <c:pt idx="18">
                  <c:v>509</c:v>
                </c:pt>
                <c:pt idx="19">
                  <c:v>510</c:v>
                </c:pt>
                <c:pt idx="20">
                  <c:v>516</c:v>
                </c:pt>
                <c:pt idx="21">
                  <c:v>519</c:v>
                </c:pt>
                <c:pt idx="22">
                  <c:v>522</c:v>
                </c:pt>
                <c:pt idx="23">
                  <c:v>527</c:v>
                </c:pt>
                <c:pt idx="24">
                  <c:v>532</c:v>
                </c:pt>
                <c:pt idx="25">
                  <c:v>535</c:v>
                </c:pt>
                <c:pt idx="26">
                  <c:v>541</c:v>
                </c:pt>
                <c:pt idx="27">
                  <c:v>547</c:v>
                </c:pt>
                <c:pt idx="28">
                  <c:v>555</c:v>
                </c:pt>
                <c:pt idx="29">
                  <c:v>565</c:v>
                </c:pt>
                <c:pt idx="30">
                  <c:v>568</c:v>
                </c:pt>
                <c:pt idx="31">
                  <c:v>578</c:v>
                </c:pt>
                <c:pt idx="32">
                  <c:v>584</c:v>
                </c:pt>
                <c:pt idx="33">
                  <c:v>593</c:v>
                </c:pt>
                <c:pt idx="34">
                  <c:v>597</c:v>
                </c:pt>
                <c:pt idx="35">
                  <c:v>604</c:v>
                </c:pt>
                <c:pt idx="36">
                  <c:v>610</c:v>
                </c:pt>
                <c:pt idx="37">
                  <c:v>610</c:v>
                </c:pt>
                <c:pt idx="38">
                  <c:v>611</c:v>
                </c:pt>
                <c:pt idx="39">
                  <c:v>611</c:v>
                </c:pt>
                <c:pt idx="40">
                  <c:v>612</c:v>
                </c:pt>
                <c:pt idx="41">
                  <c:v>610</c:v>
                </c:pt>
                <c:pt idx="42">
                  <c:v>611</c:v>
                </c:pt>
                <c:pt idx="43">
                  <c:v>609</c:v>
                </c:pt>
                <c:pt idx="44">
                  <c:v>612</c:v>
                </c:pt>
                <c:pt idx="45">
                  <c:v>614</c:v>
                </c:pt>
                <c:pt idx="46">
                  <c:v>617</c:v>
                </c:pt>
                <c:pt idx="4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E-7C4E-BBCA-81AD3FAF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729855"/>
        <c:axId val="1952991424"/>
      </c:lineChart>
      <c:catAx>
        <c:axId val="134172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Month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1424"/>
        <c:crosses val="autoZero"/>
        <c:auto val="1"/>
        <c:lblAlgn val="ctr"/>
        <c:lblOffset val="100"/>
        <c:noMultiLvlLbl val="0"/>
      </c:catAx>
      <c:valAx>
        <c:axId val="1952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Phone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Root Mean Square Error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0000"/>
              </a:solidFill>
              <a:latin typeface="Aptos Narrow" panose="02110004020202020204"/>
            </a:rPr>
            <a:t>Root Mean Square Error Comparison</a:t>
          </a:r>
        </a:p>
      </cx:txPr>
    </cx:title>
    <cx:plotArea>
      <cx:plotAreaRegion>
        <cx:series layoutId="funnel" uniqueId="{44D3E48F-5727-D24B-A3B1-EF6E4AF844E0}">
          <cx:tx>
            <cx:txData>
              <cx:f>_xlchart.v2.1</cx:f>
              <cx:v>RMSE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  <cx:spPr>
    <a:solidFill>
      <a:schemeClr val="bg2">
        <a:lumMod val="9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5</xdr:row>
      <xdr:rowOff>12700</xdr:rowOff>
    </xdr:from>
    <xdr:to>
      <xdr:col>13</xdr:col>
      <xdr:colOff>304800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209D0-2613-2620-6496-F7BAC611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26</xdr:row>
      <xdr:rowOff>25400</xdr:rowOff>
    </xdr:from>
    <xdr:to>
      <xdr:col>15</xdr:col>
      <xdr:colOff>304800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35C3B-904A-D02D-8FD9-831505F9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41</xdr:row>
      <xdr:rowOff>190500</xdr:rowOff>
    </xdr:from>
    <xdr:to>
      <xdr:col>15</xdr:col>
      <xdr:colOff>266700</xdr:colOff>
      <xdr:row>56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74328-7328-C62C-7DBF-D6E633C05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944880</xdr:colOff>
      <xdr:row>22</xdr:row>
      <xdr:rowOff>50800</xdr:rowOff>
    </xdr:from>
    <xdr:to>
      <xdr:col>15</xdr:col>
      <xdr:colOff>447040</xdr:colOff>
      <xdr:row>43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94BA4-F4AB-EB12-AE98-794241A7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694690</xdr:colOff>
      <xdr:row>69</xdr:row>
      <xdr:rowOff>142240</xdr:rowOff>
    </xdr:from>
    <xdr:to>
      <xdr:col>11</xdr:col>
      <xdr:colOff>436880</xdr:colOff>
      <xdr:row>92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EBD04D-F244-5568-06D5-DB113A9D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114300</xdr:rowOff>
    </xdr:from>
    <xdr:to>
      <xdr:col>14</xdr:col>
      <xdr:colOff>558800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2DC74-1BE0-4569-E220-B43BA932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336550</xdr:colOff>
      <xdr:row>19</xdr:row>
      <xdr:rowOff>127000</xdr:rowOff>
    </xdr:from>
    <xdr:to>
      <xdr:col>14</xdr:col>
      <xdr:colOff>571500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F9F1D-FC65-CB13-CEB6-55CFBB9D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349250</xdr:colOff>
      <xdr:row>36</xdr:row>
      <xdr:rowOff>139700</xdr:rowOff>
    </xdr:from>
    <xdr:to>
      <xdr:col>14</xdr:col>
      <xdr:colOff>558800</xdr:colOff>
      <xdr:row>52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D4FAC5-54E1-E95E-E709-9D2C220F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55</xdr:row>
      <xdr:rowOff>50800</xdr:rowOff>
    </xdr:from>
    <xdr:to>
      <xdr:col>9</xdr:col>
      <xdr:colOff>711200</xdr:colOff>
      <xdr:row>87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BDFF64-F552-5817-7172-700FA95AA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844550</xdr:colOff>
      <xdr:row>51</xdr:row>
      <xdr:rowOff>25400</xdr:rowOff>
    </xdr:from>
    <xdr:to>
      <xdr:col>9</xdr:col>
      <xdr:colOff>12700</xdr:colOff>
      <xdr:row>76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8F28D-CB03-7C9B-ECB4-71007B2EF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11</xdr:row>
      <xdr:rowOff>76200</xdr:rowOff>
    </xdr:from>
    <xdr:to>
      <xdr:col>17</xdr:col>
      <xdr:colOff>444500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064A3-5A97-1E2E-1F52-875F6E47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9</xdr:row>
      <xdr:rowOff>114300</xdr:rowOff>
    </xdr:from>
    <xdr:to>
      <xdr:col>17</xdr:col>
      <xdr:colOff>723900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378F-E5B4-70A0-A253-31E8F86F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</xdr:row>
      <xdr:rowOff>177800</xdr:rowOff>
    </xdr:from>
    <xdr:to>
      <xdr:col>12</xdr:col>
      <xdr:colOff>584200</xdr:colOff>
      <xdr:row>25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8C1146-73DE-877E-FF5D-A6045135B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9750" y="381000"/>
              <a:ext cx="649605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4CA0-7C43-7E41-B7FF-EC5D0E927A2F}">
  <dimension ref="A1:D14"/>
  <sheetViews>
    <sheetView zoomScale="139" workbookViewId="0">
      <selection activeCell="D23" sqref="D23"/>
    </sheetView>
  </sheetViews>
  <sheetFormatPr baseColWidth="10" defaultRowHeight="16" x14ac:dyDescent="0.2"/>
  <sheetData>
    <row r="1" spans="1:4" x14ac:dyDescent="0.2">
      <c r="A1" s="18"/>
      <c r="B1" s="24" t="s">
        <v>3</v>
      </c>
      <c r="C1" s="24"/>
      <c r="D1" s="24"/>
    </row>
    <row r="2" spans="1:4" x14ac:dyDescent="0.2">
      <c r="A2" s="13" t="s">
        <v>4</v>
      </c>
      <c r="B2" s="13" t="s">
        <v>0</v>
      </c>
      <c r="C2" s="13" t="s">
        <v>1</v>
      </c>
      <c r="D2" s="13" t="s">
        <v>2</v>
      </c>
    </row>
    <row r="3" spans="1:4" x14ac:dyDescent="0.2">
      <c r="A3" s="22" t="s">
        <v>5</v>
      </c>
      <c r="B3" s="18">
        <v>480</v>
      </c>
      <c r="C3" s="18">
        <v>575</v>
      </c>
      <c r="D3" s="18">
        <v>608</v>
      </c>
    </row>
    <row r="4" spans="1:4" x14ac:dyDescent="0.2">
      <c r="A4" s="22" t="s">
        <v>6</v>
      </c>
      <c r="B4" s="18">
        <v>436</v>
      </c>
      <c r="C4" s="18">
        <v>527</v>
      </c>
      <c r="D4" s="18">
        <v>597</v>
      </c>
    </row>
    <row r="5" spans="1:4" x14ac:dyDescent="0.2">
      <c r="A5" s="22" t="s">
        <v>7</v>
      </c>
      <c r="B5" s="18">
        <v>482</v>
      </c>
      <c r="C5" s="18">
        <v>540</v>
      </c>
      <c r="D5" s="18">
        <v>612</v>
      </c>
    </row>
    <row r="6" spans="1:4" x14ac:dyDescent="0.2">
      <c r="A6" s="22" t="s">
        <v>8</v>
      </c>
      <c r="B6" s="18">
        <v>448</v>
      </c>
      <c r="C6" s="18">
        <v>502</v>
      </c>
      <c r="D6" s="18">
        <v>603</v>
      </c>
    </row>
    <row r="7" spans="1:4" x14ac:dyDescent="0.2">
      <c r="A7" s="22" t="s">
        <v>9</v>
      </c>
      <c r="B7" s="18">
        <v>458</v>
      </c>
      <c r="C7" s="18">
        <v>508</v>
      </c>
      <c r="D7" s="18">
        <v>628</v>
      </c>
    </row>
    <row r="8" spans="1:4" x14ac:dyDescent="0.2">
      <c r="A8" s="22" t="s">
        <v>10</v>
      </c>
      <c r="B8" s="18">
        <v>489</v>
      </c>
      <c r="C8" s="18">
        <v>573</v>
      </c>
      <c r="D8" s="18">
        <v>605</v>
      </c>
    </row>
    <row r="9" spans="1:4" x14ac:dyDescent="0.2">
      <c r="A9" s="22" t="s">
        <v>11</v>
      </c>
      <c r="B9" s="18">
        <v>498</v>
      </c>
      <c r="C9" s="18">
        <v>508</v>
      </c>
      <c r="D9" s="18">
        <v>627</v>
      </c>
    </row>
    <row r="10" spans="1:4" x14ac:dyDescent="0.2">
      <c r="A10" s="22" t="s">
        <v>12</v>
      </c>
      <c r="B10" s="18">
        <v>430</v>
      </c>
      <c r="C10" s="18">
        <v>498</v>
      </c>
      <c r="D10" s="18">
        <v>578</v>
      </c>
    </row>
    <row r="11" spans="1:4" x14ac:dyDescent="0.2">
      <c r="A11" s="22" t="s">
        <v>13</v>
      </c>
      <c r="B11" s="18">
        <v>444</v>
      </c>
      <c r="C11" s="18">
        <v>485</v>
      </c>
      <c r="D11" s="18">
        <v>585</v>
      </c>
    </row>
    <row r="12" spans="1:4" x14ac:dyDescent="0.2">
      <c r="A12" s="22" t="s">
        <v>14</v>
      </c>
      <c r="B12" s="18">
        <v>496</v>
      </c>
      <c r="C12" s="18">
        <v>526</v>
      </c>
      <c r="D12" s="18">
        <v>581</v>
      </c>
    </row>
    <row r="13" spans="1:4" x14ac:dyDescent="0.2">
      <c r="A13" s="22" t="s">
        <v>15</v>
      </c>
      <c r="B13" s="18">
        <v>487</v>
      </c>
      <c r="C13" s="18">
        <v>552</v>
      </c>
      <c r="D13" s="18">
        <v>632</v>
      </c>
    </row>
    <row r="14" spans="1:4" x14ac:dyDescent="0.2">
      <c r="A14" s="22" t="s">
        <v>16</v>
      </c>
      <c r="B14" s="18">
        <v>525</v>
      </c>
      <c r="C14" s="18">
        <v>587</v>
      </c>
      <c r="D14" s="18">
        <v>656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8FE5-AB43-C841-B08D-E16AEFF5E87D}">
  <dimension ref="A1:K49"/>
  <sheetViews>
    <sheetView workbookViewId="0">
      <selection activeCell="I7" sqref="I7"/>
    </sheetView>
  </sheetViews>
  <sheetFormatPr baseColWidth="10" defaultRowHeight="16" x14ac:dyDescent="0.2"/>
  <cols>
    <col min="2" max="2" width="10" bestFit="1" customWidth="1"/>
    <col min="3" max="3" width="13.5" bestFit="1" customWidth="1"/>
    <col min="5" max="5" width="14.5" style="1" bestFit="1" customWidth="1"/>
    <col min="7" max="7" width="16" bestFit="1" customWidth="1"/>
    <col min="11" max="11" width="41.1640625" bestFit="1" customWidth="1"/>
  </cols>
  <sheetData>
    <row r="1" spans="1:11" x14ac:dyDescent="0.2">
      <c r="A1" s="12" t="s">
        <v>17</v>
      </c>
      <c r="B1" s="12" t="s">
        <v>4</v>
      </c>
      <c r="C1" s="12" t="s">
        <v>18</v>
      </c>
      <c r="E1" s="12" t="s">
        <v>83</v>
      </c>
      <c r="F1" s="12" t="s">
        <v>75</v>
      </c>
      <c r="G1" s="12" t="s">
        <v>55</v>
      </c>
      <c r="H1" s="12" t="s">
        <v>82</v>
      </c>
      <c r="I1" s="12" t="s">
        <v>90</v>
      </c>
    </row>
    <row r="2" spans="1:11" x14ac:dyDescent="0.2">
      <c r="A2" s="1">
        <v>1</v>
      </c>
      <c r="B2" t="s">
        <v>5</v>
      </c>
      <c r="C2" s="1">
        <v>480</v>
      </c>
      <c r="E2" s="1">
        <f>_xlfn.FORECAST.ETS(A2,$C$2:$C$37,$A$2:$A$37,1,1)</f>
        <v>502.9519572561228</v>
      </c>
      <c r="F2">
        <f>C2-E2</f>
        <v>-22.951957256122796</v>
      </c>
      <c r="G2">
        <f>F2^2</f>
        <v>526.79234188688781</v>
      </c>
      <c r="H2">
        <f>AVERAGE(G2:G37)</f>
        <v>359.80150616605056</v>
      </c>
      <c r="I2" s="14">
        <f>SQRT(H2)</f>
        <v>18.968434467979971</v>
      </c>
      <c r="K2" s="13" t="s">
        <v>86</v>
      </c>
    </row>
    <row r="3" spans="1:11" ht="17" x14ac:dyDescent="0.25">
      <c r="A3" s="1">
        <v>2</v>
      </c>
      <c r="B3" t="s">
        <v>6</v>
      </c>
      <c r="C3" s="1">
        <v>436</v>
      </c>
      <c r="E3" s="1">
        <f t="shared" ref="E3:E49" si="0">_xlfn.FORECAST.ETS(A3,$C$2:$C$37,$A$2:$A$37,1,1)</f>
        <v>454.54947917545695</v>
      </c>
      <c r="F3">
        <f t="shared" ref="F3:F37" si="1">C3-E3</f>
        <v>-18.549479175456952</v>
      </c>
      <c r="G3">
        <f t="shared" ref="G3:G37" si="2">F3^2</f>
        <v>344.08317768071112</v>
      </c>
      <c r="K3" s="18" t="s">
        <v>91</v>
      </c>
    </row>
    <row r="4" spans="1:11" x14ac:dyDescent="0.2">
      <c r="A4" s="1">
        <v>3</v>
      </c>
      <c r="B4" t="s">
        <v>7</v>
      </c>
      <c r="C4" s="1">
        <v>482</v>
      </c>
      <c r="E4" s="1">
        <f t="shared" si="0"/>
        <v>467.38245629001443</v>
      </c>
      <c r="F4">
        <f t="shared" si="1"/>
        <v>14.617543709985569</v>
      </c>
      <c r="G4">
        <f t="shared" si="2"/>
        <v>213.67258411333867</v>
      </c>
      <c r="K4" s="18" t="s">
        <v>88</v>
      </c>
    </row>
    <row r="5" spans="1:11" x14ac:dyDescent="0.2">
      <c r="A5" s="1">
        <v>4</v>
      </c>
      <c r="B5" t="s">
        <v>8</v>
      </c>
      <c r="C5" s="1">
        <v>448</v>
      </c>
      <c r="E5" s="1">
        <f t="shared" si="0"/>
        <v>431.53279472237313</v>
      </c>
      <c r="F5">
        <f t="shared" si="1"/>
        <v>16.467205277626874</v>
      </c>
      <c r="G5">
        <f t="shared" si="2"/>
        <v>271.16884965550236</v>
      </c>
      <c r="K5" s="18" t="s">
        <v>92</v>
      </c>
    </row>
    <row r="6" spans="1:11" x14ac:dyDescent="0.2">
      <c r="A6" s="1">
        <v>5</v>
      </c>
      <c r="B6" t="s">
        <v>9</v>
      </c>
      <c r="C6" s="1">
        <v>458</v>
      </c>
      <c r="E6" s="1">
        <f t="shared" si="0"/>
        <v>437.18550773617812</v>
      </c>
      <c r="F6">
        <f t="shared" si="1"/>
        <v>20.814492263821876</v>
      </c>
      <c r="G6">
        <f t="shared" si="2"/>
        <v>433.2430882007007</v>
      </c>
      <c r="K6" s="18" t="s">
        <v>109</v>
      </c>
    </row>
    <row r="7" spans="1:11" x14ac:dyDescent="0.2">
      <c r="A7" s="1">
        <v>6</v>
      </c>
      <c r="B7" t="s">
        <v>10</v>
      </c>
      <c r="C7" s="1">
        <v>489</v>
      </c>
      <c r="E7" s="1">
        <f t="shared" si="0"/>
        <v>494.44739093160052</v>
      </c>
      <c r="F7">
        <f t="shared" si="1"/>
        <v>-5.4473909316005233</v>
      </c>
      <c r="G7">
        <f t="shared" si="2"/>
        <v>29.674067961683619</v>
      </c>
    </row>
    <row r="8" spans="1:11" x14ac:dyDescent="0.2">
      <c r="A8" s="1">
        <v>7</v>
      </c>
      <c r="B8" t="s">
        <v>11</v>
      </c>
      <c r="C8" s="1">
        <v>498</v>
      </c>
      <c r="E8" s="1">
        <f t="shared" si="0"/>
        <v>467.30623533784382</v>
      </c>
      <c r="F8">
        <f t="shared" si="1"/>
        <v>30.693764662156184</v>
      </c>
      <c r="G8">
        <f t="shared" si="2"/>
        <v>942.10718913582775</v>
      </c>
    </row>
    <row r="9" spans="1:11" x14ac:dyDescent="0.2">
      <c r="A9" s="1">
        <v>8</v>
      </c>
      <c r="B9" t="s">
        <v>12</v>
      </c>
      <c r="C9" s="1">
        <v>430</v>
      </c>
      <c r="E9" s="1">
        <f t="shared" si="0"/>
        <v>428.24955540308974</v>
      </c>
      <c r="F9">
        <f t="shared" si="1"/>
        <v>1.7504445969102562</v>
      </c>
      <c r="G9">
        <f t="shared" si="2"/>
        <v>3.0640562868523094</v>
      </c>
    </row>
    <row r="10" spans="1:11" x14ac:dyDescent="0.2">
      <c r="A10" s="1">
        <v>9</v>
      </c>
      <c r="B10" t="s">
        <v>13</v>
      </c>
      <c r="C10" s="1">
        <v>444</v>
      </c>
      <c r="E10" s="1">
        <f t="shared" si="0"/>
        <v>428.68933075291096</v>
      </c>
      <c r="F10">
        <f t="shared" si="1"/>
        <v>15.310669247089038</v>
      </c>
      <c r="G10">
        <f t="shared" si="2"/>
        <v>234.41659279375801</v>
      </c>
    </row>
    <row r="11" spans="1:11" x14ac:dyDescent="0.2">
      <c r="A11" s="1">
        <v>10</v>
      </c>
      <c r="B11" t="s">
        <v>14</v>
      </c>
      <c r="C11" s="1">
        <v>496</v>
      </c>
      <c r="E11" s="1">
        <f t="shared" si="0"/>
        <v>474.46271719596842</v>
      </c>
      <c r="F11">
        <f t="shared" si="1"/>
        <v>21.537282804031577</v>
      </c>
      <c r="G11">
        <f t="shared" si="2"/>
        <v>463.85455058083426</v>
      </c>
    </row>
    <row r="12" spans="1:11" x14ac:dyDescent="0.2">
      <c r="A12" s="1">
        <v>11</v>
      </c>
      <c r="B12" t="s">
        <v>15</v>
      </c>
      <c r="C12" s="1">
        <v>487</v>
      </c>
      <c r="E12" s="1">
        <f t="shared" si="0"/>
        <v>481.97419840879019</v>
      </c>
      <c r="F12">
        <f t="shared" si="1"/>
        <v>5.0258015912098131</v>
      </c>
      <c r="G12">
        <f t="shared" si="2"/>
        <v>25.25868163420709</v>
      </c>
    </row>
    <row r="13" spans="1:11" x14ac:dyDescent="0.2">
      <c r="A13" s="1">
        <v>12</v>
      </c>
      <c r="B13" t="s">
        <v>16</v>
      </c>
      <c r="C13" s="1">
        <v>525</v>
      </c>
      <c r="E13" s="1">
        <f t="shared" si="0"/>
        <v>521.0305715035671</v>
      </c>
      <c r="F13">
        <f t="shared" si="1"/>
        <v>3.9694284964328972</v>
      </c>
      <c r="G13">
        <f t="shared" si="2"/>
        <v>15.756362588293531</v>
      </c>
    </row>
    <row r="14" spans="1:11" x14ac:dyDescent="0.2">
      <c r="A14" s="1">
        <v>13</v>
      </c>
      <c r="B14" t="s">
        <v>5</v>
      </c>
      <c r="C14" s="1">
        <v>575</v>
      </c>
      <c r="E14" s="1">
        <f t="shared" si="0"/>
        <v>571.33522885789102</v>
      </c>
      <c r="F14">
        <f t="shared" si="1"/>
        <v>3.6647711421089753</v>
      </c>
      <c r="G14">
        <f t="shared" si="2"/>
        <v>13.430547524034722</v>
      </c>
    </row>
    <row r="15" spans="1:11" x14ac:dyDescent="0.2">
      <c r="A15" s="1">
        <v>14</v>
      </c>
      <c r="B15" t="s">
        <v>6</v>
      </c>
      <c r="C15" s="1">
        <v>527</v>
      </c>
      <c r="E15" s="1">
        <f t="shared" si="0"/>
        <v>522.93275077722524</v>
      </c>
      <c r="F15">
        <f t="shared" si="1"/>
        <v>4.0672492227747625</v>
      </c>
      <c r="G15">
        <f t="shared" si="2"/>
        <v>16.542516240161909</v>
      </c>
    </row>
    <row r="16" spans="1:11" x14ac:dyDescent="0.2">
      <c r="A16" s="1">
        <v>15</v>
      </c>
      <c r="B16" t="s">
        <v>7</v>
      </c>
      <c r="C16" s="1">
        <v>540</v>
      </c>
      <c r="E16" s="1">
        <f t="shared" si="0"/>
        <v>535.76572789178283</v>
      </c>
      <c r="F16">
        <f t="shared" si="1"/>
        <v>4.2342721082171693</v>
      </c>
      <c r="G16">
        <f t="shared" si="2"/>
        <v>17.929060286425869</v>
      </c>
    </row>
    <row r="17" spans="1:7" x14ac:dyDescent="0.2">
      <c r="A17" s="1">
        <v>16</v>
      </c>
      <c r="B17" t="s">
        <v>8</v>
      </c>
      <c r="C17" s="1">
        <v>502</v>
      </c>
      <c r="E17" s="1">
        <f t="shared" si="0"/>
        <v>499.91606632414135</v>
      </c>
      <c r="F17">
        <f t="shared" si="1"/>
        <v>2.0839336758586455</v>
      </c>
      <c r="G17">
        <f t="shared" si="2"/>
        <v>4.3427795653777261</v>
      </c>
    </row>
    <row r="18" spans="1:7" x14ac:dyDescent="0.2">
      <c r="A18" s="1">
        <v>17</v>
      </c>
      <c r="B18" t="s">
        <v>9</v>
      </c>
      <c r="C18" s="1">
        <v>508</v>
      </c>
      <c r="E18" s="1">
        <f t="shared" si="0"/>
        <v>505.56877933794641</v>
      </c>
      <c r="F18">
        <f t="shared" si="1"/>
        <v>2.4312206620535903</v>
      </c>
      <c r="G18">
        <f t="shared" si="2"/>
        <v>5.9108339075962979</v>
      </c>
    </row>
    <row r="19" spans="1:7" x14ac:dyDescent="0.2">
      <c r="A19" s="1">
        <v>18</v>
      </c>
      <c r="B19" t="s">
        <v>10</v>
      </c>
      <c r="C19" s="1">
        <v>573</v>
      </c>
      <c r="E19" s="1">
        <f t="shared" si="0"/>
        <v>562.83066253336892</v>
      </c>
      <c r="F19">
        <f t="shared" si="1"/>
        <v>10.169337466631077</v>
      </c>
      <c r="G19">
        <f t="shared" si="2"/>
        <v>103.41542451022659</v>
      </c>
    </row>
    <row r="20" spans="1:7" x14ac:dyDescent="0.2">
      <c r="A20" s="1">
        <v>19</v>
      </c>
      <c r="B20" t="s">
        <v>11</v>
      </c>
      <c r="C20" s="1">
        <v>508</v>
      </c>
      <c r="E20" s="1">
        <f t="shared" si="0"/>
        <v>535.6895069396121</v>
      </c>
      <c r="F20">
        <f t="shared" si="1"/>
        <v>-27.689506939612102</v>
      </c>
      <c r="G20">
        <f t="shared" si="2"/>
        <v>766.70879455882675</v>
      </c>
    </row>
    <row r="21" spans="1:7" x14ac:dyDescent="0.2">
      <c r="A21" s="1">
        <v>20</v>
      </c>
      <c r="B21" t="s">
        <v>12</v>
      </c>
      <c r="C21" s="1">
        <v>498</v>
      </c>
      <c r="E21" s="1">
        <f t="shared" si="0"/>
        <v>496.63282700485797</v>
      </c>
      <c r="F21">
        <f t="shared" si="1"/>
        <v>1.3671729951420275</v>
      </c>
      <c r="G21">
        <f t="shared" si="2"/>
        <v>1.8691619986456223</v>
      </c>
    </row>
    <row r="22" spans="1:7" x14ac:dyDescent="0.2">
      <c r="A22" s="1">
        <v>21</v>
      </c>
      <c r="B22" t="s">
        <v>13</v>
      </c>
      <c r="C22" s="1">
        <v>485</v>
      </c>
      <c r="E22" s="1">
        <f t="shared" si="0"/>
        <v>497.07260235467925</v>
      </c>
      <c r="F22">
        <f t="shared" si="1"/>
        <v>-12.072602354679248</v>
      </c>
      <c r="G22">
        <f t="shared" si="2"/>
        <v>145.74772761420692</v>
      </c>
    </row>
    <row r="23" spans="1:7" x14ac:dyDescent="0.2">
      <c r="A23" s="1">
        <v>22</v>
      </c>
      <c r="B23" t="s">
        <v>14</v>
      </c>
      <c r="C23" s="1">
        <v>526</v>
      </c>
      <c r="E23" s="1">
        <f t="shared" si="0"/>
        <v>542.84598879773671</v>
      </c>
      <c r="F23">
        <f t="shared" si="1"/>
        <v>-16.845988797736709</v>
      </c>
      <c r="G23">
        <f t="shared" si="2"/>
        <v>283.78733857347066</v>
      </c>
    </row>
    <row r="24" spans="1:7" x14ac:dyDescent="0.2">
      <c r="A24" s="1">
        <v>23</v>
      </c>
      <c r="B24" t="s">
        <v>15</v>
      </c>
      <c r="C24" s="1">
        <v>552</v>
      </c>
      <c r="E24" s="1">
        <f t="shared" si="0"/>
        <v>550.35747001055847</v>
      </c>
      <c r="F24">
        <f t="shared" si="1"/>
        <v>1.6425299894415275</v>
      </c>
      <c r="G24">
        <f t="shared" si="2"/>
        <v>2.6979047662147844</v>
      </c>
    </row>
    <row r="25" spans="1:7" x14ac:dyDescent="0.2">
      <c r="A25" s="1">
        <v>24</v>
      </c>
      <c r="B25" t="s">
        <v>16</v>
      </c>
      <c r="C25" s="1">
        <v>587</v>
      </c>
      <c r="E25" s="1">
        <f t="shared" si="0"/>
        <v>589.41384310533533</v>
      </c>
      <c r="F25">
        <f t="shared" si="1"/>
        <v>-2.4138431053353315</v>
      </c>
      <c r="G25">
        <f t="shared" si="2"/>
        <v>5.8266385371749161</v>
      </c>
    </row>
    <row r="26" spans="1:7" x14ac:dyDescent="0.2">
      <c r="A26" s="1">
        <v>25</v>
      </c>
      <c r="B26" t="s">
        <v>5</v>
      </c>
      <c r="C26" s="1">
        <v>608</v>
      </c>
      <c r="E26" s="1">
        <f t="shared" si="0"/>
        <v>639.71850045965937</v>
      </c>
      <c r="F26">
        <f t="shared" si="1"/>
        <v>-31.718500459659367</v>
      </c>
      <c r="G26">
        <f t="shared" si="2"/>
        <v>1006.0632714094115</v>
      </c>
    </row>
    <row r="27" spans="1:7" x14ac:dyDescent="0.2">
      <c r="A27" s="1">
        <v>26</v>
      </c>
      <c r="B27" t="s">
        <v>6</v>
      </c>
      <c r="C27" s="1">
        <v>597</v>
      </c>
      <c r="E27" s="1">
        <f t="shared" si="0"/>
        <v>591.31602237899358</v>
      </c>
      <c r="F27">
        <f t="shared" si="1"/>
        <v>5.6839776210064201</v>
      </c>
      <c r="G27">
        <f t="shared" si="2"/>
        <v>32.307601596101804</v>
      </c>
    </row>
    <row r="28" spans="1:7" x14ac:dyDescent="0.2">
      <c r="A28" s="1">
        <v>27</v>
      </c>
      <c r="B28" t="s">
        <v>7</v>
      </c>
      <c r="C28" s="1">
        <v>612</v>
      </c>
      <c r="E28" s="1">
        <f t="shared" si="0"/>
        <v>604.14899949355106</v>
      </c>
      <c r="F28">
        <f t="shared" si="1"/>
        <v>7.8510005064489405</v>
      </c>
      <c r="G28">
        <f t="shared" si="2"/>
        <v>61.638208952261522</v>
      </c>
    </row>
    <row r="29" spans="1:7" x14ac:dyDescent="0.2">
      <c r="A29" s="1">
        <v>28</v>
      </c>
      <c r="B29" t="s">
        <v>8</v>
      </c>
      <c r="C29" s="1">
        <v>603</v>
      </c>
      <c r="E29" s="1">
        <f t="shared" si="0"/>
        <v>568.29933792590964</v>
      </c>
      <c r="F29">
        <f t="shared" si="1"/>
        <v>34.70066207409036</v>
      </c>
      <c r="G29">
        <f t="shared" si="2"/>
        <v>1204.135948380213</v>
      </c>
    </row>
    <row r="30" spans="1:7" x14ac:dyDescent="0.2">
      <c r="A30" s="1">
        <v>29</v>
      </c>
      <c r="B30" t="s">
        <v>9</v>
      </c>
      <c r="C30" s="1">
        <v>628</v>
      </c>
      <c r="E30" s="1">
        <f t="shared" si="0"/>
        <v>573.9520509397147</v>
      </c>
      <c r="F30">
        <f t="shared" si="1"/>
        <v>54.047949060285305</v>
      </c>
      <c r="G30">
        <f t="shared" si="2"/>
        <v>2921.1807976231953</v>
      </c>
    </row>
    <row r="31" spans="1:7" x14ac:dyDescent="0.2">
      <c r="A31" s="1">
        <v>30</v>
      </c>
      <c r="B31" t="s">
        <v>10</v>
      </c>
      <c r="C31" s="1">
        <v>605</v>
      </c>
      <c r="E31" s="1">
        <f t="shared" si="0"/>
        <v>631.21393413513727</v>
      </c>
      <c r="F31">
        <f t="shared" si="1"/>
        <v>-26.213934135137265</v>
      </c>
      <c r="G31">
        <f t="shared" si="2"/>
        <v>687.17034284131466</v>
      </c>
    </row>
    <row r="32" spans="1:7" x14ac:dyDescent="0.2">
      <c r="A32" s="1">
        <v>31</v>
      </c>
      <c r="B32" t="s">
        <v>11</v>
      </c>
      <c r="C32" s="1">
        <v>627</v>
      </c>
      <c r="E32" s="1">
        <f t="shared" si="0"/>
        <v>604.07277854138033</v>
      </c>
      <c r="F32">
        <f t="shared" si="1"/>
        <v>22.92722145861967</v>
      </c>
      <c r="G32">
        <f t="shared" si="2"/>
        <v>525.65748381259027</v>
      </c>
    </row>
    <row r="33" spans="1:7" x14ac:dyDescent="0.2">
      <c r="A33" s="1">
        <v>32</v>
      </c>
      <c r="B33" t="s">
        <v>12</v>
      </c>
      <c r="C33" s="1">
        <v>578</v>
      </c>
      <c r="E33" s="1">
        <f t="shared" si="0"/>
        <v>565.01609860662631</v>
      </c>
      <c r="F33">
        <f t="shared" si="1"/>
        <v>12.983901393373685</v>
      </c>
      <c r="G33">
        <f t="shared" si="2"/>
        <v>168.58169539285112</v>
      </c>
    </row>
    <row r="34" spans="1:7" x14ac:dyDescent="0.2">
      <c r="A34" s="1">
        <v>33</v>
      </c>
      <c r="B34" t="s">
        <v>13</v>
      </c>
      <c r="C34" s="1">
        <v>585</v>
      </c>
      <c r="E34" s="1">
        <f t="shared" si="0"/>
        <v>565.45587395644759</v>
      </c>
      <c r="F34">
        <f t="shared" si="1"/>
        <v>19.54412604355241</v>
      </c>
      <c r="G34">
        <f t="shared" si="2"/>
        <v>381.97286280626361</v>
      </c>
    </row>
    <row r="35" spans="1:7" x14ac:dyDescent="0.2">
      <c r="A35" s="1">
        <v>34</v>
      </c>
      <c r="B35" t="s">
        <v>14</v>
      </c>
      <c r="C35" s="1">
        <v>581</v>
      </c>
      <c r="E35" s="1">
        <f t="shared" si="0"/>
        <v>611.22926039950505</v>
      </c>
      <c r="F35">
        <f t="shared" si="1"/>
        <v>-30.229260399505051</v>
      </c>
      <c r="G35">
        <f t="shared" si="2"/>
        <v>913.80818430108434</v>
      </c>
    </row>
    <row r="36" spans="1:7" x14ac:dyDescent="0.2">
      <c r="A36" s="1">
        <v>35</v>
      </c>
      <c r="B36" t="s">
        <v>15</v>
      </c>
      <c r="C36" s="1">
        <v>632</v>
      </c>
      <c r="E36" s="1">
        <f t="shared" si="0"/>
        <v>618.74074161232681</v>
      </c>
      <c r="F36">
        <f t="shared" si="1"/>
        <v>13.259258387673185</v>
      </c>
      <c r="G36">
        <f t="shared" si="2"/>
        <v>175.80793299108171</v>
      </c>
    </row>
    <row r="37" spans="1:7" x14ac:dyDescent="0.2">
      <c r="A37" s="1">
        <v>36</v>
      </c>
      <c r="B37" t="s">
        <v>16</v>
      </c>
      <c r="C37" s="1">
        <v>656</v>
      </c>
      <c r="E37" s="1">
        <f t="shared" si="0"/>
        <v>657.79711470710367</v>
      </c>
      <c r="F37">
        <f t="shared" si="1"/>
        <v>-1.7971147071036739</v>
      </c>
      <c r="G37">
        <f t="shared" si="2"/>
        <v>3.2296212704883236</v>
      </c>
    </row>
    <row r="38" spans="1:7" x14ac:dyDescent="0.2">
      <c r="A38" s="1">
        <v>37</v>
      </c>
      <c r="E38" s="1">
        <f t="shared" si="0"/>
        <v>708.10177206142771</v>
      </c>
    </row>
    <row r="39" spans="1:7" x14ac:dyDescent="0.2">
      <c r="A39" s="1">
        <v>38</v>
      </c>
      <c r="E39" s="1">
        <f t="shared" si="0"/>
        <v>659.69929398076181</v>
      </c>
    </row>
    <row r="40" spans="1:7" x14ac:dyDescent="0.2">
      <c r="A40" s="1">
        <v>39</v>
      </c>
      <c r="E40" s="1">
        <f t="shared" si="0"/>
        <v>672.5322710953194</v>
      </c>
    </row>
    <row r="41" spans="1:7" x14ac:dyDescent="0.2">
      <c r="A41" s="1">
        <v>40</v>
      </c>
      <c r="E41" s="1">
        <f t="shared" si="0"/>
        <v>636.68260952767798</v>
      </c>
    </row>
    <row r="42" spans="1:7" x14ac:dyDescent="0.2">
      <c r="A42" s="1">
        <v>41</v>
      </c>
      <c r="E42" s="1">
        <f t="shared" si="0"/>
        <v>642.33532254148304</v>
      </c>
    </row>
    <row r="43" spans="1:7" x14ac:dyDescent="0.2">
      <c r="A43" s="1">
        <v>42</v>
      </c>
      <c r="E43" s="1">
        <f t="shared" si="0"/>
        <v>699.59720573690549</v>
      </c>
    </row>
    <row r="44" spans="1:7" x14ac:dyDescent="0.2">
      <c r="A44" s="1">
        <v>43</v>
      </c>
      <c r="E44" s="1">
        <f t="shared" si="0"/>
        <v>672.45605014314867</v>
      </c>
    </row>
    <row r="45" spans="1:7" x14ac:dyDescent="0.2">
      <c r="A45" s="1">
        <v>44</v>
      </c>
      <c r="E45" s="1">
        <f t="shared" si="0"/>
        <v>633.39937020839466</v>
      </c>
    </row>
    <row r="46" spans="1:7" x14ac:dyDescent="0.2">
      <c r="A46" s="1">
        <v>45</v>
      </c>
      <c r="E46" s="1">
        <f t="shared" si="0"/>
        <v>633.83914555821593</v>
      </c>
    </row>
    <row r="47" spans="1:7" x14ac:dyDescent="0.2">
      <c r="A47" s="1">
        <v>46</v>
      </c>
      <c r="E47" s="1">
        <f t="shared" si="0"/>
        <v>679.61253200127328</v>
      </c>
    </row>
    <row r="48" spans="1:7" x14ac:dyDescent="0.2">
      <c r="A48" s="1">
        <v>47</v>
      </c>
      <c r="E48" s="1">
        <f t="shared" si="0"/>
        <v>687.12401321409516</v>
      </c>
    </row>
    <row r="49" spans="1:5" x14ac:dyDescent="0.2">
      <c r="A49" s="1">
        <v>48</v>
      </c>
      <c r="E49" s="1">
        <f t="shared" si="0"/>
        <v>726.18038630887202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EEA3-3E1C-374F-A24B-A0E7B77F0A38}">
  <dimension ref="A1:D11"/>
  <sheetViews>
    <sheetView tabSelected="1" workbookViewId="0">
      <selection activeCell="E31" sqref="E31"/>
    </sheetView>
  </sheetViews>
  <sheetFormatPr baseColWidth="10" defaultRowHeight="16" x14ac:dyDescent="0.2"/>
  <cols>
    <col min="1" max="1" width="10.83203125" style="1"/>
    <col min="2" max="2" width="35.83203125" customWidth="1"/>
    <col min="3" max="3" width="12.1640625" style="2" bestFit="1" customWidth="1"/>
    <col min="4" max="4" width="22.5" bestFit="1" customWidth="1"/>
  </cols>
  <sheetData>
    <row r="1" spans="1:4" x14ac:dyDescent="0.2">
      <c r="A1" s="15"/>
      <c r="B1" s="12" t="s">
        <v>107</v>
      </c>
      <c r="C1" s="12" t="s">
        <v>90</v>
      </c>
    </row>
    <row r="2" spans="1:4" x14ac:dyDescent="0.2">
      <c r="A2" s="15">
        <v>1</v>
      </c>
      <c r="B2" s="23" t="s">
        <v>96</v>
      </c>
      <c r="C2" s="19">
        <v>30.45</v>
      </c>
    </row>
    <row r="3" spans="1:4" x14ac:dyDescent="0.2">
      <c r="A3" s="15">
        <v>2</v>
      </c>
      <c r="B3" s="23" t="s">
        <v>97</v>
      </c>
      <c r="C3" s="19">
        <v>15.87</v>
      </c>
      <c r="D3" s="18" t="s">
        <v>106</v>
      </c>
    </row>
    <row r="4" spans="1:4" x14ac:dyDescent="0.2">
      <c r="A4" s="15">
        <v>3</v>
      </c>
      <c r="B4" s="23" t="s">
        <v>98</v>
      </c>
      <c r="C4" s="19">
        <v>36.5</v>
      </c>
    </row>
    <row r="5" spans="1:4" x14ac:dyDescent="0.2">
      <c r="A5" s="15">
        <v>4</v>
      </c>
      <c r="B5" s="23" t="s">
        <v>99</v>
      </c>
      <c r="C5" s="19">
        <v>40.81</v>
      </c>
    </row>
    <row r="6" spans="1:4" x14ac:dyDescent="0.2">
      <c r="A6" s="15">
        <v>5</v>
      </c>
      <c r="B6" s="23" t="s">
        <v>100</v>
      </c>
      <c r="C6" s="19">
        <v>49.27</v>
      </c>
    </row>
    <row r="7" spans="1:4" x14ac:dyDescent="0.2">
      <c r="A7" s="15">
        <v>6</v>
      </c>
      <c r="B7" s="23" t="s">
        <v>101</v>
      </c>
      <c r="C7" s="19">
        <v>36.39</v>
      </c>
    </row>
    <row r="8" spans="1:4" x14ac:dyDescent="0.2">
      <c r="A8" s="15">
        <v>7</v>
      </c>
      <c r="B8" s="23" t="s">
        <v>102</v>
      </c>
      <c r="C8" s="19">
        <v>33.880000000000003</v>
      </c>
    </row>
    <row r="9" spans="1:4" x14ac:dyDescent="0.2">
      <c r="A9" s="15">
        <v>8</v>
      </c>
      <c r="B9" s="23" t="s">
        <v>103</v>
      </c>
      <c r="C9" s="19">
        <v>33.130000000000003</v>
      </c>
    </row>
    <row r="10" spans="1:4" x14ac:dyDescent="0.2">
      <c r="A10" s="15">
        <v>9</v>
      </c>
      <c r="B10" s="23" t="s">
        <v>104</v>
      </c>
      <c r="C10" s="19">
        <v>39.479999999999997</v>
      </c>
    </row>
    <row r="11" spans="1:4" x14ac:dyDescent="0.2">
      <c r="A11" s="15">
        <v>10</v>
      </c>
      <c r="B11" s="23" t="s">
        <v>105</v>
      </c>
      <c r="C11" s="19">
        <v>18.96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4815-5526-F44B-AA41-176F9276F1BE}">
  <dimension ref="A1:C37"/>
  <sheetViews>
    <sheetView zoomScale="112" workbookViewId="0">
      <selection activeCell="G3" sqref="G3"/>
    </sheetView>
  </sheetViews>
  <sheetFormatPr baseColWidth="10" defaultRowHeight="16" x14ac:dyDescent="0.2"/>
  <cols>
    <col min="1" max="1" width="10.83203125" style="1"/>
    <col min="2" max="2" width="13.6640625" customWidth="1"/>
    <col min="3" max="3" width="13.5" bestFit="1" customWidth="1"/>
  </cols>
  <sheetData>
    <row r="1" spans="1:3" x14ac:dyDescent="0.2">
      <c r="A1" s="12" t="s">
        <v>17</v>
      </c>
      <c r="B1" s="12" t="s">
        <v>4</v>
      </c>
      <c r="C1" s="12" t="s">
        <v>18</v>
      </c>
    </row>
    <row r="2" spans="1:3" x14ac:dyDescent="0.2">
      <c r="A2" s="1">
        <v>1</v>
      </c>
      <c r="B2" t="s">
        <v>5</v>
      </c>
      <c r="C2" s="1">
        <v>480</v>
      </c>
    </row>
    <row r="3" spans="1:3" x14ac:dyDescent="0.2">
      <c r="A3" s="1">
        <v>2</v>
      </c>
      <c r="B3" t="s">
        <v>6</v>
      </c>
      <c r="C3" s="1">
        <v>436</v>
      </c>
    </row>
    <row r="4" spans="1:3" x14ac:dyDescent="0.2">
      <c r="A4" s="1">
        <v>3</v>
      </c>
      <c r="B4" t="s">
        <v>7</v>
      </c>
      <c r="C4" s="1">
        <v>482</v>
      </c>
    </row>
    <row r="5" spans="1:3" x14ac:dyDescent="0.2">
      <c r="A5" s="1">
        <v>4</v>
      </c>
      <c r="B5" t="s">
        <v>8</v>
      </c>
      <c r="C5" s="1">
        <v>448</v>
      </c>
    </row>
    <row r="6" spans="1:3" x14ac:dyDescent="0.2">
      <c r="A6" s="1">
        <v>5</v>
      </c>
      <c r="B6" t="s">
        <v>9</v>
      </c>
      <c r="C6" s="1">
        <v>458</v>
      </c>
    </row>
    <row r="7" spans="1:3" x14ac:dyDescent="0.2">
      <c r="A7" s="1">
        <v>6</v>
      </c>
      <c r="B7" t="s">
        <v>10</v>
      </c>
      <c r="C7" s="1">
        <v>489</v>
      </c>
    </row>
    <row r="8" spans="1:3" x14ac:dyDescent="0.2">
      <c r="A8" s="1">
        <v>7</v>
      </c>
      <c r="B8" t="s">
        <v>11</v>
      </c>
      <c r="C8" s="1">
        <v>498</v>
      </c>
    </row>
    <row r="9" spans="1:3" x14ac:dyDescent="0.2">
      <c r="A9" s="1">
        <v>8</v>
      </c>
      <c r="B9" t="s">
        <v>12</v>
      </c>
      <c r="C9" s="1">
        <v>430</v>
      </c>
    </row>
    <row r="10" spans="1:3" x14ac:dyDescent="0.2">
      <c r="A10" s="1">
        <v>9</v>
      </c>
      <c r="B10" t="s">
        <v>13</v>
      </c>
      <c r="C10" s="1">
        <v>444</v>
      </c>
    </row>
    <row r="11" spans="1:3" x14ac:dyDescent="0.2">
      <c r="A11" s="1">
        <v>10</v>
      </c>
      <c r="B11" t="s">
        <v>14</v>
      </c>
      <c r="C11" s="1">
        <v>496</v>
      </c>
    </row>
    <row r="12" spans="1:3" x14ac:dyDescent="0.2">
      <c r="A12" s="1">
        <v>11</v>
      </c>
      <c r="B12" t="s">
        <v>15</v>
      </c>
      <c r="C12" s="1">
        <v>487</v>
      </c>
    </row>
    <row r="13" spans="1:3" x14ac:dyDescent="0.2">
      <c r="A13" s="1">
        <v>12</v>
      </c>
      <c r="B13" t="s">
        <v>16</v>
      </c>
      <c r="C13" s="1">
        <v>525</v>
      </c>
    </row>
    <row r="14" spans="1:3" x14ac:dyDescent="0.2">
      <c r="A14" s="1">
        <v>13</v>
      </c>
      <c r="B14" t="s">
        <v>5</v>
      </c>
      <c r="C14" s="1">
        <v>575</v>
      </c>
    </row>
    <row r="15" spans="1:3" x14ac:dyDescent="0.2">
      <c r="A15" s="1">
        <v>14</v>
      </c>
      <c r="B15" t="s">
        <v>6</v>
      </c>
      <c r="C15" s="1">
        <v>527</v>
      </c>
    </row>
    <row r="16" spans="1:3" x14ac:dyDescent="0.2">
      <c r="A16" s="1">
        <v>15</v>
      </c>
      <c r="B16" t="s">
        <v>7</v>
      </c>
      <c r="C16" s="1">
        <v>540</v>
      </c>
    </row>
    <row r="17" spans="1:3" x14ac:dyDescent="0.2">
      <c r="A17" s="1">
        <v>16</v>
      </c>
      <c r="B17" t="s">
        <v>8</v>
      </c>
      <c r="C17" s="1">
        <v>502</v>
      </c>
    </row>
    <row r="18" spans="1:3" x14ac:dyDescent="0.2">
      <c r="A18" s="1">
        <v>17</v>
      </c>
      <c r="B18" t="s">
        <v>9</v>
      </c>
      <c r="C18" s="1">
        <v>508</v>
      </c>
    </row>
    <row r="19" spans="1:3" x14ac:dyDescent="0.2">
      <c r="A19" s="1">
        <v>18</v>
      </c>
      <c r="B19" t="s">
        <v>10</v>
      </c>
      <c r="C19" s="1">
        <v>573</v>
      </c>
    </row>
    <row r="20" spans="1:3" x14ac:dyDescent="0.2">
      <c r="A20" s="1">
        <v>19</v>
      </c>
      <c r="B20" t="s">
        <v>11</v>
      </c>
      <c r="C20" s="1">
        <v>508</v>
      </c>
    </row>
    <row r="21" spans="1:3" x14ac:dyDescent="0.2">
      <c r="A21" s="1">
        <v>20</v>
      </c>
      <c r="B21" t="s">
        <v>12</v>
      </c>
      <c r="C21" s="1">
        <v>498</v>
      </c>
    </row>
    <row r="22" spans="1:3" x14ac:dyDescent="0.2">
      <c r="A22" s="1">
        <v>21</v>
      </c>
      <c r="B22" t="s">
        <v>13</v>
      </c>
      <c r="C22" s="1">
        <v>485</v>
      </c>
    </row>
    <row r="23" spans="1:3" x14ac:dyDescent="0.2">
      <c r="A23" s="1">
        <v>22</v>
      </c>
      <c r="B23" t="s">
        <v>14</v>
      </c>
      <c r="C23" s="1">
        <v>526</v>
      </c>
    </row>
    <row r="24" spans="1:3" x14ac:dyDescent="0.2">
      <c r="A24" s="1">
        <v>23</v>
      </c>
      <c r="B24" t="s">
        <v>15</v>
      </c>
      <c r="C24" s="1">
        <v>552</v>
      </c>
    </row>
    <row r="25" spans="1:3" x14ac:dyDescent="0.2">
      <c r="A25" s="1">
        <v>24</v>
      </c>
      <c r="B25" t="s">
        <v>16</v>
      </c>
      <c r="C25" s="1">
        <v>587</v>
      </c>
    </row>
    <row r="26" spans="1:3" x14ac:dyDescent="0.2">
      <c r="A26" s="1">
        <v>25</v>
      </c>
      <c r="B26" t="s">
        <v>5</v>
      </c>
      <c r="C26" s="1">
        <v>608</v>
      </c>
    </row>
    <row r="27" spans="1:3" x14ac:dyDescent="0.2">
      <c r="A27" s="1">
        <v>26</v>
      </c>
      <c r="B27" t="s">
        <v>6</v>
      </c>
      <c r="C27" s="1">
        <v>597</v>
      </c>
    </row>
    <row r="28" spans="1:3" x14ac:dyDescent="0.2">
      <c r="A28" s="1">
        <v>27</v>
      </c>
      <c r="B28" t="s">
        <v>7</v>
      </c>
      <c r="C28" s="1">
        <v>612</v>
      </c>
    </row>
    <row r="29" spans="1:3" x14ac:dyDescent="0.2">
      <c r="A29" s="1">
        <v>28</v>
      </c>
      <c r="B29" t="s">
        <v>8</v>
      </c>
      <c r="C29" s="1">
        <v>603</v>
      </c>
    </row>
    <row r="30" spans="1:3" x14ac:dyDescent="0.2">
      <c r="A30" s="1">
        <v>29</v>
      </c>
      <c r="B30" t="s">
        <v>9</v>
      </c>
      <c r="C30" s="1">
        <v>628</v>
      </c>
    </row>
    <row r="31" spans="1:3" x14ac:dyDescent="0.2">
      <c r="A31" s="1">
        <v>30</v>
      </c>
      <c r="B31" t="s">
        <v>10</v>
      </c>
      <c r="C31" s="1">
        <v>605</v>
      </c>
    </row>
    <row r="32" spans="1:3" x14ac:dyDescent="0.2">
      <c r="A32" s="1">
        <v>31</v>
      </c>
      <c r="B32" t="s">
        <v>11</v>
      </c>
      <c r="C32" s="1">
        <v>627</v>
      </c>
    </row>
    <row r="33" spans="1:3" x14ac:dyDescent="0.2">
      <c r="A33" s="1">
        <v>32</v>
      </c>
      <c r="B33" t="s">
        <v>12</v>
      </c>
      <c r="C33" s="1">
        <v>578</v>
      </c>
    </row>
    <row r="34" spans="1:3" x14ac:dyDescent="0.2">
      <c r="A34" s="1">
        <v>33</v>
      </c>
      <c r="B34" t="s">
        <v>13</v>
      </c>
      <c r="C34" s="1">
        <v>585</v>
      </c>
    </row>
    <row r="35" spans="1:3" x14ac:dyDescent="0.2">
      <c r="A35" s="1">
        <v>34</v>
      </c>
      <c r="B35" t="s">
        <v>14</v>
      </c>
      <c r="C35" s="1">
        <v>581</v>
      </c>
    </row>
    <row r="36" spans="1:3" x14ac:dyDescent="0.2">
      <c r="A36" s="1">
        <v>35</v>
      </c>
      <c r="B36" t="s">
        <v>15</v>
      </c>
      <c r="C36" s="1">
        <v>632</v>
      </c>
    </row>
    <row r="37" spans="1:3" x14ac:dyDescent="0.2">
      <c r="A37" s="1">
        <v>36</v>
      </c>
      <c r="B37" t="s">
        <v>16</v>
      </c>
      <c r="C37" s="1">
        <v>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748-D8D8-B248-B37D-9743690E421C}">
  <dimension ref="A1:I60"/>
  <sheetViews>
    <sheetView workbookViewId="0">
      <selection activeCell="J11" sqref="J11"/>
    </sheetView>
  </sheetViews>
  <sheetFormatPr baseColWidth="10" defaultRowHeight="16" x14ac:dyDescent="0.2"/>
  <cols>
    <col min="1" max="1" width="16.33203125" bestFit="1" customWidth="1"/>
    <col min="2" max="2" width="22.1640625" bestFit="1" customWidth="1"/>
    <col min="3" max="3" width="13.33203125" bestFit="1" customWidth="1"/>
    <col min="4" max="4" width="12.1640625" bestFit="1" customWidth="1"/>
    <col min="5" max="5" width="18.5" bestFit="1" customWidth="1"/>
    <col min="6" max="6" width="13.83203125" bestFit="1" customWidth="1"/>
    <col min="7" max="9" width="12.1640625" bestFit="1" customWidth="1"/>
  </cols>
  <sheetData>
    <row r="1" spans="1:9" x14ac:dyDescent="0.2">
      <c r="A1" t="s">
        <v>19</v>
      </c>
    </row>
    <row r="2" spans="1:9" ht="17" thickBot="1" x14ac:dyDescent="0.25"/>
    <row r="3" spans="1:9" x14ac:dyDescent="0.2">
      <c r="A3" s="5" t="s">
        <v>20</v>
      </c>
      <c r="B3" s="5"/>
    </row>
    <row r="4" spans="1:9" x14ac:dyDescent="0.2">
      <c r="A4" t="s">
        <v>21</v>
      </c>
      <c r="B4">
        <v>0.87300489808022896</v>
      </c>
    </row>
    <row r="5" spans="1:9" x14ac:dyDescent="0.2">
      <c r="A5" t="s">
        <v>22</v>
      </c>
      <c r="B5">
        <v>0.7621375520720709</v>
      </c>
    </row>
    <row r="6" spans="1:9" x14ac:dyDescent="0.2">
      <c r="A6" t="s">
        <v>23</v>
      </c>
      <c r="B6">
        <v>0.75514159772124945</v>
      </c>
    </row>
    <row r="7" spans="1:9" x14ac:dyDescent="0.2">
      <c r="A7" t="s">
        <v>24</v>
      </c>
      <c r="B7">
        <v>31.342130701150182</v>
      </c>
    </row>
    <row r="8" spans="1:9" ht="17" thickBot="1" x14ac:dyDescent="0.25">
      <c r="A8" s="3" t="s">
        <v>25</v>
      </c>
      <c r="B8" s="3">
        <v>36</v>
      </c>
    </row>
    <row r="10" spans="1:9" ht="17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t="s">
        <v>27</v>
      </c>
      <c r="B12">
        <v>1</v>
      </c>
      <c r="C12">
        <v>107014.69755469753</v>
      </c>
      <c r="D12">
        <v>107014.69755469753</v>
      </c>
      <c r="E12">
        <v>108.93975487169713</v>
      </c>
      <c r="F12">
        <v>3.8533607745447466E-12</v>
      </c>
    </row>
    <row r="13" spans="1:9" x14ac:dyDescent="0.2">
      <c r="A13" t="s">
        <v>28</v>
      </c>
      <c r="B13">
        <v>34</v>
      </c>
      <c r="C13">
        <v>33399.191334191346</v>
      </c>
      <c r="D13">
        <v>982.32915688798073</v>
      </c>
    </row>
    <row r="14" spans="1:9" ht="17" thickBot="1" x14ac:dyDescent="0.25">
      <c r="A14" s="3" t="s">
        <v>29</v>
      </c>
      <c r="B14" s="3">
        <v>35</v>
      </c>
      <c r="C14" s="3">
        <v>140413.88888888888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t="s">
        <v>30</v>
      </c>
      <c r="B17">
        <v>440.84920634920644</v>
      </c>
      <c r="C17">
        <v>10.668900692602181</v>
      </c>
      <c r="D17">
        <v>41.320958836451766</v>
      </c>
      <c r="E17">
        <v>1.1935044650956952E-30</v>
      </c>
      <c r="F17">
        <v>419.16739149620963</v>
      </c>
      <c r="G17">
        <v>462.53102120220325</v>
      </c>
      <c r="H17">
        <v>419.16739149620963</v>
      </c>
      <c r="I17">
        <v>462.53102120220325</v>
      </c>
    </row>
    <row r="18" spans="1:9" ht="17" thickBot="1" x14ac:dyDescent="0.25">
      <c r="A18" s="3" t="s">
        <v>17</v>
      </c>
      <c r="B18" s="3">
        <v>5.2483912483912452</v>
      </c>
      <c r="C18" s="3">
        <v>0.50284369125479156</v>
      </c>
      <c r="D18" s="3">
        <v>10.437420891757551</v>
      </c>
      <c r="E18" s="3">
        <v>3.8533607745448161E-12</v>
      </c>
      <c r="F18" s="3">
        <v>4.226489917793641</v>
      </c>
      <c r="G18" s="3">
        <v>6.2702925789888493</v>
      </c>
      <c r="H18" s="3">
        <v>4.226489917793641</v>
      </c>
      <c r="I18" s="3">
        <v>6.2702925789888493</v>
      </c>
    </row>
    <row r="22" spans="1:9" x14ac:dyDescent="0.2">
      <c r="A22" t="s">
        <v>43</v>
      </c>
      <c r="E22" t="s">
        <v>61</v>
      </c>
    </row>
    <row r="23" spans="1:9" ht="17" thickBot="1" x14ac:dyDescent="0.25"/>
    <row r="24" spans="1:9" x14ac:dyDescent="0.2">
      <c r="A24" s="4" t="s">
        <v>44</v>
      </c>
      <c r="B24" s="4" t="s">
        <v>46</v>
      </c>
      <c r="C24" s="4" t="s">
        <v>45</v>
      </c>
      <c r="E24" s="4" t="s">
        <v>62</v>
      </c>
      <c r="F24" s="4" t="s">
        <v>18</v>
      </c>
    </row>
    <row r="25" spans="1:9" x14ac:dyDescent="0.2">
      <c r="A25">
        <v>1</v>
      </c>
      <c r="B25">
        <v>446.09759759759771</v>
      </c>
      <c r="C25">
        <v>33.902402402402288</v>
      </c>
      <c r="E25">
        <v>1.3888888888888888</v>
      </c>
      <c r="F25">
        <v>430</v>
      </c>
    </row>
    <row r="26" spans="1:9" x14ac:dyDescent="0.2">
      <c r="A26">
        <v>2</v>
      </c>
      <c r="B26">
        <v>451.34598884598893</v>
      </c>
      <c r="C26">
        <v>-15.345988845988927</v>
      </c>
      <c r="E26">
        <v>4.1666666666666661</v>
      </c>
      <c r="F26">
        <v>436</v>
      </c>
    </row>
    <row r="27" spans="1:9" x14ac:dyDescent="0.2">
      <c r="A27">
        <v>3</v>
      </c>
      <c r="B27">
        <v>456.5943800943802</v>
      </c>
      <c r="C27">
        <v>25.405619905619801</v>
      </c>
      <c r="E27">
        <v>6.9444444444444446</v>
      </c>
      <c r="F27">
        <v>444</v>
      </c>
    </row>
    <row r="28" spans="1:9" x14ac:dyDescent="0.2">
      <c r="A28">
        <v>4</v>
      </c>
      <c r="B28">
        <v>461.84277134277141</v>
      </c>
      <c r="C28">
        <v>-13.842771342771414</v>
      </c>
      <c r="E28">
        <v>9.7222222222222214</v>
      </c>
      <c r="F28">
        <v>448</v>
      </c>
    </row>
    <row r="29" spans="1:9" x14ac:dyDescent="0.2">
      <c r="A29">
        <v>5</v>
      </c>
      <c r="B29">
        <v>467.09116259116269</v>
      </c>
      <c r="C29">
        <v>-9.0911625911626857</v>
      </c>
      <c r="E29">
        <v>12.5</v>
      </c>
      <c r="F29">
        <v>458</v>
      </c>
    </row>
    <row r="30" spans="1:9" x14ac:dyDescent="0.2">
      <c r="A30">
        <v>6</v>
      </c>
      <c r="B30">
        <v>472.3395538395539</v>
      </c>
      <c r="C30">
        <v>16.660446160446099</v>
      </c>
      <c r="E30">
        <v>15.277777777777779</v>
      </c>
      <c r="F30">
        <v>480</v>
      </c>
    </row>
    <row r="31" spans="1:9" x14ac:dyDescent="0.2">
      <c r="A31">
        <v>7</v>
      </c>
      <c r="B31">
        <v>477.58794508794517</v>
      </c>
      <c r="C31">
        <v>20.412054912054828</v>
      </c>
      <c r="E31">
        <v>18.055555555555554</v>
      </c>
      <c r="F31">
        <v>482</v>
      </c>
    </row>
    <row r="32" spans="1:9" x14ac:dyDescent="0.2">
      <c r="A32">
        <v>8</v>
      </c>
      <c r="B32">
        <v>482.83633633633639</v>
      </c>
      <c r="C32">
        <v>-52.836336336336387</v>
      </c>
      <c r="E32">
        <v>20.833333333333332</v>
      </c>
      <c r="F32">
        <v>485</v>
      </c>
    </row>
    <row r="33" spans="1:6" x14ac:dyDescent="0.2">
      <c r="A33">
        <v>9</v>
      </c>
      <c r="B33">
        <v>488.08472758472766</v>
      </c>
      <c r="C33">
        <v>-44.084727584727659</v>
      </c>
      <c r="E33">
        <v>23.611111111111111</v>
      </c>
      <c r="F33">
        <v>487</v>
      </c>
    </row>
    <row r="34" spans="1:6" x14ac:dyDescent="0.2">
      <c r="A34">
        <v>10</v>
      </c>
      <c r="B34">
        <v>493.33311883311887</v>
      </c>
      <c r="C34">
        <v>2.6668811668811259</v>
      </c>
      <c r="E34">
        <v>26.388888888888889</v>
      </c>
      <c r="F34">
        <v>489</v>
      </c>
    </row>
    <row r="35" spans="1:6" x14ac:dyDescent="0.2">
      <c r="A35">
        <v>11</v>
      </c>
      <c r="B35">
        <v>498.58151008151015</v>
      </c>
      <c r="C35">
        <v>-11.581510081510146</v>
      </c>
      <c r="E35">
        <v>29.166666666666668</v>
      </c>
      <c r="F35">
        <v>496</v>
      </c>
    </row>
    <row r="36" spans="1:6" x14ac:dyDescent="0.2">
      <c r="A36">
        <v>12</v>
      </c>
      <c r="B36">
        <v>503.82990132990136</v>
      </c>
      <c r="C36">
        <v>21.170098670098639</v>
      </c>
      <c r="E36">
        <v>31.944444444444443</v>
      </c>
      <c r="F36">
        <v>498</v>
      </c>
    </row>
    <row r="37" spans="1:6" x14ac:dyDescent="0.2">
      <c r="A37">
        <v>13</v>
      </c>
      <c r="B37">
        <v>509.07829257829263</v>
      </c>
      <c r="C37">
        <v>65.921707421707367</v>
      </c>
      <c r="E37">
        <v>34.722222222222214</v>
      </c>
      <c r="F37">
        <v>498</v>
      </c>
    </row>
    <row r="38" spans="1:6" x14ac:dyDescent="0.2">
      <c r="A38">
        <v>14</v>
      </c>
      <c r="B38">
        <v>514.32668382668385</v>
      </c>
      <c r="C38">
        <v>12.673316173316152</v>
      </c>
      <c r="E38">
        <v>37.499999999999993</v>
      </c>
      <c r="F38">
        <v>502</v>
      </c>
    </row>
    <row r="39" spans="1:6" x14ac:dyDescent="0.2">
      <c r="A39">
        <v>15</v>
      </c>
      <c r="B39">
        <v>519.57507507507512</v>
      </c>
      <c r="C39">
        <v>20.424924924924881</v>
      </c>
      <c r="E39">
        <v>40.277777777777771</v>
      </c>
      <c r="F39">
        <v>508</v>
      </c>
    </row>
    <row r="40" spans="1:6" x14ac:dyDescent="0.2">
      <c r="A40">
        <v>16</v>
      </c>
      <c r="B40">
        <v>524.82346632346639</v>
      </c>
      <c r="C40">
        <v>-22.823466323466391</v>
      </c>
      <c r="E40">
        <v>43.05555555555555</v>
      </c>
      <c r="F40">
        <v>508</v>
      </c>
    </row>
    <row r="41" spans="1:6" x14ac:dyDescent="0.2">
      <c r="A41">
        <v>17</v>
      </c>
      <c r="B41">
        <v>530.07185757185766</v>
      </c>
      <c r="C41">
        <v>-22.071857571857663</v>
      </c>
      <c r="E41">
        <v>45.833333333333329</v>
      </c>
      <c r="F41">
        <v>525</v>
      </c>
    </row>
    <row r="42" spans="1:6" x14ac:dyDescent="0.2">
      <c r="A42">
        <v>18</v>
      </c>
      <c r="B42">
        <v>535.32024882024882</v>
      </c>
      <c r="C42">
        <v>37.679751179751179</v>
      </c>
      <c r="E42">
        <v>48.611111111111107</v>
      </c>
      <c r="F42">
        <v>526</v>
      </c>
    </row>
    <row r="43" spans="1:6" x14ac:dyDescent="0.2">
      <c r="A43">
        <v>19</v>
      </c>
      <c r="B43">
        <v>540.56864006864009</v>
      </c>
      <c r="C43">
        <v>-32.568640068640093</v>
      </c>
      <c r="E43">
        <v>51.388888888888886</v>
      </c>
      <c r="F43">
        <v>527</v>
      </c>
    </row>
    <row r="44" spans="1:6" x14ac:dyDescent="0.2">
      <c r="A44">
        <v>20</v>
      </c>
      <c r="B44">
        <v>545.81703131703136</v>
      </c>
      <c r="C44">
        <v>-47.817031317031365</v>
      </c>
      <c r="E44">
        <v>54.166666666666664</v>
      </c>
      <c r="F44">
        <v>540</v>
      </c>
    </row>
    <row r="45" spans="1:6" x14ac:dyDescent="0.2">
      <c r="A45">
        <v>21</v>
      </c>
      <c r="B45">
        <v>551.06542256542264</v>
      </c>
      <c r="C45">
        <v>-66.065422565422637</v>
      </c>
      <c r="E45">
        <v>56.944444444444443</v>
      </c>
      <c r="F45">
        <v>552</v>
      </c>
    </row>
    <row r="46" spans="1:6" x14ac:dyDescent="0.2">
      <c r="A46">
        <v>22</v>
      </c>
      <c r="B46">
        <v>556.31381381381379</v>
      </c>
      <c r="C46">
        <v>-30.313813813813795</v>
      </c>
      <c r="E46">
        <v>59.722222222222214</v>
      </c>
      <c r="F46">
        <v>573</v>
      </c>
    </row>
    <row r="47" spans="1:6" x14ac:dyDescent="0.2">
      <c r="A47">
        <v>23</v>
      </c>
      <c r="B47">
        <v>561.56220506220507</v>
      </c>
      <c r="C47">
        <v>-9.5622050622050665</v>
      </c>
      <c r="E47">
        <v>62.499999999999993</v>
      </c>
      <c r="F47">
        <v>575</v>
      </c>
    </row>
    <row r="48" spans="1:6" x14ac:dyDescent="0.2">
      <c r="A48">
        <v>24</v>
      </c>
      <c r="B48">
        <v>566.81059631059634</v>
      </c>
      <c r="C48">
        <v>20.189403689403662</v>
      </c>
      <c r="E48">
        <v>65.277777777777771</v>
      </c>
      <c r="F48">
        <v>578</v>
      </c>
    </row>
    <row r="49" spans="1:6" x14ac:dyDescent="0.2">
      <c r="A49">
        <v>25</v>
      </c>
      <c r="B49">
        <v>572.05898755898761</v>
      </c>
      <c r="C49">
        <v>35.94101244101239</v>
      </c>
      <c r="E49">
        <v>68.055555555555543</v>
      </c>
      <c r="F49">
        <v>581</v>
      </c>
    </row>
    <row r="50" spans="1:6" x14ac:dyDescent="0.2">
      <c r="A50">
        <v>26</v>
      </c>
      <c r="B50">
        <v>577.30737880737877</v>
      </c>
      <c r="C50">
        <v>19.692621192621232</v>
      </c>
      <c r="E50">
        <v>70.833333333333329</v>
      </c>
      <c r="F50">
        <v>585</v>
      </c>
    </row>
    <row r="51" spans="1:6" x14ac:dyDescent="0.2">
      <c r="A51">
        <v>27</v>
      </c>
      <c r="B51">
        <v>582.55577005577004</v>
      </c>
      <c r="C51">
        <v>29.44422994422996</v>
      </c>
      <c r="E51">
        <v>73.6111111111111</v>
      </c>
      <c r="F51">
        <v>587</v>
      </c>
    </row>
    <row r="52" spans="1:6" x14ac:dyDescent="0.2">
      <c r="A52">
        <v>28</v>
      </c>
      <c r="B52">
        <v>587.80416130416131</v>
      </c>
      <c r="C52">
        <v>15.195838695838688</v>
      </c>
      <c r="E52">
        <v>76.388888888888886</v>
      </c>
      <c r="F52">
        <v>597</v>
      </c>
    </row>
    <row r="53" spans="1:6" x14ac:dyDescent="0.2">
      <c r="A53">
        <v>29</v>
      </c>
      <c r="B53">
        <v>593.05255255255258</v>
      </c>
      <c r="C53">
        <v>34.947447447447416</v>
      </c>
      <c r="E53">
        <v>79.166666666666657</v>
      </c>
      <c r="F53">
        <v>603</v>
      </c>
    </row>
    <row r="54" spans="1:6" x14ac:dyDescent="0.2">
      <c r="A54">
        <v>30</v>
      </c>
      <c r="B54">
        <v>598.30094380094374</v>
      </c>
      <c r="C54">
        <v>6.6990561990562583</v>
      </c>
      <c r="E54">
        <v>81.944444444444443</v>
      </c>
      <c r="F54">
        <v>605</v>
      </c>
    </row>
    <row r="55" spans="1:6" x14ac:dyDescent="0.2">
      <c r="A55">
        <v>31</v>
      </c>
      <c r="B55">
        <v>603.54933504933501</v>
      </c>
      <c r="C55">
        <v>23.450664950664986</v>
      </c>
      <c r="E55">
        <v>84.722222222222214</v>
      </c>
      <c r="F55">
        <v>608</v>
      </c>
    </row>
    <row r="56" spans="1:6" x14ac:dyDescent="0.2">
      <c r="A56">
        <v>32</v>
      </c>
      <c r="B56">
        <v>608.79772629772629</v>
      </c>
      <c r="C56">
        <v>-30.797726297726285</v>
      </c>
      <c r="E56">
        <v>87.5</v>
      </c>
      <c r="F56">
        <v>612</v>
      </c>
    </row>
    <row r="57" spans="1:6" x14ac:dyDescent="0.2">
      <c r="A57">
        <v>33</v>
      </c>
      <c r="B57">
        <v>614.04611754611756</v>
      </c>
      <c r="C57">
        <v>-29.046117546117557</v>
      </c>
      <c r="E57">
        <v>90.277777777777771</v>
      </c>
      <c r="F57">
        <v>627</v>
      </c>
    </row>
    <row r="58" spans="1:6" x14ac:dyDescent="0.2">
      <c r="A58">
        <v>34</v>
      </c>
      <c r="B58">
        <v>619.29450879450883</v>
      </c>
      <c r="C58">
        <v>-38.294508794508829</v>
      </c>
      <c r="E58">
        <v>93.055555555555543</v>
      </c>
      <c r="F58">
        <v>628</v>
      </c>
    </row>
    <row r="59" spans="1:6" x14ac:dyDescent="0.2">
      <c r="A59">
        <v>35</v>
      </c>
      <c r="B59">
        <v>624.54290004289999</v>
      </c>
      <c r="C59">
        <v>7.4570999571000129</v>
      </c>
      <c r="E59">
        <v>95.833333333333329</v>
      </c>
      <c r="F59">
        <v>632</v>
      </c>
    </row>
    <row r="60" spans="1:6" ht="17" thickBot="1" x14ac:dyDescent="0.25">
      <c r="A60" s="3">
        <v>36</v>
      </c>
      <c r="B60" s="3">
        <v>629.79129129129126</v>
      </c>
      <c r="C60" s="3">
        <v>26.208708708708741</v>
      </c>
      <c r="E60" s="3">
        <v>98.6111111111111</v>
      </c>
      <c r="F60" s="3">
        <v>656</v>
      </c>
    </row>
  </sheetData>
  <sortState xmlns:xlrd2="http://schemas.microsoft.com/office/spreadsheetml/2017/richdata2" ref="F25:F60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398B-93CC-EE42-8FC0-983AF5F4602A}">
  <dimension ref="A1:G67"/>
  <sheetViews>
    <sheetView zoomScale="125" workbookViewId="0">
      <selection activeCell="I15" sqref="I15"/>
    </sheetView>
  </sheetViews>
  <sheetFormatPr baseColWidth="10" defaultRowHeight="16" x14ac:dyDescent="0.2"/>
  <cols>
    <col min="3" max="3" width="19.33203125" bestFit="1" customWidth="1"/>
    <col min="4" max="4" width="22.1640625" style="1" bestFit="1" customWidth="1"/>
    <col min="5" max="5" width="16.1640625" style="1" bestFit="1" customWidth="1"/>
    <col min="6" max="6" width="17" bestFit="1" customWidth="1"/>
  </cols>
  <sheetData>
    <row r="1" spans="1:7" x14ac:dyDescent="0.2">
      <c r="A1" s="12" t="s">
        <v>17</v>
      </c>
      <c r="B1" s="12" t="s">
        <v>4</v>
      </c>
      <c r="C1" s="12" t="s">
        <v>64</v>
      </c>
    </row>
    <row r="2" spans="1:7" x14ac:dyDescent="0.2">
      <c r="A2" s="1">
        <v>37</v>
      </c>
      <c r="B2" t="s">
        <v>5</v>
      </c>
      <c r="C2" s="1">
        <f>$F$11+$F$12*A2</f>
        <v>635.03968224999994</v>
      </c>
    </row>
    <row r="3" spans="1:7" x14ac:dyDescent="0.2">
      <c r="A3" s="1">
        <v>38</v>
      </c>
      <c r="B3" t="s">
        <v>6</v>
      </c>
      <c r="C3" s="1">
        <f>$F$11+$F$12*A3</f>
        <v>640.2880735</v>
      </c>
      <c r="E3" s="25" t="s">
        <v>51</v>
      </c>
      <c r="F3" s="25"/>
      <c r="G3" s="11"/>
    </row>
    <row r="4" spans="1:7" x14ac:dyDescent="0.2">
      <c r="A4" s="1">
        <v>39</v>
      </c>
      <c r="B4" t="s">
        <v>7</v>
      </c>
      <c r="C4" s="1">
        <f>$F$11+$F$12*A4</f>
        <v>645.53646475000005</v>
      </c>
      <c r="E4" s="25" t="s">
        <v>63</v>
      </c>
      <c r="F4" s="25"/>
      <c r="G4" s="10"/>
    </row>
    <row r="5" spans="1:7" x14ac:dyDescent="0.2">
      <c r="A5" s="1">
        <v>40</v>
      </c>
      <c r="B5" t="s">
        <v>8</v>
      </c>
      <c r="C5" s="1">
        <f t="shared" ref="C5:C13" si="0">$F$11+$F$12*A5</f>
        <v>650.78485599999999</v>
      </c>
    </row>
    <row r="6" spans="1:7" x14ac:dyDescent="0.2">
      <c r="A6" s="1">
        <v>41</v>
      </c>
      <c r="B6" t="s">
        <v>9</v>
      </c>
      <c r="C6" s="1">
        <f t="shared" si="0"/>
        <v>656.03324724999993</v>
      </c>
      <c r="E6" s="8" t="s">
        <v>47</v>
      </c>
      <c r="F6" t="s">
        <v>48</v>
      </c>
    </row>
    <row r="7" spans="1:7" x14ac:dyDescent="0.2">
      <c r="A7" s="1">
        <v>42</v>
      </c>
      <c r="B7" t="s">
        <v>10</v>
      </c>
      <c r="C7" s="1">
        <f>$F$11+$F$12*A7</f>
        <v>661.28163849999999</v>
      </c>
      <c r="F7" t="s">
        <v>49</v>
      </c>
    </row>
    <row r="8" spans="1:7" x14ac:dyDescent="0.2">
      <c r="A8" s="1">
        <v>43</v>
      </c>
      <c r="B8" t="s">
        <v>11</v>
      </c>
      <c r="C8" s="1">
        <f>$F$11+$F$12*A8</f>
        <v>666.53002975000004</v>
      </c>
      <c r="F8" t="s">
        <v>50</v>
      </c>
    </row>
    <row r="9" spans="1:7" x14ac:dyDescent="0.2">
      <c r="A9" s="1">
        <v>44</v>
      </c>
      <c r="B9" t="s">
        <v>12</v>
      </c>
      <c r="C9" s="1">
        <f t="shared" si="0"/>
        <v>671.77842099999998</v>
      </c>
    </row>
    <row r="10" spans="1:7" x14ac:dyDescent="0.2">
      <c r="A10" s="1">
        <v>45</v>
      </c>
      <c r="B10" t="s">
        <v>13</v>
      </c>
      <c r="C10" s="1">
        <f t="shared" si="0"/>
        <v>677.02681224999992</v>
      </c>
    </row>
    <row r="11" spans="1:7" x14ac:dyDescent="0.2">
      <c r="A11" s="1">
        <v>46</v>
      </c>
      <c r="B11" t="s">
        <v>14</v>
      </c>
      <c r="C11" s="1">
        <f t="shared" si="0"/>
        <v>682.27520349999998</v>
      </c>
      <c r="E11" s="15" t="s">
        <v>52</v>
      </c>
      <c r="F11" s="15">
        <v>440.84920599999998</v>
      </c>
    </row>
    <row r="12" spans="1:7" x14ac:dyDescent="0.2">
      <c r="A12" s="1">
        <v>47</v>
      </c>
      <c r="B12" t="s">
        <v>15</v>
      </c>
      <c r="C12" s="1">
        <f t="shared" si="0"/>
        <v>687.52359475000003</v>
      </c>
      <c r="E12" s="15" t="s">
        <v>53</v>
      </c>
      <c r="F12" s="15">
        <v>5.2483912500000001</v>
      </c>
    </row>
    <row r="13" spans="1:7" x14ac:dyDescent="0.2">
      <c r="A13" s="1">
        <v>48</v>
      </c>
      <c r="B13" t="s">
        <v>16</v>
      </c>
      <c r="C13" s="1">
        <f t="shared" si="0"/>
        <v>692.77198599999997</v>
      </c>
      <c r="G13" s="6"/>
    </row>
    <row r="17" spans="1:7" x14ac:dyDescent="0.2">
      <c r="D17" s="12" t="s">
        <v>67</v>
      </c>
    </row>
    <row r="18" spans="1:7" x14ac:dyDescent="0.2">
      <c r="A18" s="12" t="s">
        <v>17</v>
      </c>
      <c r="B18" s="12" t="s">
        <v>4</v>
      </c>
      <c r="C18" s="12" t="s">
        <v>54</v>
      </c>
      <c r="D18" s="12" t="s">
        <v>46</v>
      </c>
      <c r="E18" s="12" t="s">
        <v>55</v>
      </c>
      <c r="F18" s="12" t="s">
        <v>56</v>
      </c>
      <c r="G18" s="12" t="s">
        <v>74</v>
      </c>
    </row>
    <row r="19" spans="1:7" x14ac:dyDescent="0.2">
      <c r="A19" s="1">
        <v>1</v>
      </c>
      <c r="B19" t="s">
        <v>5</v>
      </c>
      <c r="C19" s="1">
        <v>480</v>
      </c>
      <c r="D19" s="1">
        <v>446.09759759759771</v>
      </c>
      <c r="E19" s="1">
        <f>(C19-D19)^2</f>
        <v>1149.3728886544125</v>
      </c>
      <c r="F19">
        <f>(AVERAGE(E19:E54))</f>
        <v>927.7553148386487</v>
      </c>
      <c r="G19" s="14">
        <f>SQRT(F19)</f>
        <v>30.459076066726791</v>
      </c>
    </row>
    <row r="20" spans="1:7" x14ac:dyDescent="0.2">
      <c r="A20" s="1">
        <v>2</v>
      </c>
      <c r="B20" t="s">
        <v>6</v>
      </c>
      <c r="C20" s="1">
        <v>436</v>
      </c>
      <c r="D20" s="1">
        <v>451.34598884598893</v>
      </c>
      <c r="E20" s="1">
        <f t="shared" ref="E20:E54" si="1">(C20-D20)^2</f>
        <v>235.49937366121657</v>
      </c>
    </row>
    <row r="21" spans="1:7" x14ac:dyDescent="0.2">
      <c r="A21" s="1">
        <v>3</v>
      </c>
      <c r="B21" t="s">
        <v>7</v>
      </c>
      <c r="C21" s="1">
        <v>482</v>
      </c>
      <c r="D21" s="1">
        <v>456.5943800943802</v>
      </c>
      <c r="E21" s="1">
        <f t="shared" si="1"/>
        <v>645.44552278882509</v>
      </c>
    </row>
    <row r="22" spans="1:7" x14ac:dyDescent="0.2">
      <c r="A22" s="1">
        <v>4</v>
      </c>
      <c r="B22" t="s">
        <v>8</v>
      </c>
      <c r="C22" s="1">
        <v>448</v>
      </c>
      <c r="D22" s="1">
        <v>461.84277134277141</v>
      </c>
      <c r="E22" s="1">
        <f t="shared" si="1"/>
        <v>191.62231844825348</v>
      </c>
    </row>
    <row r="23" spans="1:7" x14ac:dyDescent="0.2">
      <c r="A23" s="1">
        <v>5</v>
      </c>
      <c r="B23" t="s">
        <v>9</v>
      </c>
      <c r="C23" s="1">
        <v>458</v>
      </c>
      <c r="D23" s="1">
        <v>467.09116259116269</v>
      </c>
      <c r="E23" s="1">
        <f t="shared" si="1"/>
        <v>82.649237258955836</v>
      </c>
    </row>
    <row r="24" spans="1:7" x14ac:dyDescent="0.2">
      <c r="A24" s="1">
        <v>6</v>
      </c>
      <c r="B24" t="s">
        <v>10</v>
      </c>
      <c r="C24" s="1">
        <v>489</v>
      </c>
      <c r="D24" s="1">
        <v>472.3395538395539</v>
      </c>
      <c r="E24" s="1">
        <f t="shared" si="1"/>
        <v>277.57046626512317</v>
      </c>
    </row>
    <row r="25" spans="1:7" x14ac:dyDescent="0.2">
      <c r="A25" s="1">
        <v>7</v>
      </c>
      <c r="B25" t="s">
        <v>11</v>
      </c>
      <c r="C25" s="1">
        <v>498</v>
      </c>
      <c r="D25" s="1">
        <v>477.587945087945</v>
      </c>
      <c r="E25" s="1">
        <f t="shared" si="1"/>
        <v>416.65198573274859</v>
      </c>
    </row>
    <row r="26" spans="1:7" x14ac:dyDescent="0.2">
      <c r="A26" s="1">
        <v>8</v>
      </c>
      <c r="B26" t="s">
        <v>12</v>
      </c>
      <c r="C26" s="1">
        <v>430</v>
      </c>
      <c r="D26" s="1">
        <v>482.83633633633639</v>
      </c>
      <c r="E26" s="1">
        <f t="shared" si="1"/>
        <v>2791.678437446461</v>
      </c>
    </row>
    <row r="27" spans="1:7" x14ac:dyDescent="0.2">
      <c r="A27" s="1">
        <v>9</v>
      </c>
      <c r="B27" t="s">
        <v>13</v>
      </c>
      <c r="C27" s="1">
        <v>444</v>
      </c>
      <c r="D27" s="1">
        <v>488.08472758472766</v>
      </c>
      <c r="E27" s="1">
        <f t="shared" si="1"/>
        <v>1943.4632062196479</v>
      </c>
    </row>
    <row r="28" spans="1:7" x14ac:dyDescent="0.2">
      <c r="A28" s="1">
        <v>10</v>
      </c>
      <c r="B28" t="s">
        <v>14</v>
      </c>
      <c r="C28" s="1">
        <v>496</v>
      </c>
      <c r="D28" s="1">
        <v>493.33311883311887</v>
      </c>
      <c r="E28" s="1">
        <f t="shared" si="1"/>
        <v>7.1122551582652358</v>
      </c>
    </row>
    <row r="29" spans="1:7" x14ac:dyDescent="0.2">
      <c r="A29" s="1">
        <v>11</v>
      </c>
      <c r="B29" t="s">
        <v>15</v>
      </c>
      <c r="C29" s="1">
        <v>487</v>
      </c>
      <c r="D29" s="1">
        <v>498.58151008151015</v>
      </c>
      <c r="E29" s="1">
        <f>(C29-D29)^2</f>
        <v>134.13137576812116</v>
      </c>
    </row>
    <row r="30" spans="1:7" x14ac:dyDescent="0.2">
      <c r="A30" s="1">
        <v>12</v>
      </c>
      <c r="B30" t="s">
        <v>16</v>
      </c>
      <c r="C30" s="1">
        <v>525</v>
      </c>
      <c r="D30" s="1">
        <v>503.82990132990136</v>
      </c>
      <c r="E30" s="1">
        <f t="shared" si="1"/>
        <v>448.17307770171215</v>
      </c>
    </row>
    <row r="31" spans="1:7" x14ac:dyDescent="0.2">
      <c r="A31" s="1">
        <v>13</v>
      </c>
      <c r="B31" t="s">
        <v>5</v>
      </c>
      <c r="C31" s="1">
        <v>575</v>
      </c>
      <c r="D31" s="1">
        <v>509.07829257829263</v>
      </c>
      <c r="E31" s="1">
        <f>(C31-D31)^2</f>
        <v>4345.671509393188</v>
      </c>
    </row>
    <row r="32" spans="1:7" x14ac:dyDescent="0.2">
      <c r="A32" s="1">
        <v>14</v>
      </c>
      <c r="B32" t="s">
        <v>6</v>
      </c>
      <c r="C32" s="1">
        <v>527</v>
      </c>
      <c r="D32" s="1">
        <v>514.32668382668385</v>
      </c>
      <c r="E32" s="1">
        <f t="shared" si="1"/>
        <v>160.61294282883676</v>
      </c>
    </row>
    <row r="33" spans="1:5" x14ac:dyDescent="0.2">
      <c r="A33" s="1">
        <v>15</v>
      </c>
      <c r="B33" t="s">
        <v>7</v>
      </c>
      <c r="C33" s="1">
        <v>540</v>
      </c>
      <c r="D33" s="1">
        <v>519.57507507507512</v>
      </c>
      <c r="E33" s="1">
        <f t="shared" si="1"/>
        <v>417.17755818881761</v>
      </c>
    </row>
    <row r="34" spans="1:5" x14ac:dyDescent="0.2">
      <c r="A34" s="1">
        <v>16</v>
      </c>
      <c r="B34" t="s">
        <v>8</v>
      </c>
      <c r="C34" s="1">
        <v>502</v>
      </c>
      <c r="D34" s="1">
        <v>524.82346632346639</v>
      </c>
      <c r="E34" s="1">
        <f t="shared" si="1"/>
        <v>520.91061501840443</v>
      </c>
    </row>
    <row r="35" spans="1:5" x14ac:dyDescent="0.2">
      <c r="A35" s="1">
        <v>17</v>
      </c>
      <c r="B35" t="s">
        <v>9</v>
      </c>
      <c r="C35" s="1">
        <v>508</v>
      </c>
      <c r="D35" s="1">
        <v>530.07185757185766</v>
      </c>
      <c r="E35" s="1">
        <f t="shared" si="1"/>
        <v>487.16689667237046</v>
      </c>
    </row>
    <row r="36" spans="1:5" x14ac:dyDescent="0.2">
      <c r="A36" s="1">
        <v>18</v>
      </c>
      <c r="B36" t="s">
        <v>10</v>
      </c>
      <c r="C36" s="1">
        <v>573</v>
      </c>
      <c r="D36" s="1">
        <v>535.32024882024882</v>
      </c>
      <c r="E36" s="1">
        <f t="shared" si="1"/>
        <v>1419.7636489679603</v>
      </c>
    </row>
    <row r="37" spans="1:5" x14ac:dyDescent="0.2">
      <c r="A37" s="1">
        <v>19</v>
      </c>
      <c r="B37" t="s">
        <v>11</v>
      </c>
      <c r="C37" s="1">
        <v>508</v>
      </c>
      <c r="D37" s="1">
        <v>540.56864006864009</v>
      </c>
      <c r="E37" s="1">
        <f t="shared" si="1"/>
        <v>1060.7163159206289</v>
      </c>
    </row>
    <row r="38" spans="1:5" x14ac:dyDescent="0.2">
      <c r="A38" s="1">
        <v>20</v>
      </c>
      <c r="B38" t="s">
        <v>12</v>
      </c>
      <c r="C38" s="1">
        <v>498</v>
      </c>
      <c r="D38" s="1">
        <v>545.81703131703136</v>
      </c>
      <c r="E38" s="1">
        <f t="shared" si="1"/>
        <v>2286.4684839739584</v>
      </c>
    </row>
    <row r="39" spans="1:5" x14ac:dyDescent="0.2">
      <c r="A39" s="1">
        <v>21</v>
      </c>
      <c r="B39" t="s">
        <v>13</v>
      </c>
      <c r="C39" s="1">
        <v>485</v>
      </c>
      <c r="D39" s="1">
        <v>551.06542256542264</v>
      </c>
      <c r="E39" s="1">
        <f t="shared" si="1"/>
        <v>4364.6400587478547</v>
      </c>
    </row>
    <row r="40" spans="1:5" x14ac:dyDescent="0.2">
      <c r="A40" s="1">
        <v>22</v>
      </c>
      <c r="B40" t="s">
        <v>14</v>
      </c>
      <c r="C40" s="1">
        <v>526</v>
      </c>
      <c r="D40" s="1">
        <v>556.31381381381379</v>
      </c>
      <c r="E40" s="1">
        <f t="shared" si="1"/>
        <v>918.92730793856799</v>
      </c>
    </row>
    <row r="41" spans="1:5" x14ac:dyDescent="0.2">
      <c r="A41" s="1">
        <v>23</v>
      </c>
      <c r="B41" t="s">
        <v>15</v>
      </c>
      <c r="C41" s="1">
        <v>552</v>
      </c>
      <c r="D41" s="1">
        <v>561.56220506220507</v>
      </c>
      <c r="E41" s="1">
        <f t="shared" si="1"/>
        <v>91.435765651660205</v>
      </c>
    </row>
    <row r="42" spans="1:5" x14ac:dyDescent="0.2">
      <c r="A42" s="1">
        <v>24</v>
      </c>
      <c r="B42" t="s">
        <v>16</v>
      </c>
      <c r="C42" s="1">
        <v>587</v>
      </c>
      <c r="D42" s="1">
        <v>566.81059631059634</v>
      </c>
      <c r="E42" s="1">
        <f t="shared" si="1"/>
        <v>407.6120213337062</v>
      </c>
    </row>
    <row r="43" spans="1:5" x14ac:dyDescent="0.2">
      <c r="A43" s="1">
        <v>25</v>
      </c>
      <c r="B43" t="s">
        <v>5</v>
      </c>
      <c r="C43" s="1">
        <v>608</v>
      </c>
      <c r="D43" s="1">
        <v>572.05898755898761</v>
      </c>
      <c r="E43" s="1">
        <f t="shared" si="1"/>
        <v>1291.7563752850074</v>
      </c>
    </row>
    <row r="44" spans="1:5" x14ac:dyDescent="0.2">
      <c r="A44" s="1">
        <v>26</v>
      </c>
      <c r="B44" t="s">
        <v>6</v>
      </c>
      <c r="C44" s="1">
        <v>597</v>
      </c>
      <c r="D44" s="1">
        <v>577.30737880737877</v>
      </c>
      <c r="E44" s="1">
        <f t="shared" si="1"/>
        <v>387.79932943607486</v>
      </c>
    </row>
    <row r="45" spans="1:5" x14ac:dyDescent="0.2">
      <c r="A45" s="1">
        <v>27</v>
      </c>
      <c r="B45" t="s">
        <v>7</v>
      </c>
      <c r="C45" s="1">
        <v>612</v>
      </c>
      <c r="D45" s="1">
        <v>582.55577005577004</v>
      </c>
      <c r="E45" s="1">
        <f t="shared" si="1"/>
        <v>866.96267700868827</v>
      </c>
    </row>
    <row r="46" spans="1:5" x14ac:dyDescent="0.2">
      <c r="A46" s="1">
        <v>28</v>
      </c>
      <c r="B46" t="s">
        <v>8</v>
      </c>
      <c r="C46" s="1">
        <v>603</v>
      </c>
      <c r="D46" s="1">
        <v>587.80416130416131</v>
      </c>
      <c r="E46" s="1">
        <f t="shared" si="1"/>
        <v>230.91351366994846</v>
      </c>
    </row>
    <row r="47" spans="1:5" x14ac:dyDescent="0.2">
      <c r="A47" s="1">
        <v>29</v>
      </c>
      <c r="B47" t="s">
        <v>9</v>
      </c>
      <c r="C47" s="1">
        <v>628</v>
      </c>
      <c r="D47" s="1">
        <v>593.05255255255258</v>
      </c>
      <c r="E47" s="1">
        <f t="shared" si="1"/>
        <v>1221.324083092099</v>
      </c>
    </row>
    <row r="48" spans="1:5" x14ac:dyDescent="0.2">
      <c r="A48" s="1">
        <v>30</v>
      </c>
      <c r="B48" t="s">
        <v>10</v>
      </c>
      <c r="C48" s="1">
        <v>605</v>
      </c>
      <c r="D48" s="1">
        <v>598.30094380094374</v>
      </c>
      <c r="E48" s="1">
        <f t="shared" si="1"/>
        <v>44.877353958114085</v>
      </c>
    </row>
    <row r="49" spans="1:5" x14ac:dyDescent="0.2">
      <c r="A49" s="1">
        <v>31</v>
      </c>
      <c r="B49" t="s">
        <v>11</v>
      </c>
      <c r="C49" s="1">
        <v>627</v>
      </c>
      <c r="D49" s="1">
        <v>603.54933504933501</v>
      </c>
      <c r="E49" s="1">
        <f t="shared" si="1"/>
        <v>549.93368662834723</v>
      </c>
    </row>
    <row r="50" spans="1:5" x14ac:dyDescent="0.2">
      <c r="A50" s="1">
        <v>32</v>
      </c>
      <c r="B50" t="s">
        <v>12</v>
      </c>
      <c r="C50" s="1">
        <v>578</v>
      </c>
      <c r="D50" s="1">
        <v>608.79772629772629</v>
      </c>
      <c r="E50" s="1">
        <f t="shared" si="1"/>
        <v>948.49994510966121</v>
      </c>
    </row>
    <row r="51" spans="1:5" x14ac:dyDescent="0.2">
      <c r="A51" s="1">
        <v>33</v>
      </c>
      <c r="B51" t="s">
        <v>13</v>
      </c>
      <c r="C51" s="1">
        <v>585</v>
      </c>
      <c r="D51" s="1">
        <v>614.04611754611756</v>
      </c>
      <c r="E51" s="1">
        <f t="shared" si="1"/>
        <v>843.6769445028782</v>
      </c>
    </row>
    <row r="52" spans="1:5" x14ac:dyDescent="0.2">
      <c r="A52" s="1">
        <v>34</v>
      </c>
      <c r="B52" t="s">
        <v>14</v>
      </c>
      <c r="C52" s="1">
        <v>581</v>
      </c>
      <c r="D52" s="1">
        <v>619.29450879450883</v>
      </c>
      <c r="E52" s="1">
        <f t="shared" si="1"/>
        <v>1466.4694038127141</v>
      </c>
    </row>
    <row r="53" spans="1:5" x14ac:dyDescent="0.2">
      <c r="A53" s="1">
        <v>35</v>
      </c>
      <c r="B53" t="s">
        <v>15</v>
      </c>
      <c r="C53" s="1">
        <v>632</v>
      </c>
      <c r="D53" s="1">
        <v>624.54290004289999</v>
      </c>
      <c r="E53" s="1">
        <f t="shared" si="1"/>
        <v>55.608339770181011</v>
      </c>
    </row>
    <row r="54" spans="1:5" x14ac:dyDescent="0.2">
      <c r="A54" s="1">
        <v>36</v>
      </c>
      <c r="B54" t="s">
        <v>16</v>
      </c>
      <c r="C54" s="1">
        <v>656</v>
      </c>
      <c r="D54" s="1">
        <v>629.79129129129126</v>
      </c>
      <c r="E54" s="1">
        <f t="shared" si="1"/>
        <v>686.89641217794542</v>
      </c>
    </row>
    <row r="55" spans="1:5" x14ac:dyDescent="0.2">
      <c r="A55" s="1"/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0" spans="1:5" x14ac:dyDescent="0.2">
      <c r="A60" s="1"/>
    </row>
    <row r="61" spans="1:5" x14ac:dyDescent="0.2">
      <c r="A61" s="1"/>
    </row>
    <row r="62" spans="1:5" x14ac:dyDescent="0.2">
      <c r="A62" s="1"/>
    </row>
    <row r="63" spans="1:5" x14ac:dyDescent="0.2">
      <c r="A63" s="1"/>
    </row>
    <row r="64" spans="1:5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</sheetData>
  <mergeCells count="2">
    <mergeCell ref="E4:F4"/>
    <mergeCell ref="E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30AA-ECDA-014B-BD08-A598AC4B66E4}">
  <dimension ref="A1:O72"/>
  <sheetViews>
    <sheetView zoomScale="125" workbookViewId="0">
      <selection activeCell="I13" sqref="I13"/>
    </sheetView>
  </sheetViews>
  <sheetFormatPr baseColWidth="10" defaultRowHeight="16" x14ac:dyDescent="0.2"/>
  <cols>
    <col min="1" max="1" width="10.1640625" bestFit="1" customWidth="1"/>
    <col min="2" max="2" width="10" bestFit="1" customWidth="1"/>
    <col min="3" max="3" width="22.1640625" bestFit="1" customWidth="1"/>
    <col min="4" max="4" width="13.1640625" bestFit="1" customWidth="1"/>
    <col min="5" max="5" width="18.5" bestFit="1" customWidth="1"/>
    <col min="6" max="6" width="13.6640625" bestFit="1" customWidth="1"/>
    <col min="7" max="7" width="11.1640625" customWidth="1"/>
    <col min="8" max="8" width="5.6640625" bestFit="1" customWidth="1"/>
    <col min="9" max="9" width="19.33203125" bestFit="1" customWidth="1"/>
    <col min="10" max="10" width="19.33203125" customWidth="1"/>
    <col min="11" max="11" width="18.5" bestFit="1" customWidth="1"/>
    <col min="12" max="12" width="16.1640625" style="1" bestFit="1" customWidth="1"/>
    <col min="13" max="13" width="22.6640625" style="1" bestFit="1" customWidth="1"/>
    <col min="14" max="14" width="12.6640625" style="1" bestFit="1" customWidth="1"/>
    <col min="15" max="15" width="12.6640625" bestFit="1" customWidth="1"/>
  </cols>
  <sheetData>
    <row r="1" spans="1:7" x14ac:dyDescent="0.2">
      <c r="B1" s="24" t="s">
        <v>3</v>
      </c>
      <c r="C1" s="24"/>
      <c r="D1" s="24"/>
    </row>
    <row r="2" spans="1:7" x14ac:dyDescent="0.2">
      <c r="A2" s="13" t="s">
        <v>4</v>
      </c>
      <c r="B2" s="13" t="s">
        <v>0</v>
      </c>
      <c r="C2" s="13" t="s">
        <v>1</v>
      </c>
      <c r="D2" s="13" t="s">
        <v>2</v>
      </c>
      <c r="E2" s="13" t="s">
        <v>57</v>
      </c>
      <c r="F2" s="13" t="s">
        <v>59</v>
      </c>
      <c r="G2" s="9"/>
    </row>
    <row r="3" spans="1:7" x14ac:dyDescent="0.2">
      <c r="A3" s="9" t="s">
        <v>5</v>
      </c>
      <c r="B3">
        <v>480</v>
      </c>
      <c r="C3">
        <v>575</v>
      </c>
      <c r="D3">
        <v>608</v>
      </c>
      <c r="E3">
        <f>AVERAGE(B3:D3)</f>
        <v>554.33333333333337</v>
      </c>
      <c r="F3">
        <f>E3/$E$15</f>
        <v>1.0304657647423319</v>
      </c>
    </row>
    <row r="4" spans="1:7" x14ac:dyDescent="0.2">
      <c r="A4" s="9" t="s">
        <v>6</v>
      </c>
      <c r="B4">
        <v>436</v>
      </c>
      <c r="C4">
        <v>527</v>
      </c>
      <c r="D4">
        <v>597</v>
      </c>
      <c r="E4">
        <f t="shared" ref="E4:E14" si="0">AVERAGE(B4:D4)</f>
        <v>520</v>
      </c>
      <c r="F4">
        <f t="shared" ref="F4:F14" si="1">E4/$E$15</f>
        <v>0.9666425694516162</v>
      </c>
    </row>
    <row r="5" spans="1:7" x14ac:dyDescent="0.2">
      <c r="A5" s="9" t="s">
        <v>7</v>
      </c>
      <c r="B5">
        <v>482</v>
      </c>
      <c r="C5">
        <v>540</v>
      </c>
      <c r="D5">
        <v>612</v>
      </c>
      <c r="E5">
        <f t="shared" si="0"/>
        <v>544.66666666666663</v>
      </c>
      <c r="F5">
        <f t="shared" si="1"/>
        <v>1.0124961272332953</v>
      </c>
    </row>
    <row r="6" spans="1:7" x14ac:dyDescent="0.2">
      <c r="A6" s="9" t="s">
        <v>8</v>
      </c>
      <c r="B6">
        <v>448</v>
      </c>
      <c r="C6">
        <v>502</v>
      </c>
      <c r="D6">
        <v>603</v>
      </c>
      <c r="E6">
        <f t="shared" si="0"/>
        <v>517.66666666666663</v>
      </c>
      <c r="F6">
        <f t="shared" si="1"/>
        <v>0.96230507074253835</v>
      </c>
    </row>
    <row r="7" spans="1:7" x14ac:dyDescent="0.2">
      <c r="A7" s="9" t="s">
        <v>9</v>
      </c>
      <c r="B7">
        <v>458</v>
      </c>
      <c r="C7">
        <v>508</v>
      </c>
      <c r="D7">
        <v>628</v>
      </c>
      <c r="E7">
        <f t="shared" si="0"/>
        <v>531.33333333333337</v>
      </c>
      <c r="F7">
        <f t="shared" si="1"/>
        <v>0.98771042032427969</v>
      </c>
    </row>
    <row r="8" spans="1:7" x14ac:dyDescent="0.2">
      <c r="A8" s="9" t="s">
        <v>10</v>
      </c>
      <c r="B8">
        <v>489</v>
      </c>
      <c r="C8">
        <v>573</v>
      </c>
      <c r="D8">
        <v>605</v>
      </c>
      <c r="E8">
        <f t="shared" si="0"/>
        <v>555.66666666666663</v>
      </c>
      <c r="F8">
        <f t="shared" si="1"/>
        <v>1.0329443354332335</v>
      </c>
    </row>
    <row r="9" spans="1:7" x14ac:dyDescent="0.2">
      <c r="A9" s="9" t="s">
        <v>11</v>
      </c>
      <c r="B9">
        <v>498</v>
      </c>
      <c r="C9">
        <v>508</v>
      </c>
      <c r="D9">
        <v>627</v>
      </c>
      <c r="E9">
        <f t="shared" si="0"/>
        <v>544.33333333333337</v>
      </c>
      <c r="F9">
        <f t="shared" si="1"/>
        <v>1.0118764845605701</v>
      </c>
    </row>
    <row r="10" spans="1:7" x14ac:dyDescent="0.2">
      <c r="A10" s="9" t="s">
        <v>12</v>
      </c>
      <c r="B10">
        <v>430</v>
      </c>
      <c r="C10">
        <v>498</v>
      </c>
      <c r="D10">
        <v>578</v>
      </c>
      <c r="E10">
        <f t="shared" si="0"/>
        <v>502</v>
      </c>
      <c r="F10">
        <f t="shared" si="1"/>
        <v>0.9331818651244449</v>
      </c>
    </row>
    <row r="11" spans="1:7" x14ac:dyDescent="0.2">
      <c r="A11" s="9" t="s">
        <v>13</v>
      </c>
      <c r="B11">
        <v>444</v>
      </c>
      <c r="C11">
        <v>485</v>
      </c>
      <c r="D11">
        <v>585</v>
      </c>
      <c r="E11">
        <f t="shared" si="0"/>
        <v>504.66666666666669</v>
      </c>
      <c r="F11">
        <f t="shared" si="1"/>
        <v>0.93813900650624804</v>
      </c>
    </row>
    <row r="12" spans="1:7" x14ac:dyDescent="0.2">
      <c r="A12" s="9" t="s">
        <v>14</v>
      </c>
      <c r="B12">
        <v>496</v>
      </c>
      <c r="C12">
        <v>526</v>
      </c>
      <c r="D12">
        <v>581</v>
      </c>
      <c r="E12">
        <f t="shared" si="0"/>
        <v>534.33333333333337</v>
      </c>
      <c r="F12">
        <f t="shared" si="1"/>
        <v>0.99328720437880824</v>
      </c>
    </row>
    <row r="13" spans="1:7" x14ac:dyDescent="0.2">
      <c r="A13" s="9" t="s">
        <v>15</v>
      </c>
      <c r="B13">
        <v>487</v>
      </c>
      <c r="C13">
        <v>552</v>
      </c>
      <c r="D13">
        <v>632</v>
      </c>
      <c r="E13">
        <f t="shared" si="0"/>
        <v>557</v>
      </c>
      <c r="F13">
        <f t="shared" si="1"/>
        <v>1.0354229061241351</v>
      </c>
    </row>
    <row r="14" spans="1:7" x14ac:dyDescent="0.2">
      <c r="A14" s="9" t="s">
        <v>16</v>
      </c>
      <c r="B14">
        <v>525</v>
      </c>
      <c r="C14">
        <v>587</v>
      </c>
      <c r="D14">
        <v>656</v>
      </c>
      <c r="E14">
        <f t="shared" si="0"/>
        <v>589.33333333333337</v>
      </c>
      <c r="F14">
        <f t="shared" si="1"/>
        <v>1.0955282453784985</v>
      </c>
    </row>
    <row r="15" spans="1:7" x14ac:dyDescent="0.2">
      <c r="C15" s="24" t="s">
        <v>58</v>
      </c>
      <c r="D15" s="24"/>
      <c r="E15" s="16">
        <f>AVERAGE(E3:E14)</f>
        <v>537.94444444444446</v>
      </c>
    </row>
    <row r="17" spans="1:14" x14ac:dyDescent="0.2">
      <c r="H17" s="24" t="s">
        <v>65</v>
      </c>
      <c r="I17" s="24"/>
      <c r="J17" s="24"/>
      <c r="K17" s="24"/>
      <c r="L17" s="24"/>
      <c r="M17" s="24"/>
      <c r="N17" s="24"/>
    </row>
    <row r="18" spans="1:14" x14ac:dyDescent="0.2">
      <c r="A18" s="12" t="s">
        <v>17</v>
      </c>
      <c r="B18" s="12" t="s">
        <v>4</v>
      </c>
      <c r="C18" s="12" t="s">
        <v>66</v>
      </c>
      <c r="D18" s="13" t="s">
        <v>59</v>
      </c>
      <c r="E18" s="12" t="s">
        <v>60</v>
      </c>
      <c r="H18" s="12" t="s">
        <v>17</v>
      </c>
      <c r="I18" s="12" t="s">
        <v>54</v>
      </c>
      <c r="J18" s="12" t="s">
        <v>66</v>
      </c>
      <c r="K18" s="13" t="s">
        <v>60</v>
      </c>
      <c r="L18" s="12" t="s">
        <v>55</v>
      </c>
      <c r="M18" s="12" t="s">
        <v>56</v>
      </c>
      <c r="N18" s="12" t="s">
        <v>74</v>
      </c>
    </row>
    <row r="19" spans="1:14" x14ac:dyDescent="0.2">
      <c r="A19" s="1">
        <v>1</v>
      </c>
      <c r="B19" t="s">
        <v>5</v>
      </c>
      <c r="C19" s="1">
        <v>446.09759759759771</v>
      </c>
      <c r="D19">
        <v>1.0304657647423319</v>
      </c>
      <c r="E19">
        <f>AVERAGE($C$19:$C$30)*D19</f>
        <v>489.43388331604791</v>
      </c>
      <c r="H19" s="1">
        <v>1</v>
      </c>
      <c r="I19" s="1">
        <v>480</v>
      </c>
      <c r="J19" s="1">
        <v>446.097597597598</v>
      </c>
      <c r="K19">
        <v>489.43388331604791</v>
      </c>
      <c r="L19" s="1">
        <f>(I19-K19)^2</f>
        <v>88.99815442080714</v>
      </c>
      <c r="M19" s="1">
        <f>(AVERAGE(L19:L30))</f>
        <v>162.06784764590671</v>
      </c>
      <c r="N19" s="17">
        <f>SQRT(M19)</f>
        <v>12.730587089600649</v>
      </c>
    </row>
    <row r="20" spans="1:14" x14ac:dyDescent="0.2">
      <c r="A20" s="1">
        <v>2</v>
      </c>
      <c r="B20" t="s">
        <v>6</v>
      </c>
      <c r="C20" s="1">
        <v>451.34598884598893</v>
      </c>
      <c r="D20">
        <v>0.9666425694516162</v>
      </c>
      <c r="E20">
        <f t="shared" ref="E20:E30" si="2">AVERAGE($C$19:$C$30)*D20</f>
        <v>459.12017917801251</v>
      </c>
      <c r="H20" s="1">
        <v>2</v>
      </c>
      <c r="I20" s="1">
        <v>436</v>
      </c>
      <c r="J20" s="1">
        <v>451.34598884598893</v>
      </c>
      <c r="K20">
        <v>459.12017917801251</v>
      </c>
      <c r="L20" s="1">
        <f t="shared" ref="L20:L30" si="3">(I20-K20)^2</f>
        <v>534.54268522340305</v>
      </c>
    </row>
    <row r="21" spans="1:14" x14ac:dyDescent="0.2">
      <c r="A21" s="1">
        <v>3</v>
      </c>
      <c r="B21" t="s">
        <v>7</v>
      </c>
      <c r="C21" s="1">
        <v>456.5943800943802</v>
      </c>
      <c r="D21">
        <v>1.0124961272332953</v>
      </c>
      <c r="E21">
        <f t="shared" si="2"/>
        <v>480.89895690825148</v>
      </c>
      <c r="H21" s="1">
        <v>3</v>
      </c>
      <c r="I21" s="1">
        <v>482</v>
      </c>
      <c r="J21" s="1">
        <v>456.5943800943802</v>
      </c>
      <c r="K21">
        <v>480.89895690825148</v>
      </c>
      <c r="L21" s="1">
        <f t="shared" si="3"/>
        <v>1.212295889887145</v>
      </c>
    </row>
    <row r="22" spans="1:14" x14ac:dyDescent="0.2">
      <c r="A22" s="1">
        <v>4</v>
      </c>
      <c r="B22" t="s">
        <v>8</v>
      </c>
      <c r="C22" s="1">
        <v>461.84277134277141</v>
      </c>
      <c r="D22">
        <v>0.96230507074253835</v>
      </c>
      <c r="E22">
        <f t="shared" si="2"/>
        <v>457.06002452785469</v>
      </c>
      <c r="H22" s="1">
        <v>4</v>
      </c>
      <c r="I22" s="1">
        <v>448</v>
      </c>
      <c r="J22" s="1">
        <v>461.84277134277141</v>
      </c>
      <c r="K22">
        <v>457.06002452785469</v>
      </c>
      <c r="L22" s="1">
        <f t="shared" si="3"/>
        <v>82.084044445328658</v>
      </c>
    </row>
    <row r="23" spans="1:14" x14ac:dyDescent="0.2">
      <c r="A23" s="1">
        <v>5</v>
      </c>
      <c r="B23" t="s">
        <v>9</v>
      </c>
      <c r="C23" s="1">
        <v>467.09116259116269</v>
      </c>
      <c r="D23">
        <v>0.98771042032427969</v>
      </c>
      <c r="E23">
        <f t="shared" si="2"/>
        <v>469.12664462163588</v>
      </c>
      <c r="H23" s="1">
        <v>5</v>
      </c>
      <c r="I23" s="1">
        <v>458</v>
      </c>
      <c r="J23" s="1">
        <v>467.09116259116269</v>
      </c>
      <c r="K23">
        <v>469.12664462163588</v>
      </c>
      <c r="L23" s="1">
        <f t="shared" si="3"/>
        <v>123.80222053617857</v>
      </c>
    </row>
    <row r="24" spans="1:14" x14ac:dyDescent="0.2">
      <c r="A24" s="1">
        <v>6</v>
      </c>
      <c r="B24" t="s">
        <v>10</v>
      </c>
      <c r="C24" s="1">
        <v>472.3395538395539</v>
      </c>
      <c r="D24">
        <v>1.0329443354332335</v>
      </c>
      <c r="E24">
        <f t="shared" si="2"/>
        <v>490.61111454470949</v>
      </c>
      <c r="H24" s="1">
        <v>6</v>
      </c>
      <c r="I24" s="1">
        <v>489</v>
      </c>
      <c r="J24" s="1">
        <v>472.3395538395539</v>
      </c>
      <c r="K24">
        <v>490.61111454470949</v>
      </c>
      <c r="L24" s="1">
        <f t="shared" si="3"/>
        <v>2.5956900761744803</v>
      </c>
    </row>
    <row r="25" spans="1:14" x14ac:dyDescent="0.2">
      <c r="A25" s="1">
        <v>7</v>
      </c>
      <c r="B25" t="s">
        <v>11</v>
      </c>
      <c r="C25" s="1">
        <v>477.587945087945</v>
      </c>
      <c r="D25">
        <v>1.0118764845605701</v>
      </c>
      <c r="E25">
        <f t="shared" si="2"/>
        <v>480.60464910108618</v>
      </c>
      <c r="H25" s="1">
        <v>7</v>
      </c>
      <c r="I25" s="1">
        <v>498</v>
      </c>
      <c r="J25" s="1">
        <v>477.587945087945</v>
      </c>
      <c r="K25">
        <v>480.60464910108618</v>
      </c>
      <c r="L25" s="1">
        <f t="shared" si="3"/>
        <v>302.59823289634181</v>
      </c>
    </row>
    <row r="26" spans="1:14" x14ac:dyDescent="0.2">
      <c r="A26" s="1">
        <v>8</v>
      </c>
      <c r="B26" t="s">
        <v>12</v>
      </c>
      <c r="C26" s="1">
        <v>482.83633633633639</v>
      </c>
      <c r="D26">
        <v>0.9331818651244449</v>
      </c>
      <c r="E26">
        <f t="shared" si="2"/>
        <v>443.22755759108128</v>
      </c>
      <c r="H26" s="1">
        <v>8</v>
      </c>
      <c r="I26" s="1">
        <v>430</v>
      </c>
      <c r="J26" s="1">
        <v>482.83633633633639</v>
      </c>
      <c r="K26">
        <v>443.22755759108128</v>
      </c>
      <c r="L26" s="1">
        <f t="shared" si="3"/>
        <v>174.96827982537198</v>
      </c>
    </row>
    <row r="27" spans="1:14" x14ac:dyDescent="0.2">
      <c r="A27" s="1">
        <v>9</v>
      </c>
      <c r="B27" t="s">
        <v>13</v>
      </c>
      <c r="C27" s="1">
        <v>488.08472758472766</v>
      </c>
      <c r="D27">
        <v>0.93813900650624804</v>
      </c>
      <c r="E27">
        <f t="shared" si="2"/>
        <v>445.58202004840444</v>
      </c>
      <c r="H27" s="1">
        <v>9</v>
      </c>
      <c r="I27" s="1">
        <v>444</v>
      </c>
      <c r="J27" s="1">
        <v>488.08472758472766</v>
      </c>
      <c r="K27">
        <v>445.58202004840444</v>
      </c>
      <c r="L27" s="1">
        <f t="shared" si="3"/>
        <v>2.502787433553602</v>
      </c>
    </row>
    <row r="28" spans="1:14" x14ac:dyDescent="0.2">
      <c r="A28" s="1">
        <v>10</v>
      </c>
      <c r="B28" t="s">
        <v>14</v>
      </c>
      <c r="C28" s="1">
        <v>493.33311883311887</v>
      </c>
      <c r="D28">
        <v>0.99328720437880824</v>
      </c>
      <c r="E28">
        <f t="shared" si="2"/>
        <v>471.77541488612439</v>
      </c>
      <c r="H28" s="1">
        <v>10</v>
      </c>
      <c r="I28" s="1">
        <v>496</v>
      </c>
      <c r="J28" s="1">
        <v>493.33311883311887</v>
      </c>
      <c r="K28">
        <v>471.77541488612439</v>
      </c>
      <c r="L28" s="1">
        <f t="shared" si="3"/>
        <v>586.83052393940352</v>
      </c>
    </row>
    <row r="29" spans="1:14" x14ac:dyDescent="0.2">
      <c r="A29" s="1">
        <v>11</v>
      </c>
      <c r="B29" t="s">
        <v>15</v>
      </c>
      <c r="C29" s="1">
        <v>498.58151008151015</v>
      </c>
      <c r="D29">
        <v>1.0354229061241351</v>
      </c>
      <c r="E29">
        <f t="shared" si="2"/>
        <v>491.78834577337113</v>
      </c>
      <c r="H29" s="1">
        <v>11</v>
      </c>
      <c r="I29" s="1">
        <v>487</v>
      </c>
      <c r="J29" s="1">
        <v>498.58151008151015</v>
      </c>
      <c r="K29">
        <v>491.78834577337113</v>
      </c>
      <c r="L29" s="1">
        <f t="shared" si="3"/>
        <v>22.928255245361203</v>
      </c>
    </row>
    <row r="30" spans="1:14" x14ac:dyDescent="0.2">
      <c r="A30" s="1">
        <v>12</v>
      </c>
      <c r="B30" t="s">
        <v>16</v>
      </c>
      <c r="C30" s="1">
        <v>503.82990132990136</v>
      </c>
      <c r="D30">
        <v>1.0955282453784985</v>
      </c>
      <c r="E30">
        <f t="shared" si="2"/>
        <v>520.33620306841419</v>
      </c>
      <c r="H30" s="1">
        <v>12</v>
      </c>
      <c r="I30" s="1">
        <v>525</v>
      </c>
      <c r="J30" s="1">
        <v>503.82990132990136</v>
      </c>
      <c r="K30">
        <v>520.33620306841419</v>
      </c>
      <c r="L30" s="1">
        <f t="shared" si="3"/>
        <v>21.751001819069192</v>
      </c>
    </row>
    <row r="31" spans="1:14" x14ac:dyDescent="0.2">
      <c r="A31" s="1">
        <v>13</v>
      </c>
      <c r="B31" t="s">
        <v>5</v>
      </c>
      <c r="C31" s="1">
        <v>509.07829257829263</v>
      </c>
      <c r="D31">
        <v>1.0304657647423319</v>
      </c>
      <c r="E31">
        <f>AVERAGE($C$31:$C$42)*D31</f>
        <v>554.33333333333337</v>
      </c>
      <c r="H31" s="1">
        <v>13</v>
      </c>
      <c r="I31" s="1">
        <v>575</v>
      </c>
      <c r="J31" s="1">
        <v>509.07829257829263</v>
      </c>
      <c r="K31">
        <v>554.33333333333337</v>
      </c>
      <c r="L31" s="1">
        <f>(I31-K31)^2</f>
        <v>427.11111111110955</v>
      </c>
      <c r="M31" s="1">
        <f>AVERAGE(L31:L42)</f>
        <v>284.25000000000034</v>
      </c>
      <c r="N31" s="17">
        <f>SQRT(M31)</f>
        <v>16.859715300087377</v>
      </c>
    </row>
    <row r="32" spans="1:14" x14ac:dyDescent="0.2">
      <c r="A32" s="1">
        <v>14</v>
      </c>
      <c r="B32" t="s">
        <v>6</v>
      </c>
      <c r="C32" s="1">
        <v>514.32668382668385</v>
      </c>
      <c r="D32">
        <v>0.9666425694516162</v>
      </c>
      <c r="E32">
        <f t="shared" ref="E32:E42" si="4">AVERAGE($C$31:$C$42)*D32</f>
        <v>520</v>
      </c>
      <c r="H32" s="1">
        <v>14</v>
      </c>
      <c r="I32" s="1">
        <v>527</v>
      </c>
      <c r="J32" s="1">
        <v>514.32668382668385</v>
      </c>
      <c r="K32">
        <v>520</v>
      </c>
      <c r="L32" s="1">
        <f t="shared" ref="L32:L40" si="5">(I32-K32)^2</f>
        <v>49</v>
      </c>
    </row>
    <row r="33" spans="1:14" x14ac:dyDescent="0.2">
      <c r="A33" s="1">
        <v>15</v>
      </c>
      <c r="B33" t="s">
        <v>7</v>
      </c>
      <c r="C33" s="1">
        <v>519.57507507507512</v>
      </c>
      <c r="D33">
        <v>1.0124961272332953</v>
      </c>
      <c r="E33">
        <f t="shared" si="4"/>
        <v>544.66666666666663</v>
      </c>
      <c r="H33" s="1">
        <v>15</v>
      </c>
      <c r="I33" s="1">
        <v>540</v>
      </c>
      <c r="J33" s="1">
        <v>519.57507507507512</v>
      </c>
      <c r="K33">
        <v>544.66666666666663</v>
      </c>
      <c r="L33" s="1">
        <f t="shared" si="5"/>
        <v>21.777777777777423</v>
      </c>
    </row>
    <row r="34" spans="1:14" x14ac:dyDescent="0.2">
      <c r="A34" s="1">
        <v>16</v>
      </c>
      <c r="B34" t="s">
        <v>8</v>
      </c>
      <c r="C34" s="1">
        <v>524.82346632346639</v>
      </c>
      <c r="D34">
        <v>0.96230507074253835</v>
      </c>
      <c r="E34">
        <f t="shared" si="4"/>
        <v>517.66666666666663</v>
      </c>
      <c r="H34" s="1">
        <v>16</v>
      </c>
      <c r="I34" s="1">
        <v>502</v>
      </c>
      <c r="J34" s="1">
        <v>524.82346632346639</v>
      </c>
      <c r="K34">
        <v>517.66666666666663</v>
      </c>
      <c r="L34" s="1">
        <f t="shared" si="5"/>
        <v>245.44444444444326</v>
      </c>
    </row>
    <row r="35" spans="1:14" x14ac:dyDescent="0.2">
      <c r="A35" s="1">
        <v>17</v>
      </c>
      <c r="B35" t="s">
        <v>9</v>
      </c>
      <c r="C35" s="1">
        <v>530.07185757185766</v>
      </c>
      <c r="D35">
        <v>0.98771042032427969</v>
      </c>
      <c r="E35">
        <f t="shared" si="4"/>
        <v>531.33333333333337</v>
      </c>
      <c r="H35" s="1">
        <v>17</v>
      </c>
      <c r="I35" s="1">
        <v>508</v>
      </c>
      <c r="J35" s="1">
        <v>530.07185757185766</v>
      </c>
      <c r="K35">
        <v>531.33333333333337</v>
      </c>
      <c r="L35" s="1">
        <f t="shared" si="5"/>
        <v>544.44444444444616</v>
      </c>
    </row>
    <row r="36" spans="1:14" x14ac:dyDescent="0.2">
      <c r="A36" s="1">
        <v>18</v>
      </c>
      <c r="B36" t="s">
        <v>10</v>
      </c>
      <c r="C36" s="1">
        <v>535.32024882024882</v>
      </c>
      <c r="D36">
        <v>1.0329443354332335</v>
      </c>
      <c r="E36">
        <f t="shared" si="4"/>
        <v>555.66666666666663</v>
      </c>
      <c r="H36" s="1">
        <v>18</v>
      </c>
      <c r="I36" s="1">
        <v>573</v>
      </c>
      <c r="J36" s="1">
        <v>535.32024882024882</v>
      </c>
      <c r="K36">
        <v>555.66666666666663</v>
      </c>
      <c r="L36" s="1">
        <f t="shared" si="5"/>
        <v>300.44444444444576</v>
      </c>
    </row>
    <row r="37" spans="1:14" x14ac:dyDescent="0.2">
      <c r="A37" s="1">
        <v>19</v>
      </c>
      <c r="B37" t="s">
        <v>11</v>
      </c>
      <c r="C37" s="1">
        <v>540.56864006864009</v>
      </c>
      <c r="D37">
        <v>1.0118764845605701</v>
      </c>
      <c r="E37">
        <f t="shared" si="4"/>
        <v>544.33333333333337</v>
      </c>
      <c r="H37" s="1">
        <v>19</v>
      </c>
      <c r="I37" s="1">
        <v>508</v>
      </c>
      <c r="J37" s="1">
        <v>540.56864006864009</v>
      </c>
      <c r="K37">
        <v>544.33333333333337</v>
      </c>
      <c r="L37" s="1">
        <f t="shared" si="5"/>
        <v>1320.1111111111138</v>
      </c>
    </row>
    <row r="38" spans="1:14" x14ac:dyDescent="0.2">
      <c r="A38" s="1">
        <v>20</v>
      </c>
      <c r="B38" t="s">
        <v>12</v>
      </c>
      <c r="C38" s="1">
        <v>545.81703131703136</v>
      </c>
      <c r="D38">
        <v>0.9331818651244449</v>
      </c>
      <c r="E38">
        <f t="shared" si="4"/>
        <v>502</v>
      </c>
      <c r="H38" s="1">
        <v>20</v>
      </c>
      <c r="I38" s="1">
        <v>498</v>
      </c>
      <c r="J38" s="1">
        <v>545.81703131703136</v>
      </c>
      <c r="K38">
        <v>502</v>
      </c>
      <c r="L38" s="1">
        <f t="shared" si="5"/>
        <v>16</v>
      </c>
    </row>
    <row r="39" spans="1:14" x14ac:dyDescent="0.2">
      <c r="A39" s="1">
        <v>21</v>
      </c>
      <c r="B39" t="s">
        <v>13</v>
      </c>
      <c r="C39" s="1">
        <v>551.06542256542264</v>
      </c>
      <c r="D39">
        <v>0.93813900650624804</v>
      </c>
      <c r="E39">
        <f t="shared" si="4"/>
        <v>504.66666666666669</v>
      </c>
      <c r="H39" s="1">
        <v>21</v>
      </c>
      <c r="I39" s="1">
        <v>485</v>
      </c>
      <c r="J39" s="1">
        <v>551.06542256542264</v>
      </c>
      <c r="K39">
        <v>504.66666666666669</v>
      </c>
      <c r="L39" s="1">
        <f t="shared" si="5"/>
        <v>386.77777777777851</v>
      </c>
    </row>
    <row r="40" spans="1:14" x14ac:dyDescent="0.2">
      <c r="A40" s="1">
        <v>22</v>
      </c>
      <c r="B40" t="s">
        <v>14</v>
      </c>
      <c r="C40" s="1">
        <v>556.31381381381379</v>
      </c>
      <c r="D40">
        <v>0.99328720437880824</v>
      </c>
      <c r="E40">
        <f t="shared" si="4"/>
        <v>534.33333333333337</v>
      </c>
      <c r="H40" s="1">
        <v>22</v>
      </c>
      <c r="I40" s="1">
        <v>526</v>
      </c>
      <c r="J40" s="1">
        <v>556.31381381381379</v>
      </c>
      <c r="K40">
        <v>534.33333333333337</v>
      </c>
      <c r="L40" s="1">
        <f t="shared" si="5"/>
        <v>69.444444444445082</v>
      </c>
    </row>
    <row r="41" spans="1:14" x14ac:dyDescent="0.2">
      <c r="A41" s="1">
        <v>23</v>
      </c>
      <c r="B41" t="s">
        <v>15</v>
      </c>
      <c r="C41" s="1">
        <v>561.56220506220507</v>
      </c>
      <c r="D41">
        <v>1.0354229061241351</v>
      </c>
      <c r="E41">
        <f t="shared" si="4"/>
        <v>557</v>
      </c>
      <c r="H41" s="1">
        <v>23</v>
      </c>
      <c r="I41" s="1">
        <v>552</v>
      </c>
      <c r="J41" s="1">
        <v>561.56220506220507</v>
      </c>
      <c r="K41">
        <v>557</v>
      </c>
      <c r="L41" s="1">
        <f>(I41-K41)^2</f>
        <v>25</v>
      </c>
    </row>
    <row r="42" spans="1:14" x14ac:dyDescent="0.2">
      <c r="A42" s="1">
        <v>24</v>
      </c>
      <c r="B42" t="s">
        <v>16</v>
      </c>
      <c r="C42" s="1">
        <v>566.81059631059634</v>
      </c>
      <c r="D42">
        <v>1.0955282453784985</v>
      </c>
      <c r="E42">
        <f t="shared" si="4"/>
        <v>589.33333333333337</v>
      </c>
      <c r="H42" s="1">
        <v>24</v>
      </c>
      <c r="I42" s="1">
        <v>587</v>
      </c>
      <c r="J42" s="1">
        <v>566.81059631059634</v>
      </c>
      <c r="K42">
        <v>589.33333333333337</v>
      </c>
      <c r="L42" s="1">
        <f t="shared" ref="L42:L54" si="6">(I42-K42)^2</f>
        <v>5.4444444444446214</v>
      </c>
    </row>
    <row r="43" spans="1:14" x14ac:dyDescent="0.2">
      <c r="A43" s="1">
        <v>25</v>
      </c>
      <c r="B43" t="s">
        <v>5</v>
      </c>
      <c r="C43" s="1">
        <v>572.05898755898761</v>
      </c>
      <c r="D43">
        <v>1.0304657647423319</v>
      </c>
      <c r="E43">
        <f>AVERAGE($C$43:$C$54)*D43</f>
        <v>619.23278335061889</v>
      </c>
      <c r="H43" s="1">
        <v>25</v>
      </c>
      <c r="I43" s="1">
        <v>608</v>
      </c>
      <c r="J43" s="1">
        <v>572.05898755898761</v>
      </c>
      <c r="K43">
        <v>619.23278335061889</v>
      </c>
      <c r="L43" s="1">
        <f t="shared" si="6"/>
        <v>126.1754218019409</v>
      </c>
      <c r="M43" s="1">
        <f>AVERAGE(L43:L54)</f>
        <v>325.46283623373046</v>
      </c>
      <c r="N43" s="17">
        <f>SQRT(M43)</f>
        <v>18.040588577807831</v>
      </c>
    </row>
    <row r="44" spans="1:14" x14ac:dyDescent="0.2">
      <c r="A44" s="1">
        <v>26</v>
      </c>
      <c r="B44" t="s">
        <v>6</v>
      </c>
      <c r="C44" s="1">
        <v>577.30737880737877</v>
      </c>
      <c r="D44">
        <v>0.9666425694516162</v>
      </c>
      <c r="E44">
        <f t="shared" ref="E44:E54" si="7">AVERAGE($C$43:$C$54)*D44</f>
        <v>580.87982082198766</v>
      </c>
      <c r="H44" s="1">
        <v>26</v>
      </c>
      <c r="I44" s="1">
        <v>597</v>
      </c>
      <c r="J44" s="1">
        <v>577.30737880737877</v>
      </c>
      <c r="K44">
        <v>580.87982082198766</v>
      </c>
      <c r="L44" s="1">
        <f t="shared" si="6"/>
        <v>259.86017673122245</v>
      </c>
    </row>
    <row r="45" spans="1:14" x14ac:dyDescent="0.2">
      <c r="A45" s="1">
        <v>27</v>
      </c>
      <c r="B45" t="s">
        <v>7</v>
      </c>
      <c r="C45" s="1">
        <v>582.55577005577004</v>
      </c>
      <c r="D45">
        <v>1.0124961272332953</v>
      </c>
      <c r="E45">
        <f t="shared" si="7"/>
        <v>608.43437642508184</v>
      </c>
      <c r="H45" s="1">
        <v>27</v>
      </c>
      <c r="I45" s="1">
        <v>612</v>
      </c>
      <c r="J45" s="1">
        <v>582.55577005577004</v>
      </c>
      <c r="K45">
        <v>608.43437642508184</v>
      </c>
      <c r="L45" s="1">
        <f t="shared" si="6"/>
        <v>12.713671478012182</v>
      </c>
    </row>
    <row r="46" spans="1:14" x14ac:dyDescent="0.2">
      <c r="A46" s="1">
        <v>28</v>
      </c>
      <c r="B46" t="s">
        <v>8</v>
      </c>
      <c r="C46" s="1">
        <v>587.80416130416131</v>
      </c>
      <c r="D46">
        <v>0.96230507074253835</v>
      </c>
      <c r="E46">
        <f t="shared" si="7"/>
        <v>578.27330880547868</v>
      </c>
      <c r="H46" s="1">
        <v>28</v>
      </c>
      <c r="I46" s="1">
        <v>603</v>
      </c>
      <c r="J46" s="1">
        <v>587.80416130416131</v>
      </c>
      <c r="K46">
        <v>578.27330880547868</v>
      </c>
      <c r="L46" s="1">
        <f t="shared" si="6"/>
        <v>611.40925742921831</v>
      </c>
    </row>
    <row r="47" spans="1:14" x14ac:dyDescent="0.2">
      <c r="A47" s="1">
        <v>29</v>
      </c>
      <c r="B47" t="s">
        <v>9</v>
      </c>
      <c r="C47" s="1">
        <v>593.05255255255258</v>
      </c>
      <c r="D47">
        <v>0.98771042032427969</v>
      </c>
      <c r="E47">
        <f t="shared" si="7"/>
        <v>593.54002204503104</v>
      </c>
      <c r="H47" s="1">
        <v>29</v>
      </c>
      <c r="I47" s="1">
        <v>628</v>
      </c>
      <c r="J47" s="1">
        <v>593.05255255255258</v>
      </c>
      <c r="K47">
        <v>593.54002204503104</v>
      </c>
      <c r="L47" s="1">
        <f t="shared" si="6"/>
        <v>1187.4900806569469</v>
      </c>
    </row>
    <row r="48" spans="1:14" x14ac:dyDescent="0.2">
      <c r="A48" s="1">
        <v>30</v>
      </c>
      <c r="B48" t="s">
        <v>10</v>
      </c>
      <c r="C48" s="1">
        <v>598.30094380094374</v>
      </c>
      <c r="D48">
        <v>1.0329443354332335</v>
      </c>
      <c r="E48">
        <f t="shared" si="7"/>
        <v>620.72221878862399</v>
      </c>
      <c r="H48" s="1">
        <v>30</v>
      </c>
      <c r="I48" s="1">
        <v>605</v>
      </c>
      <c r="J48" s="1">
        <v>598.30094380094374</v>
      </c>
      <c r="K48">
        <v>620.72221878862399</v>
      </c>
      <c r="L48" s="1">
        <f t="shared" si="6"/>
        <v>247.18816363736124</v>
      </c>
    </row>
    <row r="49" spans="1:15" x14ac:dyDescent="0.2">
      <c r="A49" s="1">
        <v>31</v>
      </c>
      <c r="B49" t="s">
        <v>11</v>
      </c>
      <c r="C49" s="1">
        <v>603.54933504933501</v>
      </c>
      <c r="D49">
        <v>1.0118764845605701</v>
      </c>
      <c r="E49">
        <f t="shared" si="7"/>
        <v>608.06201756558073</v>
      </c>
      <c r="H49" s="1">
        <v>31</v>
      </c>
      <c r="I49" s="1">
        <v>627</v>
      </c>
      <c r="J49" s="1">
        <v>603.54933504933501</v>
      </c>
      <c r="K49">
        <v>608.06201756558073</v>
      </c>
      <c r="L49" s="1">
        <f t="shared" si="6"/>
        <v>358.64717868637274</v>
      </c>
    </row>
    <row r="50" spans="1:15" x14ac:dyDescent="0.2">
      <c r="A50" s="1">
        <v>32</v>
      </c>
      <c r="B50" t="s">
        <v>12</v>
      </c>
      <c r="C50" s="1">
        <v>608.79772629772629</v>
      </c>
      <c r="D50">
        <v>0.9331818651244449</v>
      </c>
      <c r="E50">
        <f t="shared" si="7"/>
        <v>560.77244240891889</v>
      </c>
      <c r="H50" s="1">
        <v>32</v>
      </c>
      <c r="I50" s="1">
        <v>578</v>
      </c>
      <c r="J50" s="1">
        <v>608.79772629772629</v>
      </c>
      <c r="K50">
        <v>560.77244240891889</v>
      </c>
      <c r="L50" s="1">
        <f t="shared" si="6"/>
        <v>296.78874055401633</v>
      </c>
    </row>
    <row r="51" spans="1:15" x14ac:dyDescent="0.2">
      <c r="A51" s="1">
        <v>33</v>
      </c>
      <c r="B51" t="s">
        <v>13</v>
      </c>
      <c r="C51" s="1">
        <v>614.04611754611756</v>
      </c>
      <c r="D51">
        <v>0.93813900650624804</v>
      </c>
      <c r="E51">
        <f t="shared" si="7"/>
        <v>563.7513132849291</v>
      </c>
      <c r="H51" s="1">
        <v>33</v>
      </c>
      <c r="I51" s="1">
        <v>585</v>
      </c>
      <c r="J51" s="1">
        <v>614.04611754611756</v>
      </c>
      <c r="K51">
        <v>563.7513132849291</v>
      </c>
      <c r="L51" s="1">
        <f t="shared" si="6"/>
        <v>451.5066871152307</v>
      </c>
    </row>
    <row r="52" spans="1:15" x14ac:dyDescent="0.2">
      <c r="A52" s="1">
        <v>34</v>
      </c>
      <c r="B52" t="s">
        <v>14</v>
      </c>
      <c r="C52" s="1">
        <v>619.29450879450883</v>
      </c>
      <c r="D52">
        <v>0.99328720437880824</v>
      </c>
      <c r="E52">
        <f t="shared" si="7"/>
        <v>596.89125178054246</v>
      </c>
      <c r="H52" s="1">
        <v>34</v>
      </c>
      <c r="I52" s="1">
        <v>581</v>
      </c>
      <c r="J52" s="1">
        <v>619.29450879450883</v>
      </c>
      <c r="K52">
        <v>596.89125178054246</v>
      </c>
      <c r="L52" s="1">
        <f t="shared" si="6"/>
        <v>252.53188315259393</v>
      </c>
    </row>
    <row r="53" spans="1:15" x14ac:dyDescent="0.2">
      <c r="A53" s="1">
        <v>35</v>
      </c>
      <c r="B53" t="s">
        <v>15</v>
      </c>
      <c r="C53" s="1">
        <v>624.54290004289999</v>
      </c>
      <c r="D53">
        <v>1.0354229061241351</v>
      </c>
      <c r="E53">
        <f t="shared" si="7"/>
        <v>622.21165422662909</v>
      </c>
      <c r="H53" s="1">
        <v>35</v>
      </c>
      <c r="I53" s="1">
        <v>632</v>
      </c>
      <c r="J53" s="1">
        <v>624.54290004289999</v>
      </c>
      <c r="K53">
        <v>622.21165422662909</v>
      </c>
      <c r="L53" s="1">
        <f t="shared" si="6"/>
        <v>95.811712979068091</v>
      </c>
    </row>
    <row r="54" spans="1:15" ht="17" thickBot="1" x14ac:dyDescent="0.25">
      <c r="A54" s="1">
        <v>36</v>
      </c>
      <c r="B54" t="s">
        <v>16</v>
      </c>
      <c r="C54" s="7">
        <v>629.79129129129126</v>
      </c>
      <c r="D54">
        <v>1.0955282453784985</v>
      </c>
      <c r="E54">
        <f t="shared" si="7"/>
        <v>658.33046359825278</v>
      </c>
      <c r="H54" s="1">
        <v>36</v>
      </c>
      <c r="I54" s="1">
        <v>656</v>
      </c>
      <c r="J54" s="7">
        <v>629.79129129129126</v>
      </c>
      <c r="K54">
        <v>658.33046359825278</v>
      </c>
      <c r="L54" s="1">
        <f t="shared" si="6"/>
        <v>5.4310605827812815</v>
      </c>
    </row>
    <row r="55" spans="1:15" x14ac:dyDescent="0.2">
      <c r="A55" s="12" t="s">
        <v>17</v>
      </c>
      <c r="B55" s="12" t="s">
        <v>4</v>
      </c>
      <c r="C55" s="12" t="s">
        <v>66</v>
      </c>
      <c r="D55" s="13" t="s">
        <v>59</v>
      </c>
      <c r="E55" s="24" t="s">
        <v>60</v>
      </c>
      <c r="F55" s="24"/>
      <c r="H55" s="1"/>
      <c r="I55" s="1"/>
      <c r="J55" s="1"/>
      <c r="M55" s="21" t="s">
        <v>108</v>
      </c>
      <c r="N55" s="17">
        <f>AVERAGE(N19,N31,N43)</f>
        <v>15.876963655831952</v>
      </c>
    </row>
    <row r="56" spans="1:15" x14ac:dyDescent="0.2">
      <c r="A56" s="1">
        <v>37</v>
      </c>
      <c r="B56" t="s">
        <v>5</v>
      </c>
      <c r="C56" s="1">
        <v>635.03968224999994</v>
      </c>
      <c r="D56">
        <v>1.0304657647423319</v>
      </c>
      <c r="E56">
        <f>AVERAGE($C$56:$C$67)*D56</f>
        <v>684.13223307851388</v>
      </c>
      <c r="F56">
        <v>684.13223307851388</v>
      </c>
    </row>
    <row r="57" spans="1:15" x14ac:dyDescent="0.2">
      <c r="A57" s="1">
        <v>38</v>
      </c>
      <c r="B57" t="s">
        <v>6</v>
      </c>
      <c r="C57" s="1">
        <v>640.2880735</v>
      </c>
      <c r="D57">
        <v>0.9666425694516162</v>
      </c>
      <c r="E57">
        <f t="shared" ref="E57:E67" si="8">AVERAGE($C$56:$C$67)*D57</f>
        <v>641.75964137250855</v>
      </c>
      <c r="F57">
        <v>641.75964137250855</v>
      </c>
    </row>
    <row r="58" spans="1:15" x14ac:dyDescent="0.2">
      <c r="A58" s="1">
        <v>39</v>
      </c>
      <c r="B58" t="s">
        <v>7</v>
      </c>
      <c r="C58" s="1">
        <v>645.53646475000005</v>
      </c>
      <c r="D58">
        <v>1.0124961272332953</v>
      </c>
      <c r="E58">
        <f t="shared" si="8"/>
        <v>672.20208589915308</v>
      </c>
      <c r="F58">
        <v>672.20208589915308</v>
      </c>
      <c r="H58" s="26"/>
      <c r="I58" s="26"/>
      <c r="J58" s="26"/>
      <c r="K58" s="26"/>
      <c r="L58" s="26"/>
      <c r="M58" s="26"/>
      <c r="N58" s="26"/>
      <c r="O58" s="2"/>
    </row>
    <row r="59" spans="1:15" x14ac:dyDescent="0.2">
      <c r="A59" s="1">
        <v>40</v>
      </c>
      <c r="B59" t="s">
        <v>8</v>
      </c>
      <c r="C59" s="1">
        <v>650.78485599999999</v>
      </c>
      <c r="D59">
        <v>0.96230507074253835</v>
      </c>
      <c r="E59">
        <f t="shared" si="8"/>
        <v>638.87995067404211</v>
      </c>
      <c r="F59">
        <v>638.87995067404211</v>
      </c>
      <c r="H59" s="27"/>
      <c r="I59" s="27"/>
      <c r="J59" s="27"/>
      <c r="K59" s="28"/>
      <c r="L59" s="27"/>
      <c r="M59" s="27"/>
      <c r="N59" s="27"/>
    </row>
    <row r="60" spans="1:15" x14ac:dyDescent="0.2">
      <c r="A60" s="1">
        <v>41</v>
      </c>
      <c r="B60" t="s">
        <v>9</v>
      </c>
      <c r="C60" s="1">
        <v>656.03324724999993</v>
      </c>
      <c r="D60">
        <v>0.98771042032427969</v>
      </c>
      <c r="E60">
        <f t="shared" si="8"/>
        <v>655.74671047934532</v>
      </c>
      <c r="F60">
        <v>655.74671047934532</v>
      </c>
      <c r="H60" s="1"/>
      <c r="I60" s="1"/>
      <c r="J60" s="1"/>
    </row>
    <row r="61" spans="1:15" x14ac:dyDescent="0.2">
      <c r="A61" s="1">
        <v>42</v>
      </c>
      <c r="B61" t="s">
        <v>10</v>
      </c>
      <c r="C61" s="1">
        <v>661.28163849999999</v>
      </c>
      <c r="D61">
        <v>1.0329443354332335</v>
      </c>
      <c r="E61">
        <f t="shared" si="8"/>
        <v>685.77777062049472</v>
      </c>
      <c r="F61">
        <v>685.77777062049472</v>
      </c>
      <c r="H61" s="1"/>
      <c r="I61" s="1"/>
      <c r="J61" s="1"/>
    </row>
    <row r="62" spans="1:15" x14ac:dyDescent="0.2">
      <c r="A62" s="1">
        <v>43</v>
      </c>
      <c r="B62" t="s">
        <v>11</v>
      </c>
      <c r="C62" s="1">
        <v>666.53002975000004</v>
      </c>
      <c r="D62">
        <v>1.0118764845605701</v>
      </c>
      <c r="E62">
        <f t="shared" si="8"/>
        <v>671.79070151365806</v>
      </c>
      <c r="F62">
        <v>671.79070151365806</v>
      </c>
      <c r="H62" s="1"/>
      <c r="I62" s="1"/>
      <c r="J62" s="1"/>
    </row>
    <row r="63" spans="1:15" x14ac:dyDescent="0.2">
      <c r="A63" s="1">
        <v>44</v>
      </c>
      <c r="B63" t="s">
        <v>12</v>
      </c>
      <c r="C63" s="1">
        <v>671.77842099999998</v>
      </c>
      <c r="D63">
        <v>0.9331818651244449</v>
      </c>
      <c r="E63">
        <f t="shared" si="8"/>
        <v>619.54488455576791</v>
      </c>
      <c r="F63">
        <v>619.54488455576791</v>
      </c>
      <c r="H63" s="1"/>
      <c r="I63" s="1"/>
      <c r="J63" s="1"/>
    </row>
    <row r="64" spans="1:15" x14ac:dyDescent="0.2">
      <c r="A64" s="1">
        <v>45</v>
      </c>
      <c r="B64" t="s">
        <v>13</v>
      </c>
      <c r="C64" s="1">
        <v>677.02681224999992</v>
      </c>
      <c r="D64">
        <v>0.93813900650624804</v>
      </c>
      <c r="E64">
        <f t="shared" si="8"/>
        <v>622.83595963972948</v>
      </c>
      <c r="F64">
        <v>622.83595963972948</v>
      </c>
      <c r="H64" s="1"/>
      <c r="I64" s="1"/>
      <c r="J64" s="1"/>
    </row>
    <row r="65" spans="1:14" x14ac:dyDescent="0.2">
      <c r="A65" s="1">
        <v>46</v>
      </c>
      <c r="B65" t="s">
        <v>14</v>
      </c>
      <c r="C65" s="1">
        <v>682.27520349999998</v>
      </c>
      <c r="D65">
        <v>0.99328720437880824</v>
      </c>
      <c r="E65">
        <f t="shared" si="8"/>
        <v>659.44916994880214</v>
      </c>
      <c r="F65">
        <v>659.44916994880214</v>
      </c>
      <c r="H65" s="1"/>
      <c r="I65" s="1"/>
      <c r="J65" s="1"/>
    </row>
    <row r="66" spans="1:14" x14ac:dyDescent="0.2">
      <c r="A66" s="1">
        <v>47</v>
      </c>
      <c r="B66" t="s">
        <v>15</v>
      </c>
      <c r="C66" s="1">
        <v>687.52359475000003</v>
      </c>
      <c r="D66">
        <v>1.0354229061241351</v>
      </c>
      <c r="E66">
        <f t="shared" si="8"/>
        <v>687.42330816247556</v>
      </c>
      <c r="F66">
        <v>687.42330816247556</v>
      </c>
      <c r="H66" s="1"/>
      <c r="I66" s="1"/>
      <c r="J66" s="1"/>
    </row>
    <row r="67" spans="1:14" x14ac:dyDescent="0.2">
      <c r="A67" s="1">
        <v>48</v>
      </c>
      <c r="B67" t="s">
        <v>16</v>
      </c>
      <c r="C67" s="1">
        <v>692.77198599999997</v>
      </c>
      <c r="D67">
        <v>1.0955282453784985</v>
      </c>
      <c r="E67">
        <f t="shared" si="8"/>
        <v>727.32759355550979</v>
      </c>
      <c r="F67">
        <v>727.32759355551002</v>
      </c>
      <c r="H67" s="1"/>
      <c r="I67" s="1"/>
      <c r="J67" s="1"/>
    </row>
    <row r="68" spans="1:14" x14ac:dyDescent="0.2">
      <c r="H68" s="1"/>
      <c r="I68" s="1"/>
      <c r="J68" s="1"/>
    </row>
    <row r="69" spans="1:14" x14ac:dyDescent="0.2">
      <c r="H69" s="1"/>
      <c r="I69" s="1"/>
      <c r="J69" s="1"/>
    </row>
    <row r="70" spans="1:14" x14ac:dyDescent="0.2">
      <c r="H70" s="1"/>
      <c r="I70" s="1"/>
      <c r="J70" s="1"/>
    </row>
    <row r="72" spans="1:14" x14ac:dyDescent="0.2">
      <c r="M72" s="27"/>
      <c r="N72" s="27"/>
    </row>
  </sheetData>
  <mergeCells count="4">
    <mergeCell ref="B1:D1"/>
    <mergeCell ref="C15:D15"/>
    <mergeCell ref="H17:N17"/>
    <mergeCell ref="E55:F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23F7-A753-764C-AE00-C429973DE4A3}">
  <dimension ref="A1:G49"/>
  <sheetViews>
    <sheetView workbookViewId="0">
      <selection activeCell="G24" sqref="G24"/>
    </sheetView>
  </sheetViews>
  <sheetFormatPr baseColWidth="10" defaultRowHeight="16" x14ac:dyDescent="0.2"/>
  <cols>
    <col min="2" max="2" width="10" bestFit="1" customWidth="1"/>
    <col min="3" max="3" width="13.5" bestFit="1" customWidth="1"/>
    <col min="5" max="6" width="30.6640625" style="1" bestFit="1" customWidth="1"/>
    <col min="7" max="7" width="31.83203125" style="1" bestFit="1" customWidth="1"/>
  </cols>
  <sheetData>
    <row r="1" spans="1:7" x14ac:dyDescent="0.2">
      <c r="A1" s="12" t="s">
        <v>17</v>
      </c>
      <c r="B1" s="12" t="s">
        <v>4</v>
      </c>
      <c r="C1" s="12" t="s">
        <v>18</v>
      </c>
      <c r="E1" s="12" t="s">
        <v>68</v>
      </c>
      <c r="F1" s="12" t="s">
        <v>69</v>
      </c>
      <c r="G1" s="12" t="s">
        <v>70</v>
      </c>
    </row>
    <row r="2" spans="1:7" x14ac:dyDescent="0.2">
      <c r="A2" s="1">
        <v>1</v>
      </c>
      <c r="B2" t="s">
        <v>5</v>
      </c>
      <c r="C2" s="1">
        <v>480</v>
      </c>
    </row>
    <row r="3" spans="1:7" x14ac:dyDescent="0.2">
      <c r="A3" s="1">
        <v>2</v>
      </c>
      <c r="B3" t="s">
        <v>6</v>
      </c>
      <c r="C3" s="1">
        <v>436</v>
      </c>
    </row>
    <row r="4" spans="1:7" x14ac:dyDescent="0.2">
      <c r="A4" s="1">
        <v>3</v>
      </c>
      <c r="B4" t="s">
        <v>7</v>
      </c>
      <c r="C4" s="1">
        <v>482</v>
      </c>
    </row>
    <row r="5" spans="1:7" x14ac:dyDescent="0.2">
      <c r="A5" s="1">
        <v>4</v>
      </c>
      <c r="B5" t="s">
        <v>8</v>
      </c>
      <c r="C5" s="1">
        <v>448</v>
      </c>
      <c r="E5" s="1">
        <f>ROUNDUP(AVERAGE(C2:C4),0)</f>
        <v>466</v>
      </c>
    </row>
    <row r="6" spans="1:7" x14ac:dyDescent="0.2">
      <c r="A6" s="1">
        <v>5</v>
      </c>
      <c r="B6" t="s">
        <v>9</v>
      </c>
      <c r="C6" s="1">
        <v>458</v>
      </c>
      <c r="E6" s="1">
        <f>ROUNDUP(AVERAGE(C3:C5),0)</f>
        <v>456</v>
      </c>
    </row>
    <row r="7" spans="1:7" x14ac:dyDescent="0.2">
      <c r="A7" s="1">
        <v>6</v>
      </c>
      <c r="B7" t="s">
        <v>10</v>
      </c>
      <c r="C7" s="1">
        <v>489</v>
      </c>
      <c r="E7" s="1">
        <f>ROUNDUP(AVERAGE(C4:C6),0)</f>
        <v>463</v>
      </c>
    </row>
    <row r="8" spans="1:7" x14ac:dyDescent="0.2">
      <c r="A8" s="1">
        <v>7</v>
      </c>
      <c r="B8" t="s">
        <v>11</v>
      </c>
      <c r="C8" s="1">
        <v>498</v>
      </c>
      <c r="E8" s="1">
        <f t="shared" ref="E8:E38" si="0">ROUNDUP(AVERAGE(C5:C7),0)</f>
        <v>465</v>
      </c>
      <c r="F8" s="1">
        <f>ROUNDUP(AVERAGE(C2:C7),0)</f>
        <v>466</v>
      </c>
    </row>
    <row r="9" spans="1:7" x14ac:dyDescent="0.2">
      <c r="A9" s="1">
        <v>8</v>
      </c>
      <c r="B9" t="s">
        <v>12</v>
      </c>
      <c r="C9" s="1">
        <v>430</v>
      </c>
      <c r="E9" s="1">
        <f t="shared" si="0"/>
        <v>482</v>
      </c>
      <c r="F9" s="1">
        <f>ROUNDUP(AVERAGE(C3:C8),0)</f>
        <v>469</v>
      </c>
    </row>
    <row r="10" spans="1:7" x14ac:dyDescent="0.2">
      <c r="A10" s="1">
        <v>9</v>
      </c>
      <c r="B10" t="s">
        <v>13</v>
      </c>
      <c r="C10" s="1">
        <v>444</v>
      </c>
      <c r="E10" s="1">
        <f t="shared" si="0"/>
        <v>473</v>
      </c>
      <c r="F10" s="1">
        <f t="shared" ref="F10:F38" si="1">ROUNDUP(AVERAGE(C4:C9),0)</f>
        <v>468</v>
      </c>
    </row>
    <row r="11" spans="1:7" x14ac:dyDescent="0.2">
      <c r="A11" s="1">
        <v>10</v>
      </c>
      <c r="B11" t="s">
        <v>14</v>
      </c>
      <c r="C11" s="1">
        <v>496</v>
      </c>
      <c r="E11" s="1">
        <f t="shared" si="0"/>
        <v>458</v>
      </c>
      <c r="F11" s="1">
        <f t="shared" si="1"/>
        <v>462</v>
      </c>
    </row>
    <row r="12" spans="1:7" x14ac:dyDescent="0.2">
      <c r="A12" s="1">
        <v>11</v>
      </c>
      <c r="B12" t="s">
        <v>15</v>
      </c>
      <c r="C12" s="1">
        <v>487</v>
      </c>
      <c r="E12" s="1">
        <f t="shared" si="0"/>
        <v>457</v>
      </c>
      <c r="F12" s="1">
        <f t="shared" si="1"/>
        <v>470</v>
      </c>
    </row>
    <row r="13" spans="1:7" x14ac:dyDescent="0.2">
      <c r="A13" s="1">
        <v>12</v>
      </c>
      <c r="B13" t="s">
        <v>16</v>
      </c>
      <c r="C13" s="1">
        <v>525</v>
      </c>
      <c r="E13" s="1">
        <f t="shared" si="0"/>
        <v>476</v>
      </c>
      <c r="F13" s="1">
        <f t="shared" si="1"/>
        <v>474</v>
      </c>
    </row>
    <row r="14" spans="1:7" x14ac:dyDescent="0.2">
      <c r="A14" s="1">
        <v>13</v>
      </c>
      <c r="B14" t="s">
        <v>5</v>
      </c>
      <c r="C14" s="1">
        <v>575</v>
      </c>
      <c r="E14" s="1">
        <f t="shared" si="0"/>
        <v>503</v>
      </c>
      <c r="F14" s="1">
        <f t="shared" si="1"/>
        <v>480</v>
      </c>
      <c r="G14" s="1">
        <f>ROUNDUP(AVERAGE(C2:C13),0)</f>
        <v>473</v>
      </c>
    </row>
    <row r="15" spans="1:7" x14ac:dyDescent="0.2">
      <c r="A15" s="1">
        <v>14</v>
      </c>
      <c r="B15" t="s">
        <v>6</v>
      </c>
      <c r="C15" s="1">
        <v>527</v>
      </c>
      <c r="E15" s="1">
        <f t="shared" si="0"/>
        <v>529</v>
      </c>
      <c r="F15" s="1">
        <f t="shared" si="1"/>
        <v>493</v>
      </c>
      <c r="G15" s="1">
        <f>ROUNDUP(AVERAGE(C3:C14),0)</f>
        <v>481</v>
      </c>
    </row>
    <row r="16" spans="1:7" x14ac:dyDescent="0.2">
      <c r="A16" s="1">
        <v>15</v>
      </c>
      <c r="B16" t="s">
        <v>7</v>
      </c>
      <c r="C16" s="1">
        <v>540</v>
      </c>
      <c r="E16" s="1">
        <f t="shared" si="0"/>
        <v>543</v>
      </c>
      <c r="F16" s="1">
        <f t="shared" si="1"/>
        <v>509</v>
      </c>
      <c r="G16" s="1">
        <f t="shared" ref="G16:G38" si="2">ROUNDUP(AVERAGE(C4:C15),0)</f>
        <v>489</v>
      </c>
    </row>
    <row r="17" spans="1:7" x14ac:dyDescent="0.2">
      <c r="A17" s="1">
        <v>16</v>
      </c>
      <c r="B17" t="s">
        <v>8</v>
      </c>
      <c r="C17" s="1">
        <v>502</v>
      </c>
      <c r="E17" s="1">
        <f t="shared" si="0"/>
        <v>548</v>
      </c>
      <c r="F17" s="1">
        <f t="shared" si="1"/>
        <v>525</v>
      </c>
      <c r="G17" s="1">
        <f t="shared" si="2"/>
        <v>494</v>
      </c>
    </row>
    <row r="18" spans="1:7" x14ac:dyDescent="0.2">
      <c r="A18" s="1">
        <v>17</v>
      </c>
      <c r="B18" t="s">
        <v>9</v>
      </c>
      <c r="C18" s="1">
        <v>508</v>
      </c>
      <c r="E18" s="1">
        <f t="shared" si="0"/>
        <v>523</v>
      </c>
      <c r="F18" s="1">
        <f t="shared" si="1"/>
        <v>526</v>
      </c>
      <c r="G18" s="1">
        <f t="shared" si="2"/>
        <v>498</v>
      </c>
    </row>
    <row r="19" spans="1:7" x14ac:dyDescent="0.2">
      <c r="A19" s="1">
        <v>18</v>
      </c>
      <c r="B19" t="s">
        <v>10</v>
      </c>
      <c r="C19" s="1">
        <v>573</v>
      </c>
      <c r="E19" s="1">
        <f t="shared" si="0"/>
        <v>517</v>
      </c>
      <c r="F19" s="1">
        <f t="shared" si="1"/>
        <v>530</v>
      </c>
      <c r="G19" s="1">
        <f t="shared" si="2"/>
        <v>502</v>
      </c>
    </row>
    <row r="20" spans="1:7" x14ac:dyDescent="0.2">
      <c r="A20" s="1">
        <v>19</v>
      </c>
      <c r="B20" t="s">
        <v>11</v>
      </c>
      <c r="C20" s="1">
        <v>508</v>
      </c>
      <c r="E20" s="1">
        <f t="shared" si="0"/>
        <v>528</v>
      </c>
      <c r="F20" s="1">
        <f t="shared" si="1"/>
        <v>538</v>
      </c>
      <c r="G20" s="1">
        <f t="shared" si="2"/>
        <v>509</v>
      </c>
    </row>
    <row r="21" spans="1:7" x14ac:dyDescent="0.2">
      <c r="A21" s="1">
        <v>20</v>
      </c>
      <c r="B21" t="s">
        <v>12</v>
      </c>
      <c r="C21" s="1">
        <v>498</v>
      </c>
      <c r="E21" s="1">
        <f t="shared" si="0"/>
        <v>530</v>
      </c>
      <c r="F21" s="1">
        <f t="shared" si="1"/>
        <v>527</v>
      </c>
      <c r="G21" s="1">
        <f t="shared" si="2"/>
        <v>510</v>
      </c>
    </row>
    <row r="22" spans="1:7" x14ac:dyDescent="0.2">
      <c r="A22" s="1">
        <v>21</v>
      </c>
      <c r="B22" t="s">
        <v>13</v>
      </c>
      <c r="C22" s="1">
        <v>485</v>
      </c>
      <c r="E22" s="1">
        <f t="shared" si="0"/>
        <v>527</v>
      </c>
      <c r="F22" s="1">
        <f t="shared" si="1"/>
        <v>522</v>
      </c>
      <c r="G22" s="1">
        <f t="shared" si="2"/>
        <v>516</v>
      </c>
    </row>
    <row r="23" spans="1:7" x14ac:dyDescent="0.2">
      <c r="A23" s="1">
        <v>22</v>
      </c>
      <c r="B23" t="s">
        <v>14</v>
      </c>
      <c r="C23" s="1">
        <v>526</v>
      </c>
      <c r="E23" s="1">
        <f t="shared" si="0"/>
        <v>497</v>
      </c>
      <c r="F23" s="1">
        <f t="shared" si="1"/>
        <v>513</v>
      </c>
      <c r="G23" s="1">
        <f t="shared" si="2"/>
        <v>519</v>
      </c>
    </row>
    <row r="24" spans="1:7" x14ac:dyDescent="0.2">
      <c r="A24" s="1">
        <v>23</v>
      </c>
      <c r="B24" t="s">
        <v>15</v>
      </c>
      <c r="C24" s="1">
        <v>552</v>
      </c>
      <c r="E24" s="1">
        <f t="shared" si="0"/>
        <v>503</v>
      </c>
      <c r="F24" s="1">
        <f t="shared" si="1"/>
        <v>517</v>
      </c>
      <c r="G24" s="1">
        <f t="shared" si="2"/>
        <v>522</v>
      </c>
    </row>
    <row r="25" spans="1:7" x14ac:dyDescent="0.2">
      <c r="A25" s="1">
        <v>24</v>
      </c>
      <c r="B25" t="s">
        <v>16</v>
      </c>
      <c r="C25" s="1">
        <v>587</v>
      </c>
      <c r="E25" s="1">
        <f t="shared" si="0"/>
        <v>521</v>
      </c>
      <c r="F25" s="1">
        <f t="shared" si="1"/>
        <v>524</v>
      </c>
      <c r="G25" s="1">
        <f t="shared" si="2"/>
        <v>527</v>
      </c>
    </row>
    <row r="26" spans="1:7" x14ac:dyDescent="0.2">
      <c r="A26" s="1">
        <v>25</v>
      </c>
      <c r="B26" t="s">
        <v>5</v>
      </c>
      <c r="C26" s="1">
        <v>608</v>
      </c>
      <c r="E26" s="1">
        <f t="shared" si="0"/>
        <v>555</v>
      </c>
      <c r="F26" s="1">
        <f t="shared" si="1"/>
        <v>526</v>
      </c>
      <c r="G26" s="1">
        <f t="shared" si="2"/>
        <v>532</v>
      </c>
    </row>
    <row r="27" spans="1:7" x14ac:dyDescent="0.2">
      <c r="A27" s="1">
        <v>26</v>
      </c>
      <c r="B27" t="s">
        <v>6</v>
      </c>
      <c r="C27" s="1">
        <v>597</v>
      </c>
      <c r="E27" s="1">
        <f t="shared" si="0"/>
        <v>583</v>
      </c>
      <c r="F27" s="1">
        <f t="shared" si="1"/>
        <v>543</v>
      </c>
      <c r="G27" s="1">
        <f t="shared" si="2"/>
        <v>535</v>
      </c>
    </row>
    <row r="28" spans="1:7" x14ac:dyDescent="0.2">
      <c r="A28" s="1">
        <v>27</v>
      </c>
      <c r="B28" t="s">
        <v>7</v>
      </c>
      <c r="C28" s="1">
        <v>612</v>
      </c>
      <c r="E28" s="1">
        <f t="shared" si="0"/>
        <v>598</v>
      </c>
      <c r="F28" s="1">
        <f t="shared" si="1"/>
        <v>560</v>
      </c>
      <c r="G28" s="1">
        <f t="shared" si="2"/>
        <v>541</v>
      </c>
    </row>
    <row r="29" spans="1:7" x14ac:dyDescent="0.2">
      <c r="A29" s="1">
        <v>28</v>
      </c>
      <c r="B29" t="s">
        <v>8</v>
      </c>
      <c r="C29" s="1">
        <v>603</v>
      </c>
      <c r="E29" s="1">
        <f t="shared" si="0"/>
        <v>606</v>
      </c>
      <c r="F29" s="1">
        <f t="shared" si="1"/>
        <v>581</v>
      </c>
      <c r="G29" s="1">
        <f t="shared" si="2"/>
        <v>547</v>
      </c>
    </row>
    <row r="30" spans="1:7" x14ac:dyDescent="0.2">
      <c r="A30" s="1">
        <v>29</v>
      </c>
      <c r="B30" t="s">
        <v>9</v>
      </c>
      <c r="C30" s="1">
        <v>628</v>
      </c>
      <c r="E30" s="1">
        <f t="shared" si="0"/>
        <v>604</v>
      </c>
      <c r="F30" s="1">
        <f t="shared" si="1"/>
        <v>594</v>
      </c>
      <c r="G30" s="1">
        <f t="shared" si="2"/>
        <v>555</v>
      </c>
    </row>
    <row r="31" spans="1:7" x14ac:dyDescent="0.2">
      <c r="A31" s="1">
        <v>30</v>
      </c>
      <c r="B31" t="s">
        <v>10</v>
      </c>
      <c r="C31" s="1">
        <v>605</v>
      </c>
      <c r="E31" s="1">
        <f t="shared" si="0"/>
        <v>615</v>
      </c>
      <c r="F31" s="1">
        <f t="shared" si="1"/>
        <v>606</v>
      </c>
      <c r="G31" s="1">
        <f t="shared" si="2"/>
        <v>565</v>
      </c>
    </row>
    <row r="32" spans="1:7" x14ac:dyDescent="0.2">
      <c r="A32" s="1">
        <v>31</v>
      </c>
      <c r="B32" t="s">
        <v>11</v>
      </c>
      <c r="C32" s="1">
        <v>627</v>
      </c>
      <c r="E32" s="1">
        <f t="shared" si="0"/>
        <v>612</v>
      </c>
      <c r="F32" s="1">
        <f t="shared" si="1"/>
        <v>609</v>
      </c>
      <c r="G32" s="1">
        <f t="shared" si="2"/>
        <v>568</v>
      </c>
    </row>
    <row r="33" spans="1:7" x14ac:dyDescent="0.2">
      <c r="A33" s="1">
        <v>32</v>
      </c>
      <c r="B33" t="s">
        <v>12</v>
      </c>
      <c r="C33" s="1">
        <v>578</v>
      </c>
      <c r="E33" s="1">
        <f t="shared" si="0"/>
        <v>620</v>
      </c>
      <c r="F33" s="1">
        <f t="shared" si="1"/>
        <v>612</v>
      </c>
      <c r="G33" s="1">
        <f t="shared" si="2"/>
        <v>578</v>
      </c>
    </row>
    <row r="34" spans="1:7" x14ac:dyDescent="0.2">
      <c r="A34" s="1">
        <v>33</v>
      </c>
      <c r="B34" t="s">
        <v>13</v>
      </c>
      <c r="C34" s="1">
        <v>585</v>
      </c>
      <c r="E34" s="1">
        <f t="shared" si="0"/>
        <v>604</v>
      </c>
      <c r="F34" s="1">
        <f t="shared" si="1"/>
        <v>609</v>
      </c>
      <c r="G34" s="1">
        <f t="shared" si="2"/>
        <v>584</v>
      </c>
    </row>
    <row r="35" spans="1:7" x14ac:dyDescent="0.2">
      <c r="A35" s="1">
        <v>34</v>
      </c>
      <c r="B35" t="s">
        <v>14</v>
      </c>
      <c r="C35" s="1">
        <v>581</v>
      </c>
      <c r="E35" s="1">
        <f t="shared" si="0"/>
        <v>597</v>
      </c>
      <c r="F35" s="1">
        <f t="shared" si="1"/>
        <v>605</v>
      </c>
      <c r="G35" s="1">
        <f t="shared" si="2"/>
        <v>593</v>
      </c>
    </row>
    <row r="36" spans="1:7" x14ac:dyDescent="0.2">
      <c r="A36" s="1">
        <v>35</v>
      </c>
      <c r="B36" t="s">
        <v>15</v>
      </c>
      <c r="C36" s="1">
        <v>632</v>
      </c>
      <c r="E36" s="1">
        <f t="shared" si="0"/>
        <v>582</v>
      </c>
      <c r="F36" s="1">
        <f t="shared" si="1"/>
        <v>601</v>
      </c>
      <c r="G36" s="1">
        <f t="shared" si="2"/>
        <v>597</v>
      </c>
    </row>
    <row r="37" spans="1:7" x14ac:dyDescent="0.2">
      <c r="A37" s="1">
        <v>36</v>
      </c>
      <c r="B37" t="s">
        <v>16</v>
      </c>
      <c r="C37" s="1">
        <v>656</v>
      </c>
      <c r="E37" s="1">
        <f t="shared" si="0"/>
        <v>600</v>
      </c>
      <c r="F37" s="1">
        <f t="shared" si="1"/>
        <v>602</v>
      </c>
      <c r="G37" s="1">
        <f t="shared" si="2"/>
        <v>604</v>
      </c>
    </row>
    <row r="38" spans="1:7" x14ac:dyDescent="0.2">
      <c r="A38" s="1">
        <v>37</v>
      </c>
      <c r="E38" s="1">
        <f t="shared" si="0"/>
        <v>623</v>
      </c>
      <c r="F38" s="1">
        <f t="shared" si="1"/>
        <v>610</v>
      </c>
      <c r="G38" s="1">
        <f t="shared" si="2"/>
        <v>610</v>
      </c>
    </row>
    <row r="39" spans="1:7" x14ac:dyDescent="0.2">
      <c r="A39" s="1">
        <v>38</v>
      </c>
      <c r="E39" s="1">
        <f>ROUNDUP(AVERAGE(C36:C37,E38),0)</f>
        <v>637</v>
      </c>
      <c r="F39" s="1">
        <f>ROUNDUP(AVERAGE(C33:C37,F38),0)</f>
        <v>607</v>
      </c>
      <c r="G39" s="1">
        <f>ROUNDUP(AVERAGE(C27:C37,G38),0)</f>
        <v>610</v>
      </c>
    </row>
    <row r="40" spans="1:7" x14ac:dyDescent="0.2">
      <c r="A40" s="1">
        <v>39</v>
      </c>
      <c r="E40" s="1">
        <f>ROUNDUP(AVERAGE(C37,E38,E39),0)</f>
        <v>639</v>
      </c>
      <c r="F40" s="1">
        <f>ROUNDUP(AVERAGE(C34:C37,F38:F39),0)</f>
        <v>612</v>
      </c>
      <c r="G40" s="1">
        <f>ROUNDUP(AVERAGE(C28:C37,G38:G39),0)</f>
        <v>611</v>
      </c>
    </row>
    <row r="41" spans="1:7" x14ac:dyDescent="0.2">
      <c r="A41" s="1">
        <v>40</v>
      </c>
      <c r="E41" s="1">
        <f>ROUNDUP(AVERAGE(E38:E40),0)</f>
        <v>633</v>
      </c>
      <c r="F41" s="1">
        <f>ROUNDUP(AVERAGE(C35:C37,F38:F40),0)</f>
        <v>617</v>
      </c>
      <c r="G41" s="1">
        <f>ROUNDUP(AVERAGE(C29:C37,G38:G40),0)</f>
        <v>611</v>
      </c>
    </row>
    <row r="42" spans="1:7" x14ac:dyDescent="0.2">
      <c r="A42" s="1">
        <v>41</v>
      </c>
      <c r="E42" s="1">
        <f>ROUNDUP(AVERAGE(E39:E41),0)</f>
        <v>637</v>
      </c>
      <c r="F42" s="1">
        <f>ROUNDUP(AVERAGE(C36:C37,F38:F41),0)</f>
        <v>623</v>
      </c>
      <c r="G42" s="1">
        <f>ROUNDUP(AVERAGE(C30:C37,G38:G41),0)</f>
        <v>612</v>
      </c>
    </row>
    <row r="43" spans="1:7" x14ac:dyDescent="0.2">
      <c r="A43" s="1">
        <v>42</v>
      </c>
      <c r="E43" s="1">
        <f>ROUNDUP(AVERAGE(E40:E42),0)</f>
        <v>637</v>
      </c>
      <c r="F43" s="1">
        <f>ROUNDUP(AVERAGE(C37,F38:F42),0)</f>
        <v>621</v>
      </c>
      <c r="G43" s="1">
        <f>ROUNDUP(AVERAGE(C31:C37,G38:G42),0)</f>
        <v>610</v>
      </c>
    </row>
    <row r="44" spans="1:7" x14ac:dyDescent="0.2">
      <c r="A44" s="1">
        <v>43</v>
      </c>
      <c r="E44" s="1">
        <f t="shared" ref="E44:E49" si="3">ROUNDUP(AVERAGE(E41:E43),0)</f>
        <v>636</v>
      </c>
      <c r="F44" s="1">
        <f t="shared" ref="F44:F49" si="4">ROUNDUP(AVERAGE(F38:F43),0)</f>
        <v>615</v>
      </c>
      <c r="G44" s="1">
        <f>ROUNDUP(AVERAGE(C32:C37,G38:G43),0)</f>
        <v>611</v>
      </c>
    </row>
    <row r="45" spans="1:7" x14ac:dyDescent="0.2">
      <c r="A45" s="1">
        <v>44</v>
      </c>
      <c r="E45" s="1">
        <f t="shared" si="3"/>
        <v>637</v>
      </c>
      <c r="F45" s="1">
        <f t="shared" si="4"/>
        <v>616</v>
      </c>
      <c r="G45" s="1">
        <f>ROUNDUP(AVERAGE(C33:C37,G38:G44),0)</f>
        <v>609</v>
      </c>
    </row>
    <row r="46" spans="1:7" x14ac:dyDescent="0.2">
      <c r="A46" s="1">
        <v>45</v>
      </c>
      <c r="E46" s="1">
        <f t="shared" si="3"/>
        <v>637</v>
      </c>
      <c r="F46" s="1">
        <f t="shared" si="4"/>
        <v>618</v>
      </c>
      <c r="G46" s="1">
        <f>ROUNDUP(AVERAGE(C34:C37,G38:G45),0)</f>
        <v>612</v>
      </c>
    </row>
    <row r="47" spans="1:7" x14ac:dyDescent="0.2">
      <c r="A47" s="1">
        <v>46</v>
      </c>
      <c r="E47" s="1">
        <f t="shared" si="3"/>
        <v>637</v>
      </c>
      <c r="F47" s="1">
        <f t="shared" si="4"/>
        <v>619</v>
      </c>
      <c r="G47" s="1">
        <f>ROUNDUP(AVERAGE(C35:C37,G38:G46),0)</f>
        <v>614</v>
      </c>
    </row>
    <row r="48" spans="1:7" x14ac:dyDescent="0.2">
      <c r="A48" s="1">
        <v>47</v>
      </c>
      <c r="E48" s="1">
        <f t="shared" si="3"/>
        <v>637</v>
      </c>
      <c r="F48" s="1">
        <f t="shared" si="4"/>
        <v>619</v>
      </c>
      <c r="G48" s="1">
        <f>ROUNDUP(AVERAGE(C36:C37,G38:G47),0)</f>
        <v>617</v>
      </c>
    </row>
    <row r="49" spans="1:7" x14ac:dyDescent="0.2">
      <c r="A49" s="1">
        <v>48</v>
      </c>
      <c r="E49" s="1">
        <f t="shared" si="3"/>
        <v>637</v>
      </c>
      <c r="F49" s="1">
        <f t="shared" si="4"/>
        <v>618</v>
      </c>
      <c r="G49" s="1">
        <f>ROUNDUP(AVERAGE(C37,G38:G48),0)</f>
        <v>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CDD8-EBC5-C74C-B7E3-F4448309BED3}">
  <dimension ref="A1:M49"/>
  <sheetViews>
    <sheetView workbookViewId="0">
      <selection activeCell="O22" sqref="O22"/>
    </sheetView>
  </sheetViews>
  <sheetFormatPr baseColWidth="10" defaultRowHeight="16" x14ac:dyDescent="0.2"/>
  <cols>
    <col min="1" max="1" width="5.5" style="1" bestFit="1" customWidth="1"/>
    <col min="2" max="2" width="10" bestFit="1" customWidth="1"/>
    <col min="3" max="3" width="13.5" style="1" bestFit="1" customWidth="1"/>
    <col min="4" max="5" width="15.6640625" style="1" bestFit="1" customWidth="1"/>
    <col min="6" max="6" width="16.83203125" style="1" bestFit="1" customWidth="1"/>
    <col min="7" max="7" width="10.83203125" style="1"/>
    <col min="8" max="8" width="22.33203125" style="1" bestFit="1" customWidth="1"/>
    <col min="9" max="9" width="12.1640625" style="1" bestFit="1" customWidth="1"/>
    <col min="10" max="10" width="22.33203125" style="1" bestFit="1" customWidth="1"/>
    <col min="11" max="11" width="12.1640625" style="1" bestFit="1" customWidth="1"/>
    <col min="12" max="12" width="23.33203125" style="1" bestFit="1" customWidth="1"/>
    <col min="13" max="13" width="12.1640625" style="1" bestFit="1" customWidth="1"/>
  </cols>
  <sheetData>
    <row r="1" spans="1:13" x14ac:dyDescent="0.2">
      <c r="A1" s="12" t="s">
        <v>17</v>
      </c>
      <c r="B1" s="13" t="s">
        <v>4</v>
      </c>
      <c r="C1" s="12" t="s">
        <v>18</v>
      </c>
      <c r="D1" s="12" t="s">
        <v>76</v>
      </c>
      <c r="E1" s="12" t="s">
        <v>77</v>
      </c>
      <c r="F1" s="12" t="s">
        <v>78</v>
      </c>
      <c r="H1" s="12" t="s">
        <v>79</v>
      </c>
      <c r="I1" s="12" t="s">
        <v>82</v>
      </c>
      <c r="J1" s="12" t="s">
        <v>80</v>
      </c>
      <c r="K1" s="12" t="s">
        <v>82</v>
      </c>
      <c r="L1" s="12" t="s">
        <v>81</v>
      </c>
      <c r="M1" s="12" t="s">
        <v>82</v>
      </c>
    </row>
    <row r="2" spans="1:13" x14ac:dyDescent="0.2">
      <c r="A2" s="1">
        <v>1</v>
      </c>
      <c r="B2" t="s">
        <v>5</v>
      </c>
      <c r="C2" s="1">
        <v>480</v>
      </c>
      <c r="I2" s="17">
        <f>AVERAGE(H5:H37)</f>
        <v>1332.4545454545455</v>
      </c>
      <c r="K2" s="17">
        <f>AVERAGE(J8:J37)</f>
        <v>1665.9333333333334</v>
      </c>
      <c r="M2" s="17">
        <f>AVERAGE(L14:L37)</f>
        <v>2427.5833333333335</v>
      </c>
    </row>
    <row r="3" spans="1:13" x14ac:dyDescent="0.2">
      <c r="A3" s="1">
        <v>2</v>
      </c>
      <c r="B3" t="s">
        <v>6</v>
      </c>
      <c r="C3" s="1">
        <v>436</v>
      </c>
    </row>
    <row r="4" spans="1:13" x14ac:dyDescent="0.2">
      <c r="A4" s="1">
        <v>3</v>
      </c>
      <c r="B4" t="s">
        <v>7</v>
      </c>
      <c r="C4" s="1">
        <v>482</v>
      </c>
      <c r="I4" s="12" t="s">
        <v>74</v>
      </c>
      <c r="K4" s="12" t="s">
        <v>74</v>
      </c>
      <c r="M4" s="12" t="s">
        <v>74</v>
      </c>
    </row>
    <row r="5" spans="1:13" x14ac:dyDescent="0.2">
      <c r="A5" s="1">
        <v>4</v>
      </c>
      <c r="B5" t="s">
        <v>8</v>
      </c>
      <c r="C5" s="1">
        <v>448</v>
      </c>
      <c r="D5" s="1">
        <v>466</v>
      </c>
      <c r="H5" s="1">
        <f>(C5-D5)^2</f>
        <v>324</v>
      </c>
      <c r="I5" s="17">
        <f>SQRT(I2)</f>
        <v>36.502801884986113</v>
      </c>
      <c r="K5" s="17">
        <f>SQRT(K2)</f>
        <v>40.815846595817824</v>
      </c>
      <c r="M5" s="17">
        <f>SQRT(M2)</f>
        <v>49.270511803038268</v>
      </c>
    </row>
    <row r="6" spans="1:13" x14ac:dyDescent="0.2">
      <c r="A6" s="1">
        <v>5</v>
      </c>
      <c r="B6" t="s">
        <v>9</v>
      </c>
      <c r="C6" s="1">
        <v>458</v>
      </c>
      <c r="D6" s="1">
        <v>456</v>
      </c>
      <c r="H6" s="1">
        <f t="shared" ref="H6:H37" si="0">(C6-D6)^2</f>
        <v>4</v>
      </c>
    </row>
    <row r="7" spans="1:13" x14ac:dyDescent="0.2">
      <c r="A7" s="1">
        <v>6</v>
      </c>
      <c r="B7" t="s">
        <v>10</v>
      </c>
      <c r="C7" s="1">
        <v>489</v>
      </c>
      <c r="D7" s="1">
        <v>463</v>
      </c>
      <c r="H7" s="1">
        <f t="shared" si="0"/>
        <v>676</v>
      </c>
    </row>
    <row r="8" spans="1:13" x14ac:dyDescent="0.2">
      <c r="A8" s="1">
        <v>7</v>
      </c>
      <c r="B8" t="s">
        <v>11</v>
      </c>
      <c r="C8" s="1">
        <v>498</v>
      </c>
      <c r="D8" s="1">
        <v>465</v>
      </c>
      <c r="E8" s="1">
        <v>466</v>
      </c>
      <c r="H8" s="1">
        <f t="shared" si="0"/>
        <v>1089</v>
      </c>
      <c r="J8" s="1">
        <f>(C8-E8)^2</f>
        <v>1024</v>
      </c>
    </row>
    <row r="9" spans="1:13" x14ac:dyDescent="0.2">
      <c r="A9" s="1">
        <v>8</v>
      </c>
      <c r="B9" t="s">
        <v>12</v>
      </c>
      <c r="C9" s="1">
        <v>430</v>
      </c>
      <c r="D9" s="1">
        <v>482</v>
      </c>
      <c r="E9" s="1">
        <v>469</v>
      </c>
      <c r="H9" s="1">
        <f t="shared" si="0"/>
        <v>2704</v>
      </c>
      <c r="J9" s="1">
        <f t="shared" ref="J9:J37" si="1">(C9-E9)^2</f>
        <v>1521</v>
      </c>
    </row>
    <row r="10" spans="1:13" x14ac:dyDescent="0.2">
      <c r="A10" s="1">
        <v>9</v>
      </c>
      <c r="B10" t="s">
        <v>13</v>
      </c>
      <c r="C10" s="1">
        <v>444</v>
      </c>
      <c r="D10" s="1">
        <v>473</v>
      </c>
      <c r="E10" s="1">
        <v>468</v>
      </c>
      <c r="H10" s="1">
        <f t="shared" si="0"/>
        <v>841</v>
      </c>
      <c r="J10" s="1">
        <f t="shared" si="1"/>
        <v>576</v>
      </c>
    </row>
    <row r="11" spans="1:13" x14ac:dyDescent="0.2">
      <c r="A11" s="1">
        <v>10</v>
      </c>
      <c r="B11" t="s">
        <v>14</v>
      </c>
      <c r="C11" s="1">
        <v>496</v>
      </c>
      <c r="D11" s="1">
        <v>458</v>
      </c>
      <c r="E11" s="1">
        <v>462</v>
      </c>
      <c r="H11" s="1">
        <f t="shared" si="0"/>
        <v>1444</v>
      </c>
      <c r="J11" s="1">
        <f t="shared" si="1"/>
        <v>1156</v>
      </c>
    </row>
    <row r="12" spans="1:13" x14ac:dyDescent="0.2">
      <c r="A12" s="1">
        <v>11</v>
      </c>
      <c r="B12" t="s">
        <v>15</v>
      </c>
      <c r="C12" s="1">
        <v>487</v>
      </c>
      <c r="D12" s="1">
        <v>457</v>
      </c>
      <c r="E12" s="1">
        <v>470</v>
      </c>
      <c r="H12" s="1">
        <f t="shared" si="0"/>
        <v>900</v>
      </c>
      <c r="J12" s="1">
        <f t="shared" si="1"/>
        <v>289</v>
      </c>
    </row>
    <row r="13" spans="1:13" x14ac:dyDescent="0.2">
      <c r="A13" s="1">
        <v>12</v>
      </c>
      <c r="B13" t="s">
        <v>16</v>
      </c>
      <c r="C13" s="1">
        <v>525</v>
      </c>
      <c r="D13" s="1">
        <v>476</v>
      </c>
      <c r="E13" s="1">
        <v>474</v>
      </c>
      <c r="H13" s="1">
        <f t="shared" si="0"/>
        <v>2401</v>
      </c>
      <c r="J13" s="1">
        <f t="shared" si="1"/>
        <v>2601</v>
      </c>
    </row>
    <row r="14" spans="1:13" x14ac:dyDescent="0.2">
      <c r="A14" s="1">
        <v>13</v>
      </c>
      <c r="B14" t="s">
        <v>5</v>
      </c>
      <c r="C14" s="1">
        <v>575</v>
      </c>
      <c r="D14" s="1">
        <v>503</v>
      </c>
      <c r="E14" s="1">
        <v>480</v>
      </c>
      <c r="F14" s="1">
        <v>473</v>
      </c>
      <c r="H14" s="1">
        <f t="shared" si="0"/>
        <v>5184</v>
      </c>
      <c r="J14" s="1">
        <f t="shared" si="1"/>
        <v>9025</v>
      </c>
      <c r="L14" s="1">
        <f>(C14-F14)^2</f>
        <v>10404</v>
      </c>
    </row>
    <row r="15" spans="1:13" x14ac:dyDescent="0.2">
      <c r="A15" s="1">
        <v>14</v>
      </c>
      <c r="B15" t="s">
        <v>6</v>
      </c>
      <c r="C15" s="1">
        <v>527</v>
      </c>
      <c r="D15" s="1">
        <v>529</v>
      </c>
      <c r="E15" s="1">
        <v>493</v>
      </c>
      <c r="F15" s="1">
        <v>481</v>
      </c>
      <c r="H15" s="1">
        <f t="shared" si="0"/>
        <v>4</v>
      </c>
      <c r="J15" s="1">
        <f t="shared" si="1"/>
        <v>1156</v>
      </c>
      <c r="L15" s="1">
        <f t="shared" ref="L15:L37" si="2">(C15-F15)^2</f>
        <v>2116</v>
      </c>
    </row>
    <row r="16" spans="1:13" x14ac:dyDescent="0.2">
      <c r="A16" s="1">
        <v>15</v>
      </c>
      <c r="B16" t="s">
        <v>7</v>
      </c>
      <c r="C16" s="1">
        <v>540</v>
      </c>
      <c r="D16" s="1">
        <v>543</v>
      </c>
      <c r="E16" s="1">
        <v>509</v>
      </c>
      <c r="F16" s="1">
        <v>489</v>
      </c>
      <c r="H16" s="1">
        <f t="shared" si="0"/>
        <v>9</v>
      </c>
      <c r="J16" s="1">
        <f t="shared" si="1"/>
        <v>961</v>
      </c>
      <c r="L16" s="1">
        <f t="shared" si="2"/>
        <v>2601</v>
      </c>
    </row>
    <row r="17" spans="1:12" x14ac:dyDescent="0.2">
      <c r="A17" s="1">
        <v>16</v>
      </c>
      <c r="B17" t="s">
        <v>8</v>
      </c>
      <c r="C17" s="1">
        <v>502</v>
      </c>
      <c r="D17" s="1">
        <v>548</v>
      </c>
      <c r="E17" s="1">
        <v>525</v>
      </c>
      <c r="F17" s="1">
        <v>494</v>
      </c>
      <c r="H17" s="1">
        <f t="shared" si="0"/>
        <v>2116</v>
      </c>
      <c r="J17" s="1">
        <f t="shared" si="1"/>
        <v>529</v>
      </c>
      <c r="L17" s="1">
        <f t="shared" si="2"/>
        <v>64</v>
      </c>
    </row>
    <row r="18" spans="1:12" x14ac:dyDescent="0.2">
      <c r="A18" s="1">
        <v>17</v>
      </c>
      <c r="B18" t="s">
        <v>9</v>
      </c>
      <c r="C18" s="1">
        <v>508</v>
      </c>
      <c r="D18" s="1">
        <v>523</v>
      </c>
      <c r="E18" s="1">
        <v>526</v>
      </c>
      <c r="F18" s="1">
        <v>498</v>
      </c>
      <c r="H18" s="1">
        <f t="shared" si="0"/>
        <v>225</v>
      </c>
      <c r="J18" s="1">
        <f t="shared" si="1"/>
        <v>324</v>
      </c>
      <c r="L18" s="1">
        <f t="shared" si="2"/>
        <v>100</v>
      </c>
    </row>
    <row r="19" spans="1:12" x14ac:dyDescent="0.2">
      <c r="A19" s="1">
        <v>18</v>
      </c>
      <c r="B19" t="s">
        <v>10</v>
      </c>
      <c r="C19" s="1">
        <v>573</v>
      </c>
      <c r="D19" s="1">
        <v>517</v>
      </c>
      <c r="E19" s="1">
        <v>530</v>
      </c>
      <c r="F19" s="1">
        <v>502</v>
      </c>
      <c r="H19" s="1">
        <f t="shared" si="0"/>
        <v>3136</v>
      </c>
      <c r="J19" s="1">
        <f t="shared" si="1"/>
        <v>1849</v>
      </c>
      <c r="L19" s="1">
        <f t="shared" si="2"/>
        <v>5041</v>
      </c>
    </row>
    <row r="20" spans="1:12" x14ac:dyDescent="0.2">
      <c r="A20" s="1">
        <v>19</v>
      </c>
      <c r="B20" t="s">
        <v>11</v>
      </c>
      <c r="C20" s="1">
        <v>508</v>
      </c>
      <c r="D20" s="1">
        <v>528</v>
      </c>
      <c r="E20" s="1">
        <v>538</v>
      </c>
      <c r="F20" s="1">
        <v>509</v>
      </c>
      <c r="H20" s="1">
        <f t="shared" si="0"/>
        <v>400</v>
      </c>
      <c r="J20" s="1">
        <f t="shared" si="1"/>
        <v>900</v>
      </c>
      <c r="L20" s="1">
        <f t="shared" si="2"/>
        <v>1</v>
      </c>
    </row>
    <row r="21" spans="1:12" x14ac:dyDescent="0.2">
      <c r="A21" s="1">
        <v>20</v>
      </c>
      <c r="B21" t="s">
        <v>12</v>
      </c>
      <c r="C21" s="1">
        <v>498</v>
      </c>
      <c r="D21" s="1">
        <v>530</v>
      </c>
      <c r="E21" s="1">
        <v>527</v>
      </c>
      <c r="F21" s="1">
        <v>510</v>
      </c>
      <c r="H21" s="1">
        <f t="shared" si="0"/>
        <v>1024</v>
      </c>
      <c r="J21" s="1">
        <f t="shared" si="1"/>
        <v>841</v>
      </c>
      <c r="L21" s="1">
        <f t="shared" si="2"/>
        <v>144</v>
      </c>
    </row>
    <row r="22" spans="1:12" x14ac:dyDescent="0.2">
      <c r="A22" s="1">
        <v>21</v>
      </c>
      <c r="B22" t="s">
        <v>13</v>
      </c>
      <c r="C22" s="1">
        <v>485</v>
      </c>
      <c r="D22" s="1">
        <v>527</v>
      </c>
      <c r="E22" s="1">
        <v>522</v>
      </c>
      <c r="F22" s="1">
        <v>516</v>
      </c>
      <c r="H22" s="1">
        <f t="shared" si="0"/>
        <v>1764</v>
      </c>
      <c r="J22" s="1">
        <f t="shared" si="1"/>
        <v>1369</v>
      </c>
      <c r="L22" s="1">
        <f t="shared" si="2"/>
        <v>961</v>
      </c>
    </row>
    <row r="23" spans="1:12" x14ac:dyDescent="0.2">
      <c r="A23" s="1">
        <v>22</v>
      </c>
      <c r="B23" t="s">
        <v>14</v>
      </c>
      <c r="C23" s="1">
        <v>526</v>
      </c>
      <c r="D23" s="1">
        <v>497</v>
      </c>
      <c r="E23" s="1">
        <v>513</v>
      </c>
      <c r="F23" s="1">
        <v>519</v>
      </c>
      <c r="H23" s="1">
        <f t="shared" si="0"/>
        <v>841</v>
      </c>
      <c r="J23" s="1">
        <f t="shared" si="1"/>
        <v>169</v>
      </c>
      <c r="L23" s="1">
        <f t="shared" si="2"/>
        <v>49</v>
      </c>
    </row>
    <row r="24" spans="1:12" x14ac:dyDescent="0.2">
      <c r="A24" s="1">
        <v>23</v>
      </c>
      <c r="B24" t="s">
        <v>15</v>
      </c>
      <c r="C24" s="1">
        <v>552</v>
      </c>
      <c r="D24" s="1">
        <v>503</v>
      </c>
      <c r="E24" s="1">
        <v>517</v>
      </c>
      <c r="F24" s="1">
        <v>522</v>
      </c>
      <c r="H24" s="1">
        <f t="shared" si="0"/>
        <v>2401</v>
      </c>
      <c r="J24" s="1">
        <f t="shared" si="1"/>
        <v>1225</v>
      </c>
      <c r="L24" s="1">
        <f t="shared" si="2"/>
        <v>900</v>
      </c>
    </row>
    <row r="25" spans="1:12" x14ac:dyDescent="0.2">
      <c r="A25" s="1">
        <v>24</v>
      </c>
      <c r="B25" t="s">
        <v>16</v>
      </c>
      <c r="C25" s="1">
        <v>587</v>
      </c>
      <c r="D25" s="1">
        <v>521</v>
      </c>
      <c r="E25" s="1">
        <v>524</v>
      </c>
      <c r="F25" s="1">
        <v>527</v>
      </c>
      <c r="H25" s="1">
        <f t="shared" si="0"/>
        <v>4356</v>
      </c>
      <c r="J25" s="1">
        <f t="shared" si="1"/>
        <v>3969</v>
      </c>
      <c r="L25" s="1">
        <f t="shared" si="2"/>
        <v>3600</v>
      </c>
    </row>
    <row r="26" spans="1:12" x14ac:dyDescent="0.2">
      <c r="A26" s="1">
        <v>25</v>
      </c>
      <c r="B26" t="s">
        <v>5</v>
      </c>
      <c r="C26" s="1">
        <v>608</v>
      </c>
      <c r="D26" s="1">
        <v>555</v>
      </c>
      <c r="E26" s="1">
        <v>526</v>
      </c>
      <c r="F26" s="1">
        <v>532</v>
      </c>
      <c r="H26" s="1">
        <f t="shared" si="0"/>
        <v>2809</v>
      </c>
      <c r="J26" s="1">
        <f t="shared" si="1"/>
        <v>6724</v>
      </c>
      <c r="L26" s="1">
        <f t="shared" si="2"/>
        <v>5776</v>
      </c>
    </row>
    <row r="27" spans="1:12" x14ac:dyDescent="0.2">
      <c r="A27" s="1">
        <v>26</v>
      </c>
      <c r="B27" t="s">
        <v>6</v>
      </c>
      <c r="C27" s="1">
        <v>597</v>
      </c>
      <c r="D27" s="1">
        <v>583</v>
      </c>
      <c r="E27" s="1">
        <v>543</v>
      </c>
      <c r="F27" s="1">
        <v>535</v>
      </c>
      <c r="H27" s="1">
        <f t="shared" si="0"/>
        <v>196</v>
      </c>
      <c r="J27" s="1">
        <f t="shared" si="1"/>
        <v>2916</v>
      </c>
      <c r="L27" s="1">
        <f t="shared" si="2"/>
        <v>3844</v>
      </c>
    </row>
    <row r="28" spans="1:12" x14ac:dyDescent="0.2">
      <c r="A28" s="1">
        <v>27</v>
      </c>
      <c r="B28" t="s">
        <v>7</v>
      </c>
      <c r="C28" s="1">
        <v>612</v>
      </c>
      <c r="D28" s="1">
        <v>598</v>
      </c>
      <c r="E28" s="1">
        <v>560</v>
      </c>
      <c r="F28" s="1">
        <v>541</v>
      </c>
      <c r="H28" s="1">
        <f t="shared" si="0"/>
        <v>196</v>
      </c>
      <c r="J28" s="1">
        <f t="shared" si="1"/>
        <v>2704</v>
      </c>
      <c r="L28" s="1">
        <f t="shared" si="2"/>
        <v>5041</v>
      </c>
    </row>
    <row r="29" spans="1:12" x14ac:dyDescent="0.2">
      <c r="A29" s="1">
        <v>28</v>
      </c>
      <c r="B29" t="s">
        <v>8</v>
      </c>
      <c r="C29" s="1">
        <v>603</v>
      </c>
      <c r="D29" s="1">
        <v>606</v>
      </c>
      <c r="E29" s="1">
        <v>581</v>
      </c>
      <c r="F29" s="1">
        <v>547</v>
      </c>
      <c r="H29" s="1">
        <f t="shared" si="0"/>
        <v>9</v>
      </c>
      <c r="J29" s="1">
        <f t="shared" si="1"/>
        <v>484</v>
      </c>
      <c r="L29" s="1">
        <f t="shared" si="2"/>
        <v>3136</v>
      </c>
    </row>
    <row r="30" spans="1:12" x14ac:dyDescent="0.2">
      <c r="A30" s="1">
        <v>29</v>
      </c>
      <c r="B30" t="s">
        <v>9</v>
      </c>
      <c r="C30" s="1">
        <v>628</v>
      </c>
      <c r="D30" s="1">
        <v>604</v>
      </c>
      <c r="E30" s="1">
        <v>594</v>
      </c>
      <c r="F30" s="1">
        <v>555</v>
      </c>
      <c r="H30" s="1">
        <f t="shared" si="0"/>
        <v>576</v>
      </c>
      <c r="J30" s="1">
        <f t="shared" si="1"/>
        <v>1156</v>
      </c>
      <c r="L30" s="1">
        <f t="shared" si="2"/>
        <v>5329</v>
      </c>
    </row>
    <row r="31" spans="1:12" x14ac:dyDescent="0.2">
      <c r="A31" s="1">
        <v>30</v>
      </c>
      <c r="B31" t="s">
        <v>10</v>
      </c>
      <c r="C31" s="1">
        <v>605</v>
      </c>
      <c r="D31" s="1">
        <v>615</v>
      </c>
      <c r="E31" s="1">
        <v>606</v>
      </c>
      <c r="F31" s="1">
        <v>565</v>
      </c>
      <c r="H31" s="1">
        <f t="shared" si="0"/>
        <v>100</v>
      </c>
      <c r="J31" s="1">
        <f t="shared" si="1"/>
        <v>1</v>
      </c>
      <c r="L31" s="1">
        <f t="shared" si="2"/>
        <v>1600</v>
      </c>
    </row>
    <row r="32" spans="1:12" x14ac:dyDescent="0.2">
      <c r="A32" s="1">
        <v>31</v>
      </c>
      <c r="B32" t="s">
        <v>11</v>
      </c>
      <c r="C32" s="1">
        <v>627</v>
      </c>
      <c r="D32" s="1">
        <v>612</v>
      </c>
      <c r="E32" s="1">
        <v>609</v>
      </c>
      <c r="F32" s="1">
        <v>568</v>
      </c>
      <c r="H32" s="1">
        <f t="shared" si="0"/>
        <v>225</v>
      </c>
      <c r="J32" s="1">
        <f t="shared" si="1"/>
        <v>324</v>
      </c>
      <c r="L32" s="1">
        <f t="shared" si="2"/>
        <v>3481</v>
      </c>
    </row>
    <row r="33" spans="1:12" x14ac:dyDescent="0.2">
      <c r="A33" s="1">
        <v>32</v>
      </c>
      <c r="B33" t="s">
        <v>12</v>
      </c>
      <c r="C33" s="1">
        <v>578</v>
      </c>
      <c r="D33" s="1">
        <v>620</v>
      </c>
      <c r="E33" s="1">
        <v>612</v>
      </c>
      <c r="F33" s="1">
        <v>578</v>
      </c>
      <c r="H33" s="1">
        <f t="shared" si="0"/>
        <v>1764</v>
      </c>
      <c r="J33" s="1">
        <f t="shared" si="1"/>
        <v>1156</v>
      </c>
      <c r="L33" s="1">
        <f t="shared" si="2"/>
        <v>0</v>
      </c>
    </row>
    <row r="34" spans="1:12" x14ac:dyDescent="0.2">
      <c r="A34" s="1">
        <v>33</v>
      </c>
      <c r="B34" t="s">
        <v>13</v>
      </c>
      <c r="C34" s="1">
        <v>585</v>
      </c>
      <c r="D34" s="1">
        <v>604</v>
      </c>
      <c r="E34" s="1">
        <v>609</v>
      </c>
      <c r="F34" s="1">
        <v>584</v>
      </c>
      <c r="H34" s="1">
        <f t="shared" si="0"/>
        <v>361</v>
      </c>
      <c r="J34" s="1">
        <f t="shared" si="1"/>
        <v>576</v>
      </c>
      <c r="L34" s="1">
        <f t="shared" si="2"/>
        <v>1</v>
      </c>
    </row>
    <row r="35" spans="1:12" x14ac:dyDescent="0.2">
      <c r="A35" s="1">
        <v>34</v>
      </c>
      <c r="B35" t="s">
        <v>14</v>
      </c>
      <c r="C35" s="1">
        <v>581</v>
      </c>
      <c r="D35" s="1">
        <v>597</v>
      </c>
      <c r="E35" s="1">
        <v>605</v>
      </c>
      <c r="F35" s="1">
        <v>593</v>
      </c>
      <c r="H35" s="1">
        <f t="shared" si="0"/>
        <v>256</v>
      </c>
      <c r="J35" s="1">
        <f t="shared" si="1"/>
        <v>576</v>
      </c>
      <c r="L35" s="1">
        <f t="shared" si="2"/>
        <v>144</v>
      </c>
    </row>
    <row r="36" spans="1:12" x14ac:dyDescent="0.2">
      <c r="A36" s="1">
        <v>35</v>
      </c>
      <c r="B36" t="s">
        <v>15</v>
      </c>
      <c r="C36" s="1">
        <v>632</v>
      </c>
      <c r="D36" s="1">
        <v>582</v>
      </c>
      <c r="E36" s="1">
        <v>601</v>
      </c>
      <c r="F36" s="1">
        <v>597</v>
      </c>
      <c r="H36" s="1">
        <f t="shared" si="0"/>
        <v>2500</v>
      </c>
      <c r="J36" s="1">
        <f t="shared" si="1"/>
        <v>961</v>
      </c>
      <c r="L36" s="1">
        <f t="shared" si="2"/>
        <v>1225</v>
      </c>
    </row>
    <row r="37" spans="1:12" x14ac:dyDescent="0.2">
      <c r="A37" s="1">
        <v>36</v>
      </c>
      <c r="B37" t="s">
        <v>16</v>
      </c>
      <c r="C37" s="1">
        <v>656</v>
      </c>
      <c r="D37" s="1">
        <v>600</v>
      </c>
      <c r="E37" s="1">
        <v>602</v>
      </c>
      <c r="F37" s="1">
        <v>604</v>
      </c>
      <c r="H37" s="1">
        <f t="shared" si="0"/>
        <v>3136</v>
      </c>
      <c r="J37" s="1">
        <f t="shared" si="1"/>
        <v>2916</v>
      </c>
      <c r="L37" s="1">
        <f t="shared" si="2"/>
        <v>2704</v>
      </c>
    </row>
    <row r="38" spans="1:12" x14ac:dyDescent="0.2">
      <c r="A38" s="1">
        <v>37</v>
      </c>
      <c r="D38" s="1">
        <v>623</v>
      </c>
      <c r="E38" s="1">
        <v>610</v>
      </c>
      <c r="F38" s="1">
        <v>610</v>
      </c>
    </row>
    <row r="39" spans="1:12" x14ac:dyDescent="0.2">
      <c r="A39" s="1">
        <v>38</v>
      </c>
      <c r="D39" s="1">
        <v>637</v>
      </c>
      <c r="E39" s="1">
        <v>607</v>
      </c>
      <c r="F39" s="1">
        <v>610</v>
      </c>
    </row>
    <row r="40" spans="1:12" x14ac:dyDescent="0.2">
      <c r="A40" s="1">
        <v>39</v>
      </c>
      <c r="D40" s="1">
        <v>639</v>
      </c>
      <c r="E40" s="1">
        <v>612</v>
      </c>
      <c r="F40" s="1">
        <v>611</v>
      </c>
    </row>
    <row r="41" spans="1:12" x14ac:dyDescent="0.2">
      <c r="A41" s="1">
        <v>40</v>
      </c>
      <c r="D41" s="1">
        <v>633</v>
      </c>
      <c r="E41" s="1">
        <v>617</v>
      </c>
      <c r="F41" s="1">
        <v>611</v>
      </c>
    </row>
    <row r="42" spans="1:12" x14ac:dyDescent="0.2">
      <c r="A42" s="1">
        <v>41</v>
      </c>
      <c r="D42" s="1">
        <v>637</v>
      </c>
      <c r="E42" s="1">
        <v>623</v>
      </c>
      <c r="F42" s="1">
        <v>612</v>
      </c>
    </row>
    <row r="43" spans="1:12" x14ac:dyDescent="0.2">
      <c r="A43" s="1">
        <v>42</v>
      </c>
      <c r="D43" s="1">
        <v>637</v>
      </c>
      <c r="E43" s="1">
        <v>621</v>
      </c>
      <c r="F43" s="1">
        <v>610</v>
      </c>
    </row>
    <row r="44" spans="1:12" x14ac:dyDescent="0.2">
      <c r="A44" s="1">
        <v>43</v>
      </c>
      <c r="D44" s="1">
        <v>636</v>
      </c>
      <c r="E44" s="1">
        <v>615</v>
      </c>
      <c r="F44" s="1">
        <v>611</v>
      </c>
    </row>
    <row r="45" spans="1:12" x14ac:dyDescent="0.2">
      <c r="A45" s="1">
        <v>44</v>
      </c>
      <c r="D45" s="1">
        <v>637</v>
      </c>
      <c r="E45" s="1">
        <v>616</v>
      </c>
      <c r="F45" s="1">
        <v>609</v>
      </c>
    </row>
    <row r="46" spans="1:12" x14ac:dyDescent="0.2">
      <c r="A46" s="1">
        <v>45</v>
      </c>
      <c r="D46" s="1">
        <v>637</v>
      </c>
      <c r="E46" s="1">
        <v>618</v>
      </c>
      <c r="F46" s="1">
        <v>612</v>
      </c>
    </row>
    <row r="47" spans="1:12" x14ac:dyDescent="0.2">
      <c r="A47" s="1">
        <v>46</v>
      </c>
      <c r="D47" s="1">
        <v>637</v>
      </c>
      <c r="E47" s="1">
        <v>619</v>
      </c>
      <c r="F47" s="1">
        <v>614</v>
      </c>
    </row>
    <row r="48" spans="1:12" x14ac:dyDescent="0.2">
      <c r="A48" s="1">
        <v>47</v>
      </c>
      <c r="D48" s="1">
        <v>637</v>
      </c>
      <c r="E48" s="1">
        <v>619</v>
      </c>
      <c r="F48" s="1">
        <v>617</v>
      </c>
    </row>
    <row r="49" spans="1:6" x14ac:dyDescent="0.2">
      <c r="A49" s="1">
        <v>48</v>
      </c>
      <c r="D49" s="1">
        <v>637</v>
      </c>
      <c r="E49" s="1">
        <v>618</v>
      </c>
      <c r="F49" s="1">
        <v>616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13B2-DA15-984E-91A2-FB9E66C2ACAA}">
  <dimension ref="A1:Q49"/>
  <sheetViews>
    <sheetView workbookViewId="0">
      <selection activeCell="M53" sqref="M53"/>
    </sheetView>
  </sheetViews>
  <sheetFormatPr baseColWidth="10" defaultRowHeight="16" x14ac:dyDescent="0.2"/>
  <cols>
    <col min="2" max="2" width="11.1640625" customWidth="1"/>
    <col min="3" max="3" width="13.5" bestFit="1" customWidth="1"/>
    <col min="5" max="5" width="31.5" style="1" bestFit="1" customWidth="1"/>
    <col min="6" max="6" width="6" customWidth="1"/>
    <col min="7" max="7" width="32" style="1" bestFit="1" customWidth="1"/>
    <col min="8" max="8" width="5" customWidth="1"/>
    <col min="9" max="9" width="32" style="1" bestFit="1" customWidth="1"/>
    <col min="10" max="10" width="5" customWidth="1"/>
    <col min="12" max="12" width="18.6640625" bestFit="1" customWidth="1"/>
    <col min="13" max="13" width="10.83203125" style="2"/>
    <col min="14" max="14" width="18.6640625" bestFit="1" customWidth="1"/>
    <col min="15" max="15" width="10.83203125" style="2"/>
    <col min="16" max="16" width="18.6640625" bestFit="1" customWidth="1"/>
    <col min="17" max="17" width="10.83203125" style="1"/>
  </cols>
  <sheetData>
    <row r="1" spans="1:17" x14ac:dyDescent="0.2">
      <c r="A1" s="12" t="s">
        <v>17</v>
      </c>
      <c r="B1" s="12" t="s">
        <v>4</v>
      </c>
      <c r="C1" s="12" t="s">
        <v>18</v>
      </c>
      <c r="E1" s="12" t="s">
        <v>71</v>
      </c>
      <c r="F1" s="12">
        <v>0.3</v>
      </c>
      <c r="G1" s="12" t="s">
        <v>72</v>
      </c>
      <c r="H1" s="12">
        <v>0.5</v>
      </c>
      <c r="I1" s="12" t="s">
        <v>73</v>
      </c>
      <c r="J1" s="12">
        <v>0.7</v>
      </c>
      <c r="L1" s="16" t="s">
        <v>93</v>
      </c>
      <c r="M1" s="12" t="s">
        <v>82</v>
      </c>
      <c r="N1" s="16" t="s">
        <v>95</v>
      </c>
      <c r="O1" s="12" t="s">
        <v>82</v>
      </c>
      <c r="P1" s="16" t="s">
        <v>94</v>
      </c>
      <c r="Q1" s="12" t="s">
        <v>82</v>
      </c>
    </row>
    <row r="2" spans="1:17" x14ac:dyDescent="0.2">
      <c r="A2" s="1">
        <v>1</v>
      </c>
      <c r="B2" t="s">
        <v>5</v>
      </c>
      <c r="C2" s="1">
        <v>480</v>
      </c>
      <c r="M2" s="19">
        <f>AVERAGE(L3:L37)</f>
        <v>1324.2857142857142</v>
      </c>
      <c r="O2" s="19">
        <f>AVERAGE(N3:N37)</f>
        <v>1148.3714285714286</v>
      </c>
      <c r="Q2" s="17">
        <f>AVERAGE(P4:P37)</f>
        <v>1098.1470588235295</v>
      </c>
    </row>
    <row r="3" spans="1:17" x14ac:dyDescent="0.2">
      <c r="A3" s="1">
        <v>2</v>
      </c>
      <c r="B3" t="s">
        <v>6</v>
      </c>
      <c r="C3" s="1">
        <v>436</v>
      </c>
      <c r="E3" s="1">
        <f>C2</f>
        <v>480</v>
      </c>
      <c r="G3" s="1">
        <f>C2</f>
        <v>480</v>
      </c>
      <c r="I3" s="1">
        <f>C2</f>
        <v>480</v>
      </c>
      <c r="L3">
        <f t="shared" ref="L3:L37" si="0">(C3-E3)^2</f>
        <v>1936</v>
      </c>
      <c r="N3">
        <f>(C3-G3)^2</f>
        <v>1936</v>
      </c>
      <c r="P3">
        <f>(C3-I3)^2</f>
        <v>1936</v>
      </c>
    </row>
    <row r="4" spans="1:17" x14ac:dyDescent="0.2">
      <c r="A4" s="1">
        <v>3</v>
      </c>
      <c r="B4" t="s">
        <v>7</v>
      </c>
      <c r="C4" s="1">
        <v>482</v>
      </c>
      <c r="E4" s="1">
        <f>ROUND($F$1*C3+(1-$F$1)*E3,0)</f>
        <v>467</v>
      </c>
      <c r="G4" s="1">
        <f>ROUND($H$1*C3+(1-$H$1)*G3,0)</f>
        <v>458</v>
      </c>
      <c r="I4" s="1">
        <f>ROUND($J$1*C3+(1-$J$1)*I3,0)</f>
        <v>449</v>
      </c>
      <c r="L4">
        <f t="shared" si="0"/>
        <v>225</v>
      </c>
      <c r="M4" s="12" t="s">
        <v>90</v>
      </c>
      <c r="N4">
        <f t="shared" ref="N4:N37" si="1">(C4-G4)^2</f>
        <v>576</v>
      </c>
      <c r="O4" s="12" t="s">
        <v>90</v>
      </c>
      <c r="P4">
        <f t="shared" ref="P4:P37" si="2">(C4-I4)^2</f>
        <v>1089</v>
      </c>
      <c r="Q4" s="12" t="s">
        <v>90</v>
      </c>
    </row>
    <row r="5" spans="1:17" x14ac:dyDescent="0.2">
      <c r="A5" s="1">
        <v>4</v>
      </c>
      <c r="B5" t="s">
        <v>8</v>
      </c>
      <c r="C5" s="1">
        <v>448</v>
      </c>
      <c r="E5" s="1">
        <f>ROUND($F$1*C4+(1-$F$1)*E4,0)</f>
        <v>472</v>
      </c>
      <c r="G5" s="1">
        <f>ROUND($H$1*C4+(1-$H$1)*G4,0)</f>
        <v>470</v>
      </c>
      <c r="I5" s="1">
        <f>ROUND($J$1*C4+(1-$J$1)*I4,0)</f>
        <v>472</v>
      </c>
      <c r="L5">
        <f t="shared" si="0"/>
        <v>576</v>
      </c>
      <c r="M5" s="19">
        <f>SQRT(M2)</f>
        <v>36.390736654892194</v>
      </c>
      <c r="N5">
        <f t="shared" si="1"/>
        <v>484</v>
      </c>
      <c r="O5" s="19">
        <f>SQRT(O2)</f>
        <v>33.887629432750657</v>
      </c>
      <c r="P5">
        <f t="shared" si="2"/>
        <v>576</v>
      </c>
      <c r="Q5" s="17">
        <f>SQRT(Q2)</f>
        <v>33.138301990650177</v>
      </c>
    </row>
    <row r="6" spans="1:17" x14ac:dyDescent="0.2">
      <c r="A6" s="1">
        <v>5</v>
      </c>
      <c r="B6" t="s">
        <v>9</v>
      </c>
      <c r="C6" s="1">
        <v>458</v>
      </c>
      <c r="E6" s="1">
        <f t="shared" ref="E6:E38" si="3">ROUND($F$1*C5+(1-$F$1)*E5,0)</f>
        <v>465</v>
      </c>
      <c r="G6" s="1">
        <f t="shared" ref="G6:G38" si="4">ROUND($H$1*C5+(1-$H$1)*G5,0)</f>
        <v>459</v>
      </c>
      <c r="I6" s="1">
        <f t="shared" ref="I6:I37" si="5">ROUND($J$1*C5+(1-$J$1)*I5,0)</f>
        <v>455</v>
      </c>
      <c r="L6">
        <f t="shared" si="0"/>
        <v>49</v>
      </c>
      <c r="N6">
        <f t="shared" si="1"/>
        <v>1</v>
      </c>
      <c r="P6">
        <f t="shared" si="2"/>
        <v>9</v>
      </c>
    </row>
    <row r="7" spans="1:17" x14ac:dyDescent="0.2">
      <c r="A7" s="1">
        <v>6</v>
      </c>
      <c r="B7" t="s">
        <v>10</v>
      </c>
      <c r="C7" s="1">
        <v>489</v>
      </c>
      <c r="E7" s="1">
        <f t="shared" si="3"/>
        <v>463</v>
      </c>
      <c r="G7" s="1">
        <f t="shared" si="4"/>
        <v>459</v>
      </c>
      <c r="I7" s="1">
        <f t="shared" si="5"/>
        <v>457</v>
      </c>
      <c r="L7">
        <f t="shared" si="0"/>
        <v>676</v>
      </c>
      <c r="N7">
        <f t="shared" si="1"/>
        <v>900</v>
      </c>
      <c r="P7">
        <f t="shared" si="2"/>
        <v>1024</v>
      </c>
    </row>
    <row r="8" spans="1:17" x14ac:dyDescent="0.2">
      <c r="A8" s="1">
        <v>7</v>
      </c>
      <c r="B8" t="s">
        <v>11</v>
      </c>
      <c r="C8" s="1">
        <v>498</v>
      </c>
      <c r="E8" s="1">
        <f t="shared" si="3"/>
        <v>471</v>
      </c>
      <c r="G8" s="1">
        <f t="shared" si="4"/>
        <v>474</v>
      </c>
      <c r="I8" s="1">
        <f t="shared" si="5"/>
        <v>479</v>
      </c>
      <c r="L8">
        <f t="shared" si="0"/>
        <v>729</v>
      </c>
      <c r="N8">
        <f t="shared" si="1"/>
        <v>576</v>
      </c>
      <c r="P8">
        <f t="shared" si="2"/>
        <v>361</v>
      </c>
    </row>
    <row r="9" spans="1:17" x14ac:dyDescent="0.2">
      <c r="A9" s="1">
        <v>8</v>
      </c>
      <c r="B9" t="s">
        <v>12</v>
      </c>
      <c r="C9" s="1">
        <v>430</v>
      </c>
      <c r="E9" s="1">
        <f t="shared" si="3"/>
        <v>479</v>
      </c>
      <c r="G9" s="1">
        <f t="shared" si="4"/>
        <v>486</v>
      </c>
      <c r="I9" s="1">
        <f t="shared" si="5"/>
        <v>492</v>
      </c>
      <c r="L9">
        <f t="shared" si="0"/>
        <v>2401</v>
      </c>
      <c r="N9">
        <f t="shared" si="1"/>
        <v>3136</v>
      </c>
      <c r="P9">
        <f t="shared" si="2"/>
        <v>3844</v>
      </c>
    </row>
    <row r="10" spans="1:17" x14ac:dyDescent="0.2">
      <c r="A10" s="1">
        <v>9</v>
      </c>
      <c r="B10" t="s">
        <v>13</v>
      </c>
      <c r="C10" s="1">
        <v>444</v>
      </c>
      <c r="E10" s="1">
        <f t="shared" si="3"/>
        <v>464</v>
      </c>
      <c r="G10" s="1">
        <f t="shared" si="4"/>
        <v>458</v>
      </c>
      <c r="I10" s="1">
        <f t="shared" si="5"/>
        <v>449</v>
      </c>
      <c r="L10">
        <f t="shared" si="0"/>
        <v>400</v>
      </c>
      <c r="N10">
        <f t="shared" si="1"/>
        <v>196</v>
      </c>
      <c r="P10">
        <f t="shared" si="2"/>
        <v>25</v>
      </c>
    </row>
    <row r="11" spans="1:17" x14ac:dyDescent="0.2">
      <c r="A11" s="1">
        <v>10</v>
      </c>
      <c r="B11" t="s">
        <v>14</v>
      </c>
      <c r="C11" s="1">
        <v>496</v>
      </c>
      <c r="E11" s="1">
        <f t="shared" si="3"/>
        <v>458</v>
      </c>
      <c r="G11" s="1">
        <f t="shared" si="4"/>
        <v>451</v>
      </c>
      <c r="I11" s="1">
        <f t="shared" si="5"/>
        <v>446</v>
      </c>
      <c r="L11">
        <f t="shared" si="0"/>
        <v>1444</v>
      </c>
      <c r="N11">
        <f t="shared" si="1"/>
        <v>2025</v>
      </c>
      <c r="P11">
        <f t="shared" si="2"/>
        <v>2500</v>
      </c>
    </row>
    <row r="12" spans="1:17" x14ac:dyDescent="0.2">
      <c r="A12" s="1">
        <v>11</v>
      </c>
      <c r="B12" t="s">
        <v>15</v>
      </c>
      <c r="C12" s="1">
        <v>487</v>
      </c>
      <c r="E12" s="1">
        <f t="shared" si="3"/>
        <v>469</v>
      </c>
      <c r="G12" s="1">
        <f t="shared" si="4"/>
        <v>474</v>
      </c>
      <c r="I12" s="1">
        <f t="shared" si="5"/>
        <v>481</v>
      </c>
      <c r="L12">
        <f t="shared" si="0"/>
        <v>324</v>
      </c>
      <c r="N12">
        <f t="shared" si="1"/>
        <v>169</v>
      </c>
      <c r="P12">
        <f t="shared" si="2"/>
        <v>36</v>
      </c>
    </row>
    <row r="13" spans="1:17" x14ac:dyDescent="0.2">
      <c r="A13" s="1">
        <v>12</v>
      </c>
      <c r="B13" t="s">
        <v>16</v>
      </c>
      <c r="C13" s="1">
        <v>525</v>
      </c>
      <c r="E13" s="1">
        <f t="shared" si="3"/>
        <v>474</v>
      </c>
      <c r="G13" s="1">
        <f t="shared" si="4"/>
        <v>481</v>
      </c>
      <c r="I13" s="1">
        <f t="shared" si="5"/>
        <v>485</v>
      </c>
      <c r="L13">
        <f t="shared" si="0"/>
        <v>2601</v>
      </c>
      <c r="N13">
        <f t="shared" si="1"/>
        <v>1936</v>
      </c>
      <c r="P13">
        <f t="shared" si="2"/>
        <v>1600</v>
      </c>
    </row>
    <row r="14" spans="1:17" x14ac:dyDescent="0.2">
      <c r="A14" s="1">
        <v>13</v>
      </c>
      <c r="B14" t="s">
        <v>5</v>
      </c>
      <c r="C14" s="1">
        <v>575</v>
      </c>
      <c r="E14" s="1">
        <f t="shared" si="3"/>
        <v>489</v>
      </c>
      <c r="G14" s="1">
        <f t="shared" si="4"/>
        <v>503</v>
      </c>
      <c r="I14" s="1">
        <f t="shared" si="5"/>
        <v>513</v>
      </c>
      <c r="L14">
        <f t="shared" si="0"/>
        <v>7396</v>
      </c>
      <c r="N14">
        <f t="shared" si="1"/>
        <v>5184</v>
      </c>
      <c r="P14">
        <f t="shared" si="2"/>
        <v>3844</v>
      </c>
    </row>
    <row r="15" spans="1:17" x14ac:dyDescent="0.2">
      <c r="A15" s="1">
        <v>14</v>
      </c>
      <c r="B15" t="s">
        <v>6</v>
      </c>
      <c r="C15" s="1">
        <v>527</v>
      </c>
      <c r="E15" s="1">
        <f t="shared" si="3"/>
        <v>515</v>
      </c>
      <c r="G15" s="1">
        <f t="shared" si="4"/>
        <v>539</v>
      </c>
      <c r="I15" s="1">
        <f t="shared" si="5"/>
        <v>556</v>
      </c>
      <c r="L15">
        <f t="shared" si="0"/>
        <v>144</v>
      </c>
      <c r="N15">
        <f t="shared" si="1"/>
        <v>144</v>
      </c>
      <c r="P15">
        <f t="shared" si="2"/>
        <v>841</v>
      </c>
    </row>
    <row r="16" spans="1:17" x14ac:dyDescent="0.2">
      <c r="A16" s="1">
        <v>15</v>
      </c>
      <c r="B16" t="s">
        <v>7</v>
      </c>
      <c r="C16" s="1">
        <v>540</v>
      </c>
      <c r="E16" s="1">
        <f t="shared" si="3"/>
        <v>519</v>
      </c>
      <c r="G16" s="1">
        <f t="shared" si="4"/>
        <v>533</v>
      </c>
      <c r="I16" s="1">
        <f t="shared" si="5"/>
        <v>536</v>
      </c>
      <c r="L16">
        <f t="shared" si="0"/>
        <v>441</v>
      </c>
      <c r="N16">
        <f t="shared" si="1"/>
        <v>49</v>
      </c>
      <c r="P16">
        <f t="shared" si="2"/>
        <v>16</v>
      </c>
    </row>
    <row r="17" spans="1:16" x14ac:dyDescent="0.2">
      <c r="A17" s="1">
        <v>16</v>
      </c>
      <c r="B17" t="s">
        <v>8</v>
      </c>
      <c r="C17" s="1">
        <v>502</v>
      </c>
      <c r="E17" s="1">
        <f t="shared" si="3"/>
        <v>525</v>
      </c>
      <c r="G17" s="1">
        <f t="shared" si="4"/>
        <v>537</v>
      </c>
      <c r="I17" s="1">
        <f t="shared" si="5"/>
        <v>539</v>
      </c>
      <c r="L17">
        <f t="shared" si="0"/>
        <v>529</v>
      </c>
      <c r="N17">
        <f t="shared" si="1"/>
        <v>1225</v>
      </c>
      <c r="P17">
        <f t="shared" si="2"/>
        <v>1369</v>
      </c>
    </row>
    <row r="18" spans="1:16" x14ac:dyDescent="0.2">
      <c r="A18" s="1">
        <v>17</v>
      </c>
      <c r="B18" t="s">
        <v>9</v>
      </c>
      <c r="C18" s="1">
        <v>508</v>
      </c>
      <c r="E18" s="1">
        <f t="shared" si="3"/>
        <v>518</v>
      </c>
      <c r="G18" s="1">
        <f t="shared" si="4"/>
        <v>520</v>
      </c>
      <c r="I18" s="1">
        <f t="shared" si="5"/>
        <v>513</v>
      </c>
      <c r="L18">
        <f t="shared" si="0"/>
        <v>100</v>
      </c>
      <c r="N18">
        <f t="shared" si="1"/>
        <v>144</v>
      </c>
      <c r="P18">
        <f t="shared" si="2"/>
        <v>25</v>
      </c>
    </row>
    <row r="19" spans="1:16" x14ac:dyDescent="0.2">
      <c r="A19" s="1">
        <v>18</v>
      </c>
      <c r="B19" t="s">
        <v>10</v>
      </c>
      <c r="C19" s="1">
        <v>573</v>
      </c>
      <c r="E19" s="1">
        <f t="shared" si="3"/>
        <v>515</v>
      </c>
      <c r="G19" s="1">
        <f t="shared" si="4"/>
        <v>514</v>
      </c>
      <c r="I19" s="1">
        <f t="shared" si="5"/>
        <v>510</v>
      </c>
      <c r="L19">
        <f t="shared" si="0"/>
        <v>3364</v>
      </c>
      <c r="N19">
        <f t="shared" si="1"/>
        <v>3481</v>
      </c>
      <c r="P19">
        <f t="shared" si="2"/>
        <v>3969</v>
      </c>
    </row>
    <row r="20" spans="1:16" x14ac:dyDescent="0.2">
      <c r="A20" s="1">
        <v>19</v>
      </c>
      <c r="B20" t="s">
        <v>11</v>
      </c>
      <c r="C20" s="1">
        <v>508</v>
      </c>
      <c r="E20" s="1">
        <f t="shared" si="3"/>
        <v>532</v>
      </c>
      <c r="G20" s="1">
        <f t="shared" si="4"/>
        <v>544</v>
      </c>
      <c r="I20" s="1">
        <f t="shared" si="5"/>
        <v>554</v>
      </c>
      <c r="L20">
        <f t="shared" si="0"/>
        <v>576</v>
      </c>
      <c r="N20">
        <f t="shared" si="1"/>
        <v>1296</v>
      </c>
      <c r="P20">
        <f t="shared" si="2"/>
        <v>2116</v>
      </c>
    </row>
    <row r="21" spans="1:16" x14ac:dyDescent="0.2">
      <c r="A21" s="1">
        <v>20</v>
      </c>
      <c r="B21" t="s">
        <v>12</v>
      </c>
      <c r="C21" s="1">
        <v>498</v>
      </c>
      <c r="E21" s="1">
        <f t="shared" si="3"/>
        <v>525</v>
      </c>
      <c r="G21" s="1">
        <f t="shared" si="4"/>
        <v>526</v>
      </c>
      <c r="I21" s="1">
        <f t="shared" si="5"/>
        <v>522</v>
      </c>
      <c r="L21">
        <f t="shared" si="0"/>
        <v>729</v>
      </c>
      <c r="N21">
        <f t="shared" si="1"/>
        <v>784</v>
      </c>
      <c r="P21">
        <f t="shared" si="2"/>
        <v>576</v>
      </c>
    </row>
    <row r="22" spans="1:16" x14ac:dyDescent="0.2">
      <c r="A22" s="1">
        <v>21</v>
      </c>
      <c r="B22" t="s">
        <v>13</v>
      </c>
      <c r="C22" s="1">
        <v>485</v>
      </c>
      <c r="E22" s="1">
        <f t="shared" si="3"/>
        <v>517</v>
      </c>
      <c r="G22" s="1">
        <f t="shared" si="4"/>
        <v>512</v>
      </c>
      <c r="I22" s="1">
        <f t="shared" si="5"/>
        <v>505</v>
      </c>
      <c r="L22">
        <f t="shared" si="0"/>
        <v>1024</v>
      </c>
      <c r="N22">
        <f t="shared" si="1"/>
        <v>729</v>
      </c>
      <c r="P22">
        <f t="shared" si="2"/>
        <v>400</v>
      </c>
    </row>
    <row r="23" spans="1:16" x14ac:dyDescent="0.2">
      <c r="A23" s="1">
        <v>22</v>
      </c>
      <c r="B23" t="s">
        <v>14</v>
      </c>
      <c r="C23" s="1">
        <v>526</v>
      </c>
      <c r="E23" s="1">
        <f t="shared" si="3"/>
        <v>507</v>
      </c>
      <c r="G23" s="1">
        <f t="shared" si="4"/>
        <v>499</v>
      </c>
      <c r="I23" s="1">
        <f t="shared" si="5"/>
        <v>491</v>
      </c>
      <c r="L23">
        <f t="shared" si="0"/>
        <v>361</v>
      </c>
      <c r="N23">
        <f t="shared" si="1"/>
        <v>729</v>
      </c>
      <c r="P23">
        <f t="shared" si="2"/>
        <v>1225</v>
      </c>
    </row>
    <row r="24" spans="1:16" x14ac:dyDescent="0.2">
      <c r="A24" s="1">
        <v>23</v>
      </c>
      <c r="B24" t="s">
        <v>15</v>
      </c>
      <c r="C24" s="1">
        <v>552</v>
      </c>
      <c r="E24" s="1">
        <f t="shared" si="3"/>
        <v>513</v>
      </c>
      <c r="G24" s="1">
        <f t="shared" si="4"/>
        <v>513</v>
      </c>
      <c r="I24" s="1">
        <f t="shared" si="5"/>
        <v>516</v>
      </c>
      <c r="L24">
        <f t="shared" si="0"/>
        <v>1521</v>
      </c>
      <c r="N24">
        <f t="shared" si="1"/>
        <v>1521</v>
      </c>
      <c r="P24">
        <f t="shared" si="2"/>
        <v>1296</v>
      </c>
    </row>
    <row r="25" spans="1:16" x14ac:dyDescent="0.2">
      <c r="A25" s="1">
        <v>24</v>
      </c>
      <c r="B25" t="s">
        <v>16</v>
      </c>
      <c r="C25" s="1">
        <v>587</v>
      </c>
      <c r="E25" s="1">
        <f t="shared" si="3"/>
        <v>525</v>
      </c>
      <c r="G25" s="1">
        <f t="shared" si="4"/>
        <v>533</v>
      </c>
      <c r="I25" s="1">
        <f t="shared" si="5"/>
        <v>541</v>
      </c>
      <c r="L25">
        <f t="shared" si="0"/>
        <v>3844</v>
      </c>
      <c r="N25">
        <f t="shared" si="1"/>
        <v>2916</v>
      </c>
      <c r="P25">
        <f t="shared" si="2"/>
        <v>2116</v>
      </c>
    </row>
    <row r="26" spans="1:16" x14ac:dyDescent="0.2">
      <c r="A26" s="1">
        <v>25</v>
      </c>
      <c r="B26" t="s">
        <v>5</v>
      </c>
      <c r="C26" s="1">
        <v>608</v>
      </c>
      <c r="E26" s="1">
        <f t="shared" si="3"/>
        <v>544</v>
      </c>
      <c r="G26" s="1">
        <f t="shared" si="4"/>
        <v>560</v>
      </c>
      <c r="I26" s="1">
        <f t="shared" si="5"/>
        <v>573</v>
      </c>
      <c r="L26">
        <f t="shared" si="0"/>
        <v>4096</v>
      </c>
      <c r="N26">
        <f t="shared" si="1"/>
        <v>2304</v>
      </c>
      <c r="P26">
        <f t="shared" si="2"/>
        <v>1225</v>
      </c>
    </row>
    <row r="27" spans="1:16" x14ac:dyDescent="0.2">
      <c r="A27" s="1">
        <v>26</v>
      </c>
      <c r="B27" t="s">
        <v>6</v>
      </c>
      <c r="C27" s="1">
        <v>597</v>
      </c>
      <c r="E27" s="1">
        <f t="shared" si="3"/>
        <v>563</v>
      </c>
      <c r="G27" s="1">
        <f t="shared" si="4"/>
        <v>584</v>
      </c>
      <c r="I27" s="1">
        <f t="shared" si="5"/>
        <v>598</v>
      </c>
      <c r="L27">
        <f t="shared" si="0"/>
        <v>1156</v>
      </c>
      <c r="N27">
        <f t="shared" si="1"/>
        <v>169</v>
      </c>
      <c r="P27">
        <f t="shared" si="2"/>
        <v>1</v>
      </c>
    </row>
    <row r="28" spans="1:16" x14ac:dyDescent="0.2">
      <c r="A28" s="1">
        <v>27</v>
      </c>
      <c r="B28" t="s">
        <v>7</v>
      </c>
      <c r="C28" s="1">
        <v>612</v>
      </c>
      <c r="E28" s="1">
        <f t="shared" si="3"/>
        <v>573</v>
      </c>
      <c r="G28" s="1">
        <f t="shared" si="4"/>
        <v>591</v>
      </c>
      <c r="I28" s="1">
        <f t="shared" si="5"/>
        <v>597</v>
      </c>
      <c r="L28">
        <f t="shared" si="0"/>
        <v>1521</v>
      </c>
      <c r="N28">
        <f t="shared" si="1"/>
        <v>441</v>
      </c>
      <c r="P28">
        <f t="shared" si="2"/>
        <v>225</v>
      </c>
    </row>
    <row r="29" spans="1:16" x14ac:dyDescent="0.2">
      <c r="A29" s="1">
        <v>28</v>
      </c>
      <c r="B29" t="s">
        <v>8</v>
      </c>
      <c r="C29" s="1">
        <v>603</v>
      </c>
      <c r="E29" s="1">
        <f t="shared" si="3"/>
        <v>585</v>
      </c>
      <c r="G29" s="1">
        <f t="shared" si="4"/>
        <v>602</v>
      </c>
      <c r="I29" s="1">
        <f t="shared" si="5"/>
        <v>608</v>
      </c>
      <c r="L29">
        <f t="shared" si="0"/>
        <v>324</v>
      </c>
      <c r="N29">
        <f t="shared" si="1"/>
        <v>1</v>
      </c>
      <c r="P29">
        <f t="shared" si="2"/>
        <v>25</v>
      </c>
    </row>
    <row r="30" spans="1:16" x14ac:dyDescent="0.2">
      <c r="A30" s="1">
        <v>29</v>
      </c>
      <c r="B30" t="s">
        <v>9</v>
      </c>
      <c r="C30" s="1">
        <v>628</v>
      </c>
      <c r="E30" s="1">
        <f t="shared" si="3"/>
        <v>590</v>
      </c>
      <c r="G30" s="1">
        <f t="shared" si="4"/>
        <v>603</v>
      </c>
      <c r="I30" s="1">
        <f t="shared" si="5"/>
        <v>605</v>
      </c>
      <c r="L30">
        <f t="shared" si="0"/>
        <v>1444</v>
      </c>
      <c r="N30">
        <f t="shared" si="1"/>
        <v>625</v>
      </c>
      <c r="P30">
        <f t="shared" si="2"/>
        <v>529</v>
      </c>
    </row>
    <row r="31" spans="1:16" x14ac:dyDescent="0.2">
      <c r="A31" s="1">
        <v>30</v>
      </c>
      <c r="B31" t="s">
        <v>10</v>
      </c>
      <c r="C31" s="1">
        <v>605</v>
      </c>
      <c r="E31" s="1">
        <f t="shared" si="3"/>
        <v>601</v>
      </c>
      <c r="G31" s="1">
        <f t="shared" si="4"/>
        <v>616</v>
      </c>
      <c r="I31" s="1">
        <f t="shared" si="5"/>
        <v>621</v>
      </c>
      <c r="L31">
        <f t="shared" si="0"/>
        <v>16</v>
      </c>
      <c r="N31">
        <f t="shared" si="1"/>
        <v>121</v>
      </c>
      <c r="P31">
        <f t="shared" si="2"/>
        <v>256</v>
      </c>
    </row>
    <row r="32" spans="1:16" x14ac:dyDescent="0.2">
      <c r="A32" s="1">
        <v>31</v>
      </c>
      <c r="B32" t="s">
        <v>11</v>
      </c>
      <c r="C32" s="1">
        <v>627</v>
      </c>
      <c r="E32" s="1">
        <f t="shared" si="3"/>
        <v>602</v>
      </c>
      <c r="G32" s="1">
        <f t="shared" si="4"/>
        <v>611</v>
      </c>
      <c r="I32" s="1">
        <f t="shared" si="5"/>
        <v>610</v>
      </c>
      <c r="L32">
        <f t="shared" si="0"/>
        <v>625</v>
      </c>
      <c r="N32">
        <f t="shared" si="1"/>
        <v>256</v>
      </c>
      <c r="P32">
        <f t="shared" si="2"/>
        <v>289</v>
      </c>
    </row>
    <row r="33" spans="1:16" x14ac:dyDescent="0.2">
      <c r="A33" s="1">
        <v>32</v>
      </c>
      <c r="B33" t="s">
        <v>12</v>
      </c>
      <c r="C33" s="1">
        <v>578</v>
      </c>
      <c r="E33" s="1">
        <f t="shared" si="3"/>
        <v>610</v>
      </c>
      <c r="G33" s="1">
        <f t="shared" si="4"/>
        <v>619</v>
      </c>
      <c r="I33" s="1">
        <f t="shared" si="5"/>
        <v>622</v>
      </c>
      <c r="L33">
        <f t="shared" si="0"/>
        <v>1024</v>
      </c>
      <c r="N33">
        <f t="shared" si="1"/>
        <v>1681</v>
      </c>
      <c r="P33">
        <f t="shared" si="2"/>
        <v>1936</v>
      </c>
    </row>
    <row r="34" spans="1:16" x14ac:dyDescent="0.2">
      <c r="A34" s="1">
        <v>33</v>
      </c>
      <c r="B34" t="s">
        <v>13</v>
      </c>
      <c r="C34" s="1">
        <v>585</v>
      </c>
      <c r="E34" s="1">
        <f t="shared" si="3"/>
        <v>600</v>
      </c>
      <c r="G34" s="1">
        <f t="shared" si="4"/>
        <v>599</v>
      </c>
      <c r="I34" s="1">
        <f t="shared" si="5"/>
        <v>591</v>
      </c>
      <c r="L34">
        <f t="shared" si="0"/>
        <v>225</v>
      </c>
      <c r="N34">
        <f t="shared" si="1"/>
        <v>196</v>
      </c>
      <c r="P34">
        <f t="shared" si="2"/>
        <v>36</v>
      </c>
    </row>
    <row r="35" spans="1:16" x14ac:dyDescent="0.2">
      <c r="A35" s="1">
        <v>34</v>
      </c>
      <c r="B35" t="s">
        <v>14</v>
      </c>
      <c r="C35" s="1">
        <v>581</v>
      </c>
      <c r="E35" s="1">
        <f t="shared" si="3"/>
        <v>596</v>
      </c>
      <c r="G35" s="1">
        <f t="shared" si="4"/>
        <v>592</v>
      </c>
      <c r="I35" s="1">
        <f t="shared" si="5"/>
        <v>587</v>
      </c>
      <c r="L35">
        <f t="shared" si="0"/>
        <v>225</v>
      </c>
      <c r="N35">
        <f t="shared" si="1"/>
        <v>121</v>
      </c>
      <c r="P35">
        <f t="shared" si="2"/>
        <v>36</v>
      </c>
    </row>
    <row r="36" spans="1:16" x14ac:dyDescent="0.2">
      <c r="A36" s="1">
        <v>35</v>
      </c>
      <c r="B36" t="s">
        <v>15</v>
      </c>
      <c r="C36" s="1">
        <v>632</v>
      </c>
      <c r="E36" s="1">
        <f t="shared" si="3"/>
        <v>592</v>
      </c>
      <c r="G36" s="1">
        <f t="shared" si="4"/>
        <v>587</v>
      </c>
      <c r="I36" s="1">
        <f t="shared" si="5"/>
        <v>583</v>
      </c>
      <c r="L36">
        <f t="shared" si="0"/>
        <v>1600</v>
      </c>
      <c r="N36">
        <f t="shared" si="1"/>
        <v>2025</v>
      </c>
      <c r="P36">
        <f t="shared" si="2"/>
        <v>2401</v>
      </c>
    </row>
    <row r="37" spans="1:16" x14ac:dyDescent="0.2">
      <c r="A37" s="1">
        <v>36</v>
      </c>
      <c r="B37" t="s">
        <v>16</v>
      </c>
      <c r="C37" s="1">
        <v>656</v>
      </c>
      <c r="E37" s="1">
        <f t="shared" si="3"/>
        <v>604</v>
      </c>
      <c r="G37" s="1">
        <f t="shared" si="4"/>
        <v>610</v>
      </c>
      <c r="I37" s="1">
        <f t="shared" si="5"/>
        <v>617</v>
      </c>
      <c r="L37">
        <f t="shared" si="0"/>
        <v>2704</v>
      </c>
      <c r="N37">
        <f t="shared" si="1"/>
        <v>2116</v>
      </c>
      <c r="P37">
        <f t="shared" si="2"/>
        <v>1521</v>
      </c>
    </row>
    <row r="38" spans="1:16" x14ac:dyDescent="0.2">
      <c r="A38" s="1">
        <v>37</v>
      </c>
      <c r="E38" s="1">
        <f t="shared" si="3"/>
        <v>620</v>
      </c>
      <c r="G38" s="1">
        <f t="shared" si="4"/>
        <v>633</v>
      </c>
      <c r="I38" s="1">
        <f>ROUND($J$1*C37+(1-$J$1)*I37,0)</f>
        <v>644</v>
      </c>
    </row>
    <row r="39" spans="1:16" x14ac:dyDescent="0.2">
      <c r="A39" s="1">
        <v>38</v>
      </c>
      <c r="E39" s="1">
        <f>ROUND($F$1*E38+(1-$F$1)*E38,0)</f>
        <v>620</v>
      </c>
      <c r="G39" s="1">
        <f>ROUND($H$1*G38+(1-$H$1)*G38,0)</f>
        <v>633</v>
      </c>
      <c r="I39" s="1">
        <f>ROUND($J$1*I38+(1-$J$1)*I38,0)</f>
        <v>644</v>
      </c>
    </row>
    <row r="40" spans="1:16" x14ac:dyDescent="0.2">
      <c r="A40" s="1">
        <v>39</v>
      </c>
      <c r="E40" s="1">
        <f>ROUND($F$1*E39+(1-$F$1)*E39,0)</f>
        <v>620</v>
      </c>
      <c r="G40" s="1">
        <f>ROUND($H$1*G39+(1-$H$1)*G39,0)</f>
        <v>633</v>
      </c>
      <c r="I40" s="1">
        <f t="shared" ref="I40:I49" si="6">ROUND($J$1*I39+(1-$J$1)*I39,0)</f>
        <v>644</v>
      </c>
    </row>
    <row r="41" spans="1:16" x14ac:dyDescent="0.2">
      <c r="A41" s="1">
        <v>40</v>
      </c>
      <c r="E41" s="1">
        <f t="shared" ref="E41:E49" si="7">ROUND($F$1*E40+(1-$F$1)*E40,0)</f>
        <v>620</v>
      </c>
      <c r="G41" s="1">
        <f t="shared" ref="G41:G49" si="8">ROUND($H$1*G40+(1-$H$1)*G40,0)</f>
        <v>633</v>
      </c>
      <c r="I41" s="1">
        <f t="shared" si="6"/>
        <v>644</v>
      </c>
    </row>
    <row r="42" spans="1:16" x14ac:dyDescent="0.2">
      <c r="A42" s="1">
        <v>41</v>
      </c>
      <c r="E42" s="1">
        <f t="shared" si="7"/>
        <v>620</v>
      </c>
      <c r="G42" s="1">
        <f t="shared" si="8"/>
        <v>633</v>
      </c>
      <c r="I42" s="1">
        <f t="shared" si="6"/>
        <v>644</v>
      </c>
    </row>
    <row r="43" spans="1:16" x14ac:dyDescent="0.2">
      <c r="A43" s="1">
        <v>42</v>
      </c>
      <c r="E43" s="1">
        <f t="shared" si="7"/>
        <v>620</v>
      </c>
      <c r="G43" s="1">
        <f t="shared" si="8"/>
        <v>633</v>
      </c>
      <c r="I43" s="1">
        <f t="shared" si="6"/>
        <v>644</v>
      </c>
    </row>
    <row r="44" spans="1:16" x14ac:dyDescent="0.2">
      <c r="A44" s="1">
        <v>43</v>
      </c>
      <c r="E44" s="1">
        <f t="shared" si="7"/>
        <v>620</v>
      </c>
      <c r="G44" s="1">
        <f t="shared" si="8"/>
        <v>633</v>
      </c>
      <c r="I44" s="1">
        <f t="shared" si="6"/>
        <v>644</v>
      </c>
    </row>
    <row r="45" spans="1:16" x14ac:dyDescent="0.2">
      <c r="A45" s="1">
        <v>44</v>
      </c>
      <c r="E45" s="1">
        <f t="shared" si="7"/>
        <v>620</v>
      </c>
      <c r="G45" s="1">
        <f t="shared" si="8"/>
        <v>633</v>
      </c>
      <c r="I45" s="1">
        <f t="shared" si="6"/>
        <v>644</v>
      </c>
    </row>
    <row r="46" spans="1:16" x14ac:dyDescent="0.2">
      <c r="A46" s="1">
        <v>45</v>
      </c>
      <c r="E46" s="1">
        <f t="shared" si="7"/>
        <v>620</v>
      </c>
      <c r="G46" s="1">
        <f t="shared" si="8"/>
        <v>633</v>
      </c>
      <c r="I46" s="1">
        <f t="shared" si="6"/>
        <v>644</v>
      </c>
    </row>
    <row r="47" spans="1:16" x14ac:dyDescent="0.2">
      <c r="A47" s="1">
        <v>46</v>
      </c>
      <c r="E47" s="1">
        <f t="shared" si="7"/>
        <v>620</v>
      </c>
      <c r="G47" s="1">
        <f t="shared" si="8"/>
        <v>633</v>
      </c>
      <c r="I47" s="1">
        <f t="shared" si="6"/>
        <v>644</v>
      </c>
    </row>
    <row r="48" spans="1:16" x14ac:dyDescent="0.2">
      <c r="A48" s="1">
        <v>47</v>
      </c>
      <c r="E48" s="1">
        <f t="shared" si="7"/>
        <v>620</v>
      </c>
      <c r="G48" s="1">
        <f t="shared" si="8"/>
        <v>633</v>
      </c>
      <c r="I48" s="1">
        <f t="shared" si="6"/>
        <v>644</v>
      </c>
    </row>
    <row r="49" spans="1:9" x14ac:dyDescent="0.2">
      <c r="A49" s="1">
        <v>48</v>
      </c>
      <c r="E49" s="1">
        <f t="shared" si="7"/>
        <v>620</v>
      </c>
      <c r="G49" s="1">
        <f t="shared" si="8"/>
        <v>633</v>
      </c>
      <c r="I49" s="1">
        <f t="shared" si="6"/>
        <v>644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255B-BFBB-0A4C-9F45-7A482B0F3757}">
  <dimension ref="A1:M49"/>
  <sheetViews>
    <sheetView workbookViewId="0">
      <selection activeCell="I44" sqref="I44"/>
    </sheetView>
  </sheetViews>
  <sheetFormatPr baseColWidth="10" defaultRowHeight="16" x14ac:dyDescent="0.2"/>
  <cols>
    <col min="3" max="3" width="13.5" bestFit="1" customWidth="1"/>
    <col min="7" max="7" width="10.83203125" style="9"/>
    <col min="9" max="9" width="16" bestFit="1" customWidth="1"/>
    <col min="10" max="10" width="12.1640625" bestFit="1" customWidth="1"/>
    <col min="15" max="15" width="35.33203125" bestFit="1" customWidth="1"/>
  </cols>
  <sheetData>
    <row r="1" spans="1:13" x14ac:dyDescent="0.2">
      <c r="A1" s="12" t="s">
        <v>17</v>
      </c>
      <c r="B1" s="12" t="s">
        <v>4</v>
      </c>
      <c r="C1" s="12" t="s">
        <v>18</v>
      </c>
      <c r="E1" s="12" t="s">
        <v>84</v>
      </c>
      <c r="F1" s="12" t="s">
        <v>85</v>
      </c>
      <c r="G1" s="12" t="s">
        <v>64</v>
      </c>
      <c r="H1" s="12" t="s">
        <v>75</v>
      </c>
      <c r="I1" s="12" t="s">
        <v>55</v>
      </c>
      <c r="J1" s="12" t="s">
        <v>82</v>
      </c>
    </row>
    <row r="2" spans="1:13" x14ac:dyDescent="0.2">
      <c r="A2" s="1">
        <v>1</v>
      </c>
      <c r="B2" t="s">
        <v>5</v>
      </c>
      <c r="C2" s="1">
        <v>480</v>
      </c>
      <c r="J2" s="14">
        <f>AVERAGE(I4:I37)</f>
        <v>1558.6989087750655</v>
      </c>
      <c r="L2" s="20" t="s">
        <v>86</v>
      </c>
    </row>
    <row r="3" spans="1:13" x14ac:dyDescent="0.2">
      <c r="A3" s="1">
        <v>2</v>
      </c>
      <c r="B3" t="s">
        <v>6</v>
      </c>
      <c r="C3" s="1">
        <v>436</v>
      </c>
      <c r="E3">
        <f>C3</f>
        <v>436</v>
      </c>
      <c r="F3">
        <f>C3-C2</f>
        <v>-44</v>
      </c>
      <c r="L3" t="s">
        <v>87</v>
      </c>
    </row>
    <row r="4" spans="1:13" x14ac:dyDescent="0.2">
      <c r="A4" s="1">
        <v>3</v>
      </c>
      <c r="B4" t="s">
        <v>7</v>
      </c>
      <c r="C4" s="1">
        <v>482</v>
      </c>
      <c r="E4">
        <f>$M$8*C4+(1-$M$8)*(E3+F3)</f>
        <v>468.59670543745307</v>
      </c>
      <c r="F4">
        <f>$M$9*(E4-E3)+(1-$M$9)*F3</f>
        <v>-26.566888772096483</v>
      </c>
      <c r="G4" s="9">
        <f>E3+F3</f>
        <v>392</v>
      </c>
      <c r="H4">
        <f>C4-G4</f>
        <v>90</v>
      </c>
      <c r="I4">
        <f>H4^2</f>
        <v>8100</v>
      </c>
      <c r="J4" s="12" t="s">
        <v>90</v>
      </c>
      <c r="L4" t="s">
        <v>88</v>
      </c>
    </row>
    <row r="5" spans="1:13" x14ac:dyDescent="0.2">
      <c r="A5" s="1">
        <v>4</v>
      </c>
      <c r="B5" t="s">
        <v>8</v>
      </c>
      <c r="C5" s="1">
        <v>448</v>
      </c>
      <c r="E5">
        <f t="shared" ref="E5:E37" si="0">$M$8*C5+(1-$M$8)*(E4+F4)</f>
        <v>447.11088749081523</v>
      </c>
      <c r="F5">
        <f t="shared" ref="F5:F37" si="1">$M$9*(E5-E4)+(1-$M$9)*F4</f>
        <v>-25.410456881831863</v>
      </c>
      <c r="G5" s="9">
        <f t="shared" ref="G5:G38" si="2">E4+F4</f>
        <v>442.02981666535658</v>
      </c>
      <c r="H5">
        <f t="shared" ref="H5:H37" si="3">C5-G5</f>
        <v>5.9701833346434228</v>
      </c>
      <c r="I5">
        <f t="shared" ref="I5:I37" si="4">H5^2</f>
        <v>35.643089049254058</v>
      </c>
      <c r="J5" s="14">
        <f>SQRT(J2)</f>
        <v>39.48036105173135</v>
      </c>
      <c r="L5" t="s">
        <v>89</v>
      </c>
    </row>
    <row r="6" spans="1:13" x14ac:dyDescent="0.2">
      <c r="A6" s="1">
        <v>5</v>
      </c>
      <c r="B6" t="s">
        <v>9</v>
      </c>
      <c r="C6" s="1">
        <v>458</v>
      </c>
      <c r="E6">
        <f t="shared" si="0"/>
        <v>452.5940686550955</v>
      </c>
      <c r="F6">
        <f t="shared" si="1"/>
        <v>-18.379185429403023</v>
      </c>
      <c r="G6" s="9">
        <f t="shared" si="2"/>
        <v>421.70043060898337</v>
      </c>
      <c r="H6">
        <f t="shared" si="3"/>
        <v>36.299569391016632</v>
      </c>
      <c r="I6">
        <f t="shared" si="4"/>
        <v>1317.6587379732316</v>
      </c>
    </row>
    <row r="7" spans="1:13" x14ac:dyDescent="0.2">
      <c r="A7" s="1">
        <v>6</v>
      </c>
      <c r="B7" t="s">
        <v>10</v>
      </c>
      <c r="C7" s="1">
        <v>489</v>
      </c>
      <c r="E7">
        <f t="shared" si="0"/>
        <v>480.8410993581158</v>
      </c>
      <c r="F7">
        <f t="shared" si="1"/>
        <v>-7.7672406031787435</v>
      </c>
      <c r="G7" s="9">
        <f t="shared" si="2"/>
        <v>434.21488322569246</v>
      </c>
      <c r="H7">
        <f t="shared" si="3"/>
        <v>54.785116774307539</v>
      </c>
      <c r="I7">
        <f t="shared" si="4"/>
        <v>3001.4090199745133</v>
      </c>
    </row>
    <row r="8" spans="1:13" x14ac:dyDescent="0.2">
      <c r="A8" s="1">
        <v>7</v>
      </c>
      <c r="B8" t="s">
        <v>11</v>
      </c>
      <c r="C8" s="1">
        <v>498</v>
      </c>
      <c r="E8">
        <f t="shared" si="0"/>
        <v>494.28786207316415</v>
      </c>
      <c r="F8">
        <f t="shared" si="1"/>
        <v>-2.9390162386496725</v>
      </c>
      <c r="G8" s="9">
        <f t="shared" si="2"/>
        <v>473.07385875493708</v>
      </c>
      <c r="H8">
        <f t="shared" si="3"/>
        <v>24.926141245062922</v>
      </c>
      <c r="I8">
        <f t="shared" si="4"/>
        <v>621.312517368827</v>
      </c>
      <c r="L8" s="12" t="s">
        <v>110</v>
      </c>
      <c r="M8" s="12">
        <v>0.85107450486058989</v>
      </c>
    </row>
    <row r="9" spans="1:13" x14ac:dyDescent="0.2">
      <c r="A9" s="1">
        <v>8</v>
      </c>
      <c r="B9" t="s">
        <v>12</v>
      </c>
      <c r="C9" s="1">
        <v>430</v>
      </c>
      <c r="E9">
        <f t="shared" si="0"/>
        <v>439.13640724213639</v>
      </c>
      <c r="F9">
        <f t="shared" si="1"/>
        <v>-14.822363495722971</v>
      </c>
      <c r="G9" s="9">
        <f t="shared" si="2"/>
        <v>491.34884583451446</v>
      </c>
      <c r="H9">
        <f t="shared" si="3"/>
        <v>-61.348845834514464</v>
      </c>
      <c r="I9">
        <f t="shared" si="4"/>
        <v>3763.6808852270228</v>
      </c>
      <c r="L9" s="12" t="s">
        <v>111</v>
      </c>
      <c r="M9" s="12">
        <v>0.22759609735615791</v>
      </c>
    </row>
    <row r="10" spans="1:13" x14ac:dyDescent="0.2">
      <c r="A10" s="1">
        <v>9</v>
      </c>
      <c r="B10" t="s">
        <v>13</v>
      </c>
      <c r="C10" s="1">
        <v>444</v>
      </c>
      <c r="E10">
        <f t="shared" si="0"/>
        <v>441.06825921764187</v>
      </c>
      <c r="F10">
        <f t="shared" si="1"/>
        <v>-11.009169440207213</v>
      </c>
      <c r="G10" s="9">
        <f t="shared" si="2"/>
        <v>424.3140437464134</v>
      </c>
      <c r="H10">
        <f t="shared" si="3"/>
        <v>19.685956253586596</v>
      </c>
      <c r="I10">
        <f t="shared" si="4"/>
        <v>387.53687361812524</v>
      </c>
    </row>
    <row r="11" spans="1:13" x14ac:dyDescent="0.2">
      <c r="A11" s="1">
        <v>10</v>
      </c>
      <c r="B11" t="s">
        <v>14</v>
      </c>
      <c r="C11" s="1">
        <v>496</v>
      </c>
      <c r="E11">
        <f t="shared" si="0"/>
        <v>486.17971729516103</v>
      </c>
      <c r="F11">
        <f t="shared" si="1"/>
        <v>1.7636663640059123</v>
      </c>
      <c r="G11" s="9">
        <f t="shared" si="2"/>
        <v>430.05908977743468</v>
      </c>
      <c r="H11">
        <f t="shared" si="3"/>
        <v>65.940910222565321</v>
      </c>
      <c r="I11">
        <f t="shared" si="4"/>
        <v>4348.2036409804196</v>
      </c>
    </row>
    <row r="12" spans="1:13" x14ac:dyDescent="0.2">
      <c r="A12" s="1">
        <v>11</v>
      </c>
      <c r="B12" t="s">
        <v>15</v>
      </c>
      <c r="C12" s="1">
        <v>487</v>
      </c>
      <c r="E12">
        <f t="shared" si="0"/>
        <v>487.14049387854789</v>
      </c>
      <c r="F12">
        <f t="shared" si="1"/>
        <v>1.5809317833298742</v>
      </c>
      <c r="G12" s="9">
        <f t="shared" si="2"/>
        <v>487.94338365916695</v>
      </c>
      <c r="H12">
        <f t="shared" si="3"/>
        <v>-0.94338365916695466</v>
      </c>
      <c r="I12">
        <f t="shared" si="4"/>
        <v>0.88997272838323283</v>
      </c>
    </row>
    <row r="13" spans="1:13" x14ac:dyDescent="0.2">
      <c r="A13" s="1">
        <v>12</v>
      </c>
      <c r="B13" t="s">
        <v>16</v>
      </c>
      <c r="C13" s="1">
        <v>525</v>
      </c>
      <c r="E13">
        <f t="shared" si="0"/>
        <v>519.59719535374325</v>
      </c>
      <c r="F13">
        <f t="shared" si="1"/>
        <v>8.6081364680660002</v>
      </c>
      <c r="G13" s="9">
        <f t="shared" si="2"/>
        <v>488.72142566187779</v>
      </c>
      <c r="H13">
        <f t="shared" si="3"/>
        <v>36.278574338122212</v>
      </c>
      <c r="I13">
        <f t="shared" si="4"/>
        <v>1316.1349560066594</v>
      </c>
    </row>
    <row r="14" spans="1:13" x14ac:dyDescent="0.2">
      <c r="A14" s="1">
        <v>13</v>
      </c>
      <c r="B14" t="s">
        <v>5</v>
      </c>
      <c r="C14" s="1">
        <v>575</v>
      </c>
      <c r="E14">
        <f t="shared" si="0"/>
        <v>568.03108087167857</v>
      </c>
      <c r="F14">
        <f t="shared" si="1"/>
        <v>17.672321526101971</v>
      </c>
      <c r="G14" s="9">
        <f t="shared" si="2"/>
        <v>528.2053318218093</v>
      </c>
      <c r="H14">
        <f t="shared" si="3"/>
        <v>46.794668178190705</v>
      </c>
      <c r="I14">
        <f t="shared" si="4"/>
        <v>2189.7409699069735</v>
      </c>
    </row>
    <row r="15" spans="1:13" x14ac:dyDescent="0.2">
      <c r="A15" s="1">
        <v>14</v>
      </c>
      <c r="B15" t="s">
        <v>6</v>
      </c>
      <c r="C15" s="1">
        <v>527</v>
      </c>
      <c r="E15">
        <f t="shared" si="0"/>
        <v>535.74243326845749</v>
      </c>
      <c r="F15">
        <f t="shared" si="1"/>
        <v>6.3013999321365617</v>
      </c>
      <c r="G15" s="9">
        <f t="shared" si="2"/>
        <v>585.70340239778056</v>
      </c>
      <c r="H15">
        <f t="shared" si="3"/>
        <v>-58.703402397780565</v>
      </c>
      <c r="I15">
        <f t="shared" si="4"/>
        <v>3446.0894530757491</v>
      </c>
    </row>
    <row r="16" spans="1:13" x14ac:dyDescent="0.2">
      <c r="A16" s="1">
        <v>15</v>
      </c>
      <c r="B16" t="s">
        <v>7</v>
      </c>
      <c r="C16" s="1">
        <v>540</v>
      </c>
      <c r="E16">
        <f t="shared" si="0"/>
        <v>540.30437887138078</v>
      </c>
      <c r="F16">
        <f t="shared" si="1"/>
        <v>5.9055069152783473</v>
      </c>
      <c r="G16" s="9">
        <f t="shared" si="2"/>
        <v>542.04383320059401</v>
      </c>
      <c r="H16">
        <f t="shared" si="3"/>
        <v>-2.0438332005940083</v>
      </c>
      <c r="I16">
        <f t="shared" si="4"/>
        <v>4.1772541518503479</v>
      </c>
    </row>
    <row r="17" spans="1:9" x14ac:dyDescent="0.2">
      <c r="A17" s="1">
        <v>16</v>
      </c>
      <c r="B17" t="s">
        <v>8</v>
      </c>
      <c r="C17" s="1">
        <v>502</v>
      </c>
      <c r="E17">
        <f t="shared" si="0"/>
        <v>508.58397913083502</v>
      </c>
      <c r="F17">
        <f t="shared" si="1"/>
        <v>-2.6580025990743064</v>
      </c>
      <c r="G17" s="9">
        <f t="shared" si="2"/>
        <v>546.20988578665913</v>
      </c>
      <c r="H17">
        <f t="shared" si="3"/>
        <v>-44.209885786659129</v>
      </c>
      <c r="I17">
        <f t="shared" si="4"/>
        <v>1954.5140012694449</v>
      </c>
    </row>
    <row r="18" spans="1:9" x14ac:dyDescent="0.2">
      <c r="A18" s="1">
        <v>17</v>
      </c>
      <c r="B18" t="s">
        <v>9</v>
      </c>
      <c r="C18" s="1">
        <v>508</v>
      </c>
      <c r="E18">
        <f t="shared" si="0"/>
        <v>507.69112502806172</v>
      </c>
      <c r="F18">
        <f t="shared" si="1"/>
        <v>-2.2562616900621064</v>
      </c>
      <c r="G18" s="9">
        <f t="shared" si="2"/>
        <v>505.92597653176074</v>
      </c>
      <c r="H18">
        <f t="shared" si="3"/>
        <v>2.0740234682392611</v>
      </c>
      <c r="I18">
        <f t="shared" si="4"/>
        <v>4.3015733468072135</v>
      </c>
    </row>
    <row r="19" spans="1:9" x14ac:dyDescent="0.2">
      <c r="A19" s="1">
        <v>18</v>
      </c>
      <c r="B19" t="s">
        <v>10</v>
      </c>
      <c r="C19" s="1">
        <v>573</v>
      </c>
      <c r="E19">
        <f t="shared" si="0"/>
        <v>562.93782856844962</v>
      </c>
      <c r="F19">
        <f t="shared" si="1"/>
        <v>10.831188782795156</v>
      </c>
      <c r="G19" s="9">
        <f t="shared" si="2"/>
        <v>505.43486333799962</v>
      </c>
      <c r="H19">
        <f t="shared" si="3"/>
        <v>67.565136662000384</v>
      </c>
      <c r="I19">
        <f t="shared" si="4"/>
        <v>4565.0476921547888</v>
      </c>
    </row>
    <row r="20" spans="1:9" x14ac:dyDescent="0.2">
      <c r="A20" s="1">
        <v>19</v>
      </c>
      <c r="B20" t="s">
        <v>11</v>
      </c>
      <c r="C20" s="1">
        <v>508</v>
      </c>
      <c r="E20">
        <f t="shared" si="0"/>
        <v>517.7946834738666</v>
      </c>
      <c r="F20">
        <f t="shared" si="1"/>
        <v>-1.9083511598066956</v>
      </c>
      <c r="G20" s="9">
        <f t="shared" si="2"/>
        <v>573.76901735124477</v>
      </c>
      <c r="H20">
        <f t="shared" si="3"/>
        <v>-65.76901735124477</v>
      </c>
      <c r="I20">
        <f t="shared" si="4"/>
        <v>4325.563643348336</v>
      </c>
    </row>
    <row r="21" spans="1:9" x14ac:dyDescent="0.2">
      <c r="A21" s="1">
        <v>20</v>
      </c>
      <c r="B21" t="s">
        <v>12</v>
      </c>
      <c r="C21" s="1">
        <v>498</v>
      </c>
      <c r="E21">
        <f t="shared" si="0"/>
        <v>500.66373089609942</v>
      </c>
      <c r="F21">
        <f t="shared" si="1"/>
        <v>-5.3729558341428163</v>
      </c>
      <c r="G21" s="9">
        <f t="shared" si="2"/>
        <v>515.88633231405993</v>
      </c>
      <c r="H21">
        <f t="shared" si="3"/>
        <v>-17.886332314059928</v>
      </c>
      <c r="I21">
        <f t="shared" si="4"/>
        <v>319.92088364898439</v>
      </c>
    </row>
    <row r="22" spans="1:9" x14ac:dyDescent="0.2">
      <c r="A22" s="1">
        <v>21</v>
      </c>
      <c r="B22" t="s">
        <v>13</v>
      </c>
      <c r="C22" s="1">
        <v>485</v>
      </c>
      <c r="E22">
        <f t="shared" si="0"/>
        <v>486.53255877147018</v>
      </c>
      <c r="F22">
        <f t="shared" si="1"/>
        <v>-7.3662916816586534</v>
      </c>
      <c r="G22" s="9">
        <f t="shared" si="2"/>
        <v>495.29077506195659</v>
      </c>
      <c r="H22">
        <f t="shared" si="3"/>
        <v>-10.290775061956595</v>
      </c>
      <c r="I22">
        <f t="shared" si="4"/>
        <v>105.90005137578775</v>
      </c>
    </row>
    <row r="23" spans="1:9" x14ac:dyDescent="0.2">
      <c r="A23" s="1">
        <v>22</v>
      </c>
      <c r="B23" t="s">
        <v>14</v>
      </c>
      <c r="C23" s="1">
        <v>526</v>
      </c>
      <c r="E23">
        <f t="shared" si="0"/>
        <v>519.02526313712326</v>
      </c>
      <c r="F23">
        <f t="shared" si="1"/>
        <v>1.7054602632440217</v>
      </c>
      <c r="G23" s="9">
        <f t="shared" si="2"/>
        <v>479.16626708981153</v>
      </c>
      <c r="H23">
        <f t="shared" si="3"/>
        <v>46.833732910188473</v>
      </c>
      <c r="I23">
        <f t="shared" si="4"/>
        <v>2193.3985383028707</v>
      </c>
    </row>
    <row r="24" spans="1:9" x14ac:dyDescent="0.2">
      <c r="A24" s="1">
        <v>23</v>
      </c>
      <c r="B24" t="s">
        <v>15</v>
      </c>
      <c r="C24" s="1">
        <v>552</v>
      </c>
      <c r="E24">
        <f t="shared" si="0"/>
        <v>547.34320749974859</v>
      </c>
      <c r="F24">
        <f t="shared" si="1"/>
        <v>7.7623577852160128</v>
      </c>
      <c r="G24" s="9">
        <f t="shared" si="2"/>
        <v>520.73072340036731</v>
      </c>
      <c r="H24">
        <f t="shared" si="3"/>
        <v>31.26927659963269</v>
      </c>
      <c r="I24">
        <f t="shared" si="4"/>
        <v>977.7676590643365</v>
      </c>
    </row>
    <row r="25" spans="1:9" x14ac:dyDescent="0.2">
      <c r="A25" s="1">
        <v>24</v>
      </c>
      <c r="B25" t="s">
        <v>16</v>
      </c>
      <c r="C25" s="1">
        <v>587</v>
      </c>
      <c r="E25">
        <f t="shared" si="0"/>
        <v>582.2501055178717</v>
      </c>
      <c r="F25">
        <f t="shared" si="1"/>
        <v>13.940349206752883</v>
      </c>
      <c r="G25" s="9">
        <f t="shared" si="2"/>
        <v>555.10556528496465</v>
      </c>
      <c r="H25">
        <f t="shared" si="3"/>
        <v>31.894434715035345</v>
      </c>
      <c r="I25">
        <f t="shared" si="4"/>
        <v>1017.2549657916518</v>
      </c>
    </row>
    <row r="26" spans="1:9" x14ac:dyDescent="0.2">
      <c r="A26" s="1">
        <v>25</v>
      </c>
      <c r="B26" t="s">
        <v>5</v>
      </c>
      <c r="C26" s="1">
        <v>608</v>
      </c>
      <c r="E26">
        <f t="shared" si="0"/>
        <v>606.24125762249344</v>
      </c>
      <c r="F26">
        <f t="shared" si="1"/>
        <v>16.227872721603795</v>
      </c>
      <c r="G26" s="9">
        <f t="shared" si="2"/>
        <v>596.1904547246246</v>
      </c>
      <c r="H26">
        <f t="shared" si="3"/>
        <v>11.809545275375399</v>
      </c>
      <c r="I26">
        <f t="shared" si="4"/>
        <v>139.46535961114139</v>
      </c>
    </row>
    <row r="27" spans="1:9" x14ac:dyDescent="0.2">
      <c r="A27" s="1">
        <v>26</v>
      </c>
      <c r="B27" t="s">
        <v>6</v>
      </c>
      <c r="C27" s="1">
        <v>597</v>
      </c>
      <c r="E27">
        <f t="shared" si="0"/>
        <v>600.79300284726492</v>
      </c>
      <c r="F27">
        <f t="shared" si="1"/>
        <v>11.294470697530254</v>
      </c>
      <c r="G27" s="9">
        <f t="shared" si="2"/>
        <v>622.46913034409727</v>
      </c>
      <c r="H27">
        <f t="shared" si="3"/>
        <v>-25.469130344097266</v>
      </c>
      <c r="I27">
        <f t="shared" si="4"/>
        <v>648.67660048461607</v>
      </c>
    </row>
    <row r="28" spans="1:9" x14ac:dyDescent="0.2">
      <c r="A28" s="1">
        <v>27</v>
      </c>
      <c r="B28" t="s">
        <v>7</v>
      </c>
      <c r="C28" s="1">
        <v>612</v>
      </c>
      <c r="E28">
        <f t="shared" si="0"/>
        <v>612.0130270409702</v>
      </c>
      <c r="F28">
        <f t="shared" si="1"/>
        <v>11.277526963797882</v>
      </c>
      <c r="G28" s="9">
        <f t="shared" si="2"/>
        <v>612.08747354479522</v>
      </c>
      <c r="H28">
        <f t="shared" si="3"/>
        <v>-8.7473544795216185E-2</v>
      </c>
      <c r="I28">
        <f t="shared" si="4"/>
        <v>7.6516210390406925E-3</v>
      </c>
    </row>
    <row r="29" spans="1:9" x14ac:dyDescent="0.2">
      <c r="A29" s="1">
        <v>28</v>
      </c>
      <c r="B29" t="s">
        <v>8</v>
      </c>
      <c r="C29" s="1">
        <v>603</v>
      </c>
      <c r="E29">
        <f t="shared" si="0"/>
        <v>606.02178080181307</v>
      </c>
      <c r="F29">
        <f t="shared" si="1"/>
        <v>7.3472215766767199</v>
      </c>
      <c r="G29" s="9">
        <f t="shared" si="2"/>
        <v>623.29055400476807</v>
      </c>
      <c r="H29">
        <f t="shared" si="3"/>
        <v>-20.290554004768069</v>
      </c>
      <c r="I29">
        <f t="shared" si="4"/>
        <v>411.7065818204095</v>
      </c>
    </row>
    <row r="30" spans="1:9" x14ac:dyDescent="0.2">
      <c r="A30" s="1">
        <v>29</v>
      </c>
      <c r="B30" t="s">
        <v>9</v>
      </c>
      <c r="C30" s="1">
        <v>628</v>
      </c>
      <c r="E30">
        <f t="shared" si="0"/>
        <v>625.82107143483302</v>
      </c>
      <c r="F30">
        <f t="shared" si="1"/>
        <v>10.181263897909815</v>
      </c>
      <c r="G30" s="9">
        <f t="shared" si="2"/>
        <v>613.36900237848977</v>
      </c>
      <c r="H30">
        <f t="shared" si="3"/>
        <v>14.630997621510232</v>
      </c>
      <c r="I30">
        <f t="shared" si="4"/>
        <v>214.06609140063807</v>
      </c>
    </row>
    <row r="31" spans="1:9" x14ac:dyDescent="0.2">
      <c r="A31" s="1">
        <v>30</v>
      </c>
      <c r="B31" t="s">
        <v>10</v>
      </c>
      <c r="C31" s="1">
        <v>605</v>
      </c>
      <c r="E31">
        <f t="shared" si="0"/>
        <v>609.61703813990675</v>
      </c>
      <c r="F31">
        <f t="shared" si="1"/>
        <v>4.176073229237935</v>
      </c>
      <c r="G31" s="9">
        <f t="shared" si="2"/>
        <v>636.00233533274286</v>
      </c>
      <c r="H31">
        <f t="shared" si="3"/>
        <v>-31.002335332742859</v>
      </c>
      <c r="I31">
        <f t="shared" si="4"/>
        <v>961.14479608383635</v>
      </c>
    </row>
    <row r="32" spans="1:9" x14ac:dyDescent="0.2">
      <c r="A32" s="1">
        <v>31</v>
      </c>
      <c r="B32" t="s">
        <v>11</v>
      </c>
      <c r="C32" s="1">
        <v>627</v>
      </c>
      <c r="E32">
        <f t="shared" si="0"/>
        <v>625.03315757139887</v>
      </c>
      <c r="F32">
        <f t="shared" si="1"/>
        <v>6.7342638789738913</v>
      </c>
      <c r="G32" s="9">
        <f t="shared" si="2"/>
        <v>613.79311136914464</v>
      </c>
      <c r="H32">
        <f t="shared" si="3"/>
        <v>13.20688863085536</v>
      </c>
      <c r="I32">
        <f t="shared" si="4"/>
        <v>174.42190730781658</v>
      </c>
    </row>
    <row r="33" spans="1:9" x14ac:dyDescent="0.2">
      <c r="A33" s="1">
        <v>32</v>
      </c>
      <c r="B33" t="s">
        <v>12</v>
      </c>
      <c r="C33" s="1">
        <v>578</v>
      </c>
      <c r="E33">
        <f t="shared" si="0"/>
        <v>586.00733986186606</v>
      </c>
      <c r="F33">
        <f t="shared" si="1"/>
        <v>-3.6805521052696104</v>
      </c>
      <c r="G33" s="9">
        <f t="shared" si="2"/>
        <v>631.76742145037281</v>
      </c>
      <c r="H33">
        <f t="shared" si="3"/>
        <v>-53.767421450372808</v>
      </c>
      <c r="I33">
        <f t="shared" si="4"/>
        <v>2890.9356094220097</v>
      </c>
    </row>
    <row r="34" spans="1:9" x14ac:dyDescent="0.2">
      <c r="A34" s="1">
        <v>33</v>
      </c>
      <c r="B34" t="s">
        <v>13</v>
      </c>
      <c r="C34" s="1">
        <v>585</v>
      </c>
      <c r="E34">
        <f t="shared" si="0"/>
        <v>584.60189054303839</v>
      </c>
      <c r="F34">
        <f t="shared" si="1"/>
        <v>-3.1627475899913029</v>
      </c>
      <c r="G34" s="9">
        <f t="shared" si="2"/>
        <v>582.32678775659645</v>
      </c>
      <c r="H34">
        <f t="shared" si="3"/>
        <v>2.6732122434035546</v>
      </c>
      <c r="I34">
        <f t="shared" si="4"/>
        <v>7.1460636982826653</v>
      </c>
    </row>
    <row r="35" spans="1:9" x14ac:dyDescent="0.2">
      <c r="A35" s="1">
        <v>34</v>
      </c>
      <c r="B35" t="s">
        <v>14</v>
      </c>
      <c r="C35" s="1">
        <v>581</v>
      </c>
      <c r="E35">
        <f t="shared" si="0"/>
        <v>581.06539958171948</v>
      </c>
      <c r="F35">
        <f t="shared" si="1"/>
        <v>-3.2478101227182012</v>
      </c>
      <c r="G35" s="9">
        <f t="shared" si="2"/>
        <v>581.43914295304705</v>
      </c>
      <c r="H35">
        <f t="shared" si="3"/>
        <v>-0.4391429530470532</v>
      </c>
      <c r="I35">
        <f t="shared" si="4"/>
        <v>0.19284653321088638</v>
      </c>
    </row>
    <row r="36" spans="1:9" x14ac:dyDescent="0.2">
      <c r="A36" s="1">
        <v>35</v>
      </c>
      <c r="B36" t="s">
        <v>15</v>
      </c>
      <c r="C36" s="1">
        <v>632</v>
      </c>
      <c r="E36">
        <f t="shared" si="0"/>
        <v>623.93085768233504</v>
      </c>
      <c r="F36">
        <f t="shared" si="1"/>
        <v>7.247389761250294</v>
      </c>
      <c r="G36" s="9">
        <f t="shared" si="2"/>
        <v>577.81758945900128</v>
      </c>
      <c r="H36">
        <f t="shared" si="3"/>
        <v>54.182410540998717</v>
      </c>
      <c r="I36">
        <f t="shared" si="4"/>
        <v>2935.7336120333289</v>
      </c>
    </row>
    <row r="37" spans="1:9" x14ac:dyDescent="0.2">
      <c r="A37" s="1">
        <v>36</v>
      </c>
      <c r="B37" t="s">
        <v>16</v>
      </c>
      <c r="C37" s="1">
        <v>656</v>
      </c>
      <c r="E37">
        <f t="shared" si="0"/>
        <v>652.30340821030802</v>
      </c>
      <c r="F37">
        <f t="shared" si="1"/>
        <v>12.055393907777798</v>
      </c>
      <c r="G37" s="9">
        <f t="shared" si="2"/>
        <v>631.17824744358529</v>
      </c>
      <c r="H37">
        <f t="shared" si="3"/>
        <v>24.821752556414708</v>
      </c>
      <c r="I37">
        <f t="shared" si="4"/>
        <v>616.11939997188006</v>
      </c>
    </row>
    <row r="38" spans="1:9" x14ac:dyDescent="0.2">
      <c r="A38" s="1">
        <v>37</v>
      </c>
      <c r="G38" s="9">
        <f t="shared" si="2"/>
        <v>664.3588021180858</v>
      </c>
    </row>
    <row r="39" spans="1:9" x14ac:dyDescent="0.2">
      <c r="A39" s="1">
        <v>38</v>
      </c>
      <c r="G39" s="9">
        <f>G38+F$37</f>
        <v>676.41419602586359</v>
      </c>
    </row>
    <row r="40" spans="1:9" x14ac:dyDescent="0.2">
      <c r="A40" s="1">
        <v>39</v>
      </c>
      <c r="G40" s="9">
        <f t="shared" ref="G40:G49" si="5">G39+F$37</f>
        <v>688.46958993364137</v>
      </c>
    </row>
    <row r="41" spans="1:9" x14ac:dyDescent="0.2">
      <c r="A41" s="1">
        <v>40</v>
      </c>
      <c r="G41" s="9">
        <f t="shared" si="5"/>
        <v>700.52498384141916</v>
      </c>
    </row>
    <row r="42" spans="1:9" x14ac:dyDescent="0.2">
      <c r="A42" s="1">
        <v>41</v>
      </c>
      <c r="G42" s="9">
        <f t="shared" si="5"/>
        <v>712.58037774919694</v>
      </c>
    </row>
    <row r="43" spans="1:9" x14ac:dyDescent="0.2">
      <c r="A43" s="1">
        <v>42</v>
      </c>
      <c r="G43" s="9">
        <f t="shared" si="5"/>
        <v>724.63577165697473</v>
      </c>
    </row>
    <row r="44" spans="1:9" x14ac:dyDescent="0.2">
      <c r="A44" s="1">
        <v>43</v>
      </c>
      <c r="G44" s="9">
        <f t="shared" si="5"/>
        <v>736.69116556475251</v>
      </c>
    </row>
    <row r="45" spans="1:9" x14ac:dyDescent="0.2">
      <c r="A45" s="1">
        <v>44</v>
      </c>
      <c r="G45" s="9">
        <f t="shared" si="5"/>
        <v>748.74655947253029</v>
      </c>
    </row>
    <row r="46" spans="1:9" x14ac:dyDescent="0.2">
      <c r="A46" s="1">
        <v>45</v>
      </c>
      <c r="G46" s="9">
        <f t="shared" si="5"/>
        <v>760.80195338030808</v>
      </c>
    </row>
    <row r="47" spans="1:9" x14ac:dyDescent="0.2">
      <c r="A47" s="1">
        <v>46</v>
      </c>
      <c r="G47" s="9">
        <f t="shared" si="5"/>
        <v>772.85734728808586</v>
      </c>
    </row>
    <row r="48" spans="1:9" x14ac:dyDescent="0.2">
      <c r="A48" s="1">
        <v>47</v>
      </c>
      <c r="G48" s="9">
        <f t="shared" si="5"/>
        <v>784.91274119586365</v>
      </c>
    </row>
    <row r="49" spans="1:7" x14ac:dyDescent="0.2">
      <c r="A49" s="1">
        <v>48</v>
      </c>
      <c r="G49" s="9">
        <f t="shared" si="5"/>
        <v>796.96813510364143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Given Data</vt:lpstr>
      <vt:lpstr>Data</vt:lpstr>
      <vt:lpstr>Regression</vt:lpstr>
      <vt:lpstr>Trend Forecast</vt:lpstr>
      <vt:lpstr>Seasonality</vt:lpstr>
      <vt:lpstr>Moving Average</vt:lpstr>
      <vt:lpstr>MA MSE</vt:lpstr>
      <vt:lpstr>Exponential Smoothing</vt:lpstr>
      <vt:lpstr>Holt's</vt:lpstr>
      <vt:lpstr>Winter's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Saurabh Rajesh</dc:creator>
  <cp:lastModifiedBy>Patil, Saurabh Rajesh</cp:lastModifiedBy>
  <dcterms:created xsi:type="dcterms:W3CDTF">2025-04-03T01:18:15Z</dcterms:created>
  <dcterms:modified xsi:type="dcterms:W3CDTF">2025-05-04T22:34:15Z</dcterms:modified>
</cp:coreProperties>
</file>