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urabhpatil/Desktop/EM Course Materials/MSE 697/Case study Customized Cabinet/Final/"/>
    </mc:Choice>
  </mc:AlternateContent>
  <xr:revisionPtr revIDLastSave="0" documentId="13_ncr:1_{733124F8-B680-D947-8C1B-AA1D0ACE33AC}" xr6:coauthVersionLast="47" xr6:coauthVersionMax="47" xr10:uidLastSave="{00000000-0000-0000-0000-000000000000}"/>
  <bookViews>
    <workbookView xWindow="0" yWindow="0" windowWidth="28800" windowHeight="18000" xr2:uid="{A786E88E-183F-E14D-9B34-BA9506C0C8F2}"/>
  </bookViews>
  <sheets>
    <sheet name="Data" sheetId="1" r:id="rId1"/>
    <sheet name="RNG" sheetId="2" r:id="rId2"/>
    <sheet name="Max Profit" sheetId="4" r:id="rId3"/>
    <sheet name="Sensitivity Analysis" sheetId="7" r:id="rId4"/>
  </sheets>
  <definedNames>
    <definedName name="solver_adj" localSheetId="2" hidden="1">'Max Profit'!$E$2:$E$9,'Max Profit'!$C$23:$C$26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ng" localSheetId="3" hidden="1">1</definedName>
    <definedName name="solver_itr" localSheetId="2" hidden="1">2147483647</definedName>
    <definedName name="solver_lhs1" localSheetId="2" hidden="1">'Max Profit'!$C$19</definedName>
    <definedName name="solver_lhs10" localSheetId="2" hidden="1">'Max Profit'!$C$3</definedName>
    <definedName name="solver_lhs11" localSheetId="2" hidden="1">'Max Profit'!$C$4</definedName>
    <definedName name="solver_lhs12" localSheetId="2" hidden="1">'Max Profit'!$C$5</definedName>
    <definedName name="solver_lhs13" localSheetId="2" hidden="1">'Max Profit'!$C$6</definedName>
    <definedName name="solver_lhs14" localSheetId="2" hidden="1">'Max Profit'!$C$7</definedName>
    <definedName name="solver_lhs15" localSheetId="2" hidden="1">'Max Profit'!$C$8</definedName>
    <definedName name="solver_lhs16" localSheetId="2" hidden="1">'Max Profit'!$C$9</definedName>
    <definedName name="solver_lhs17" localSheetId="2" hidden="1">'Max Profit'!$E$6</definedName>
    <definedName name="solver_lhs18" localSheetId="2" hidden="1">'Max Profit'!$E$6:$E$9</definedName>
    <definedName name="solver_lhs19" localSheetId="2" hidden="1">'Max Profit'!$E$7</definedName>
    <definedName name="solver_lhs2" localSheetId="2" hidden="1">'Max Profit'!$C$2</definedName>
    <definedName name="solver_lhs20" localSheetId="2" hidden="1">'Max Profit'!$E$8</definedName>
    <definedName name="solver_lhs21" localSheetId="2" hidden="1">'Max Profit'!$E$9</definedName>
    <definedName name="solver_lhs22" localSheetId="2" hidden="1">'Max Profit'!$E$8</definedName>
    <definedName name="solver_lhs23" localSheetId="2" hidden="1">'Max Profit'!$E$9</definedName>
    <definedName name="solver_lhs24" localSheetId="2" hidden="1">'Max Profit'!$E$9</definedName>
    <definedName name="solver_lhs3" localSheetId="2" hidden="1">'Max Profit'!$C$20</definedName>
    <definedName name="solver_lhs4" localSheetId="2" hidden="1">'Max Profit'!$C$21</definedName>
    <definedName name="solver_lhs5" localSheetId="2" hidden="1">'Max Profit'!$C$22</definedName>
    <definedName name="solver_lhs6" localSheetId="2" hidden="1">'Max Profit'!$C$23</definedName>
    <definedName name="solver_lhs7" localSheetId="2" hidden="1">'Max Profit'!$C$24</definedName>
    <definedName name="solver_lhs8" localSheetId="2" hidden="1">'Max Profit'!$C$25</definedName>
    <definedName name="solver_lhs9" localSheetId="2" hidden="1">'Max Profit'!$C$26</definedName>
    <definedName name="solver_lin" localSheetId="2" hidden="1">1</definedName>
    <definedName name="solver_lin" localSheetId="3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um" localSheetId="2" hidden="1">21</definedName>
    <definedName name="solver_num" localSheetId="3" hidden="1">0</definedName>
    <definedName name="solver_opt" localSheetId="2" hidden="1">'Max Profit'!$C$29</definedName>
    <definedName name="solver_opt" localSheetId="3" hidden="1">'Sensitivity Analysis'!$J$21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10" localSheetId="2" hidden="1">2</definedName>
    <definedName name="solver_rel11" localSheetId="2" hidden="1">2</definedName>
    <definedName name="solver_rel12" localSheetId="2" hidden="1">2</definedName>
    <definedName name="solver_rel13" localSheetId="2" hidden="1">1</definedName>
    <definedName name="solver_rel14" localSheetId="2" hidden="1">1</definedName>
    <definedName name="solver_rel15" localSheetId="2" hidden="1">1</definedName>
    <definedName name="solver_rel16" localSheetId="2" hidden="1">1</definedName>
    <definedName name="solver_rel17" localSheetId="2" hidden="1">1</definedName>
    <definedName name="solver_rel18" localSheetId="2" hidden="1">4</definedName>
    <definedName name="solver_rel19" localSheetId="2" hidden="1">1</definedName>
    <definedName name="solver_rel2" localSheetId="2" hidden="1">2</definedName>
    <definedName name="solver_rel20" localSheetId="2" hidden="1">1</definedName>
    <definedName name="solver_rel21" localSheetId="2" hidden="1">1</definedName>
    <definedName name="solver_rel22" localSheetId="2" hidden="1">4</definedName>
    <definedName name="solver_rel23" localSheetId="2" hidden="1">1</definedName>
    <definedName name="solver_rel24" localSheetId="2" hidden="1">4</definedName>
    <definedName name="solver_rel3" localSheetId="2" hidden="1">1</definedName>
    <definedName name="solver_rel4" localSheetId="2" hidden="1">1</definedName>
    <definedName name="solver_rel5" localSheetId="2" hidden="1">1</definedName>
    <definedName name="solver_rel6" localSheetId="2" hidden="1">1</definedName>
    <definedName name="solver_rel7" localSheetId="2" hidden="1">1</definedName>
    <definedName name="solver_rel8" localSheetId="2" hidden="1">1</definedName>
    <definedName name="solver_rel9" localSheetId="2" hidden="1">1</definedName>
    <definedName name="solver_rhs1" localSheetId="2" hidden="1">'Max Profit'!$M$19</definedName>
    <definedName name="solver_rhs10" localSheetId="2" hidden="1">'Max Profit'!$E$3</definedName>
    <definedName name="solver_rhs11" localSheetId="2" hidden="1">'Max Profit'!$E$4</definedName>
    <definedName name="solver_rhs12" localSheetId="2" hidden="1">'Max Profit'!$E$5</definedName>
    <definedName name="solver_rhs13" localSheetId="2" hidden="1">'Max Profit'!$E$6</definedName>
    <definedName name="solver_rhs14" localSheetId="2" hidden="1">'Max Profit'!$E$7</definedName>
    <definedName name="solver_rhs15" localSheetId="2" hidden="1">'Max Profit'!$E$8</definedName>
    <definedName name="solver_rhs16" localSheetId="2" hidden="1">'Max Profit'!$E$9</definedName>
    <definedName name="solver_rhs17" localSheetId="2" hidden="1">'Max Profit'!$H$6</definedName>
    <definedName name="solver_rhs18" localSheetId="2" hidden="1">"integer"</definedName>
    <definedName name="solver_rhs19" localSheetId="2" hidden="1">'Max Profit'!$H$7</definedName>
    <definedName name="solver_rhs2" localSheetId="2" hidden="1">'Max Profit'!$E$2</definedName>
    <definedName name="solver_rhs20" localSheetId="2" hidden="1">'Max Profit'!$H$8</definedName>
    <definedName name="solver_rhs21" localSheetId="2" hidden="1">'Max Profit'!$H$9</definedName>
    <definedName name="solver_rhs22" localSheetId="2" hidden="1">"integer"</definedName>
    <definedName name="solver_rhs23" localSheetId="2" hidden="1">'Max Profit'!$H$9</definedName>
    <definedName name="solver_rhs24" localSheetId="2" hidden="1">"integer"</definedName>
    <definedName name="solver_rhs3" localSheetId="2" hidden="1">'Max Profit'!$M$20</definedName>
    <definedName name="solver_rhs4" localSheetId="2" hidden="1">'Max Profit'!$M$21</definedName>
    <definedName name="solver_rhs5" localSheetId="2" hidden="1">'Max Profit'!$M$22</definedName>
    <definedName name="solver_rhs6" localSheetId="2" hidden="1">50000</definedName>
    <definedName name="solver_rhs7" localSheetId="2" hidden="1">10000</definedName>
    <definedName name="solver_rhs8" localSheetId="2" hidden="1">10000</definedName>
    <definedName name="solver_rhs9" localSheetId="2" hidden="1">1250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typ" localSheetId="3" hidden="1">1</definedName>
    <definedName name="solver_val" localSheetId="2" hidden="1">0</definedName>
    <definedName name="solver_val" localSheetId="3" hidden="1">0</definedName>
    <definedName name="solver_ver" localSheetId="2" hidden="1">2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4" l="1"/>
  <c r="D25" i="4"/>
  <c r="D24" i="4"/>
  <c r="D23" i="4"/>
  <c r="P19" i="4"/>
  <c r="P20" i="4"/>
  <c r="P21" i="4"/>
  <c r="P22" i="4"/>
  <c r="H7" i="4"/>
  <c r="H8" i="4"/>
  <c r="H9" i="4"/>
  <c r="H6" i="4"/>
  <c r="F9" i="4" l="1"/>
  <c r="F8" i="4"/>
  <c r="C21" i="4"/>
  <c r="J21" i="4" s="1"/>
  <c r="T7" i="4"/>
  <c r="T8" i="4"/>
  <c r="T9" i="4"/>
  <c r="Y9" i="4" s="1"/>
  <c r="T6" i="4"/>
  <c r="Y6" i="4" s="1"/>
  <c r="F3" i="4"/>
  <c r="F4" i="4"/>
  <c r="F5" i="4"/>
  <c r="F7" i="4"/>
  <c r="F2" i="4"/>
  <c r="T11" i="4"/>
  <c r="W11" i="4"/>
  <c r="Y3" i="4"/>
  <c r="Y4" i="4"/>
  <c r="Y5" i="4"/>
  <c r="Y7" i="4"/>
  <c r="Y2" i="4"/>
  <c r="X3" i="4"/>
  <c r="X4" i="4"/>
  <c r="X5" i="4"/>
  <c r="X7" i="4"/>
  <c r="X8" i="4"/>
  <c r="X2" i="4"/>
  <c r="X11" i="4" s="1"/>
  <c r="W3" i="4"/>
  <c r="W4" i="4"/>
  <c r="W5" i="4"/>
  <c r="W7" i="4"/>
  <c r="W8" i="4"/>
  <c r="W2" i="4"/>
  <c r="V3" i="4"/>
  <c r="V4" i="4"/>
  <c r="V5" i="4"/>
  <c r="V7" i="4"/>
  <c r="V8" i="4"/>
  <c r="V2" i="4"/>
  <c r="V11" i="4" s="1"/>
  <c r="U3" i="4"/>
  <c r="U4" i="4"/>
  <c r="U5" i="4"/>
  <c r="U7" i="4"/>
  <c r="U2" i="4"/>
  <c r="U11" i="4" s="1"/>
  <c r="O11" i="4"/>
  <c r="R3" i="4"/>
  <c r="R4" i="4"/>
  <c r="R5" i="4"/>
  <c r="R6" i="4"/>
  <c r="R7" i="4"/>
  <c r="R8" i="4"/>
  <c r="R9" i="4"/>
  <c r="R2" i="4"/>
  <c r="Y8" i="4"/>
  <c r="Q3" i="4"/>
  <c r="Q4" i="4"/>
  <c r="Q5" i="4"/>
  <c r="Q6" i="4"/>
  <c r="Q7" i="4"/>
  <c r="Q8" i="4"/>
  <c r="Q9" i="4"/>
  <c r="Q2" i="4"/>
  <c r="P3" i="4"/>
  <c r="P4" i="4"/>
  <c r="P5" i="4"/>
  <c r="P6" i="4"/>
  <c r="P7" i="4"/>
  <c r="P8" i="4"/>
  <c r="P9" i="4"/>
  <c r="P2" i="4"/>
  <c r="O8" i="4"/>
  <c r="O9" i="4"/>
  <c r="O7" i="4"/>
  <c r="N3" i="4"/>
  <c r="N4" i="4"/>
  <c r="N5" i="4"/>
  <c r="N6" i="4"/>
  <c r="N7" i="4"/>
  <c r="N8" i="4"/>
  <c r="N9" i="4"/>
  <c r="N2" i="4"/>
  <c r="B53" i="2"/>
  <c r="B54" i="2" s="1"/>
  <c r="C53" i="2"/>
  <c r="C54" i="2" s="1"/>
  <c r="D53" i="2"/>
  <c r="D54" i="2" s="1"/>
  <c r="E53" i="2"/>
  <c r="E54" i="2" s="1"/>
  <c r="F53" i="2"/>
  <c r="F54" i="2" s="1"/>
  <c r="G53" i="2"/>
  <c r="G54" i="2" s="1"/>
  <c r="H53" i="2"/>
  <c r="H54" i="2" s="1"/>
  <c r="A53" i="2"/>
  <c r="A54" i="2" s="1"/>
  <c r="C28" i="4" l="1"/>
  <c r="C29" i="4" s="1"/>
  <c r="C22" i="4"/>
  <c r="J22" i="4" s="1"/>
  <c r="C19" i="4"/>
  <c r="J19" i="4" s="1"/>
  <c r="F6" i="4"/>
  <c r="L22" i="4" s="1"/>
  <c r="M22" i="4" s="1"/>
  <c r="C20" i="4"/>
  <c r="J20" i="4" s="1"/>
  <c r="Y12" i="4"/>
  <c r="Y11" i="4"/>
  <c r="U8" i="4"/>
  <c r="Y13" i="4"/>
  <c r="O12" i="4"/>
  <c r="O13" i="4" s="1"/>
  <c r="T12" i="4"/>
  <c r="T13" i="4" s="1"/>
  <c r="U6" i="4"/>
  <c r="V6" i="4"/>
  <c r="V12" i="4" s="1"/>
  <c r="V13" i="4" s="1"/>
  <c r="W6" i="4"/>
  <c r="X6" i="4"/>
  <c r="R11" i="4"/>
  <c r="R12" i="4"/>
  <c r="U9" i="4"/>
  <c r="V9" i="4"/>
  <c r="W9" i="4"/>
  <c r="X9" i="4"/>
  <c r="N11" i="4"/>
  <c r="Q11" i="4"/>
  <c r="P12" i="4"/>
  <c r="Q12" i="4"/>
  <c r="N12" i="4"/>
  <c r="P11" i="4"/>
  <c r="L21" i="4" l="1"/>
  <c r="M21" i="4" s="1"/>
  <c r="L20" i="4"/>
  <c r="M20" i="4" s="1"/>
  <c r="W12" i="4"/>
  <c r="W13" i="4" s="1"/>
  <c r="R13" i="4"/>
  <c r="X12" i="4"/>
  <c r="X13" i="4" s="1"/>
  <c r="N13" i="4"/>
  <c r="Q13" i="4"/>
  <c r="U12" i="4"/>
  <c r="U13" i="4" s="1"/>
  <c r="P13" i="4"/>
  <c r="L19" i="4" l="1"/>
  <c r="M19" i="4" l="1"/>
</calcChain>
</file>

<file path=xl/sharedStrings.xml><?xml version="1.0" encoding="utf-8"?>
<sst xmlns="http://schemas.openxmlformats.org/spreadsheetml/2006/main" count="137" uniqueCount="84">
  <si>
    <t>Wood</t>
  </si>
  <si>
    <t>Wood(bd.ft.)</t>
  </si>
  <si>
    <t>Trim(lin.ft.)</t>
  </si>
  <si>
    <t>Granite(sq.ft.)</t>
  </si>
  <si>
    <t>Solid Surface(sq.ft.)</t>
  </si>
  <si>
    <t>Laminate(sq.ft.)</t>
  </si>
  <si>
    <t>Assembly Labor(hrs.)</t>
  </si>
  <si>
    <t>Finish Labor(hrs.)</t>
  </si>
  <si>
    <t>SC-A</t>
  </si>
  <si>
    <t>SC-B</t>
  </si>
  <si>
    <t>SC-C</t>
  </si>
  <si>
    <t>SC-D</t>
  </si>
  <si>
    <t>S-10</t>
  </si>
  <si>
    <t>S-20</t>
  </si>
  <si>
    <t>S-30</t>
  </si>
  <si>
    <t>S-40</t>
  </si>
  <si>
    <t>Available</t>
  </si>
  <si>
    <t>SemiCustom Line</t>
  </si>
  <si>
    <t>Standard Line</t>
  </si>
  <si>
    <t>Profit/Unit</t>
  </si>
  <si>
    <t>Standard</t>
  </si>
  <si>
    <t>Customer Order</t>
  </si>
  <si>
    <t>Build-to-stock authorization</t>
  </si>
  <si>
    <t>Next Month</t>
  </si>
  <si>
    <t>Poisson with mean of 75</t>
  </si>
  <si>
    <t>Normal with mean = 90 and std dev. =10</t>
  </si>
  <si>
    <t>Normal with mean = 110 and std dev. =10</t>
  </si>
  <si>
    <t>Normal with mean = 140 and std dev. =15</t>
  </si>
  <si>
    <t>Poisson with mean of 350</t>
  </si>
  <si>
    <t>Normal with mean = 320 and std dev. =20</t>
  </si>
  <si>
    <t>Normal with mean = 450 and std dev. =25</t>
  </si>
  <si>
    <t>Poisson with mean of 300</t>
  </si>
  <si>
    <t>Product</t>
  </si>
  <si>
    <t>Laminate</t>
  </si>
  <si>
    <t>Average</t>
  </si>
  <si>
    <t>Line type</t>
  </si>
  <si>
    <t>Stock Limit</t>
  </si>
  <si>
    <t>Demand</t>
  </si>
  <si>
    <t>Total wood used =</t>
  </si>
  <si>
    <t>Total Wood</t>
  </si>
  <si>
    <t>Total Laminate</t>
  </si>
  <si>
    <t>Total Assembly Hrs.</t>
  </si>
  <si>
    <t>Total Finish Hrs.</t>
  </si>
  <si>
    <t>For SC</t>
  </si>
  <si>
    <t>For Standard</t>
  </si>
  <si>
    <t>Total</t>
  </si>
  <si>
    <t>Extra possible Units</t>
  </si>
  <si>
    <t>Total Laminate used =</t>
  </si>
  <si>
    <t>Total Assembly hrs =</t>
  </si>
  <si>
    <t>Total Finish hrs =</t>
  </si>
  <si>
    <t>Overtime Assembly hrs =</t>
  </si>
  <si>
    <t>Overtime Finish hrs =</t>
  </si>
  <si>
    <t>Total Profit</t>
  </si>
  <si>
    <t>Extra Cost</t>
  </si>
  <si>
    <t>Total profit =</t>
  </si>
  <si>
    <t>Resources</t>
  </si>
  <si>
    <t>Used</t>
  </si>
  <si>
    <t>Assembly hrs</t>
  </si>
  <si>
    <t>Finish hrs</t>
  </si>
  <si>
    <t>Extra possible Wood</t>
  </si>
  <si>
    <t>Extra possible Laminate</t>
  </si>
  <si>
    <t>Extra possible Assembly hrs</t>
  </si>
  <si>
    <t>Extra possible Finish hrs</t>
  </si>
  <si>
    <t>Extra possible Profit</t>
  </si>
  <si>
    <t>Available + Extra</t>
  </si>
  <si>
    <t>Available Wood</t>
  </si>
  <si>
    <t>Maximum Profit</t>
  </si>
  <si>
    <t>Available Laminate</t>
  </si>
  <si>
    <t>Units to make</t>
  </si>
  <si>
    <t>Extra Wood purchased =</t>
  </si>
  <si>
    <t>Extra Laminate purchased =</t>
  </si>
  <si>
    <t>Extra purchased</t>
  </si>
  <si>
    <t>Available + Extra purchased</t>
  </si>
  <si>
    <t>Total Capacity</t>
  </si>
  <si>
    <t>Extra Possible</t>
  </si>
  <si>
    <t>Availability</t>
  </si>
  <si>
    <t>Products</t>
  </si>
  <si>
    <t>Demand(Average of RNG)</t>
  </si>
  <si>
    <t>Total Revenue =</t>
  </si>
  <si>
    <t>Extra Units produced</t>
  </si>
  <si>
    <t>Change % in Available Wood</t>
  </si>
  <si>
    <t>Change % in Available Laminate</t>
  </si>
  <si>
    <t>Available Assembly Hrs</t>
  </si>
  <si>
    <t>Change % in Available Assembly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</si>
</sst>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2" borderId="1" xfId="0" applyFont="1" applyFill="1" applyBorder="1"/>
    <xf numFmtId="164" fontId="3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8" xfId="0" applyFont="1" applyFill="1" applyBorder="1"/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/>
    <xf numFmtId="0" fontId="2" fillId="0" borderId="5" xfId="0" applyFont="1" applyBorder="1"/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Percentage change</a:t>
            </a:r>
            <a:r>
              <a:rPr lang="en-US" baseline="0">
                <a:solidFill>
                  <a:srgbClr val="FF0000"/>
                </a:solidFill>
              </a:rPr>
              <a:t> in available wood vs </a:t>
            </a:r>
            <a:r>
              <a:rPr lang="en-US">
                <a:solidFill>
                  <a:srgbClr val="FF0000"/>
                </a:solidFill>
              </a:rPr>
              <a:t>Maximum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'Sensitivity Analysis'!$D$1</c:f>
              <c:strCache>
                <c:ptCount val="1"/>
                <c:pt idx="0">
                  <c:v>Maximum Profit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'Sensitivity Analysis'!$C$2:$C$6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'Sensitivity Analysis'!$D$2:$D$6</c:f>
              <c:numCache>
                <c:formatCode>General</c:formatCode>
                <c:ptCount val="5"/>
                <c:pt idx="0">
                  <c:v>679700</c:v>
                </c:pt>
                <c:pt idx="1">
                  <c:v>705520</c:v>
                </c:pt>
                <c:pt idx="2">
                  <c:v>731020</c:v>
                </c:pt>
                <c:pt idx="3">
                  <c:v>754413.6</c:v>
                </c:pt>
                <c:pt idx="4">
                  <c:v>764413.6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57-474A-BF75-268C4D715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098000"/>
        <c:axId val="1905855552"/>
      </c:scatterChart>
      <c:valAx>
        <c:axId val="199209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855552"/>
        <c:crosses val="autoZero"/>
        <c:crossBetween val="midCat"/>
      </c:valAx>
      <c:valAx>
        <c:axId val="190585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09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Percentage change in available laminate vs Maximum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'Sensitivity Analysis'!$H$1</c:f>
              <c:strCache>
                <c:ptCount val="1"/>
                <c:pt idx="0">
                  <c:v>Maximum Profit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'Sensitivity Analysis'!$G$2:$G$6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'Sensitivity Analysis'!$H$2:$H$6</c:f>
              <c:numCache>
                <c:formatCode>General</c:formatCode>
                <c:ptCount val="5"/>
                <c:pt idx="0">
                  <c:v>719275.3</c:v>
                </c:pt>
                <c:pt idx="1">
                  <c:v>729223.6</c:v>
                </c:pt>
                <c:pt idx="2">
                  <c:v>731020</c:v>
                </c:pt>
                <c:pt idx="3">
                  <c:v>731060</c:v>
                </c:pt>
                <c:pt idx="4">
                  <c:v>731060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F-4047-9603-86272E4BD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554352"/>
        <c:axId val="1940217088"/>
      </c:scatterChart>
      <c:valAx>
        <c:axId val="189355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217088"/>
        <c:crosses val="autoZero"/>
        <c:crossBetween val="midCat"/>
      </c:valAx>
      <c:valAx>
        <c:axId val="19402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5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Percentage change in available assembly hrs vs Maximum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'Sensitivity Analysis'!$L$1</c:f>
              <c:strCache>
                <c:ptCount val="1"/>
                <c:pt idx="0">
                  <c:v>Maximum Profit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'Sensitivity Analysis'!$K$2:$K$6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'Sensitivity Analysis'!$L$2:$L$6</c:f>
              <c:numCache>
                <c:formatCode>General</c:formatCode>
                <c:ptCount val="5"/>
                <c:pt idx="0">
                  <c:v>731020</c:v>
                </c:pt>
                <c:pt idx="1">
                  <c:v>731020</c:v>
                </c:pt>
                <c:pt idx="2">
                  <c:v>731020</c:v>
                </c:pt>
                <c:pt idx="3">
                  <c:v>731020</c:v>
                </c:pt>
                <c:pt idx="4">
                  <c:v>731020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F-0D4E-A4CA-6A96659DB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465168"/>
        <c:axId val="1991824624"/>
      </c:scatterChart>
      <c:valAx>
        <c:axId val="174746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824624"/>
        <c:crosses val="autoZero"/>
        <c:crossBetween val="midCat"/>
      </c:valAx>
      <c:valAx>
        <c:axId val="199182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6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9</xdr:row>
      <xdr:rowOff>101600</xdr:rowOff>
    </xdr:from>
    <xdr:to>
      <xdr:col>4</xdr:col>
      <xdr:colOff>800100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031B0D-AAAB-8599-33DB-AFDC0DA25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9</xdr:row>
      <xdr:rowOff>127000</xdr:rowOff>
    </xdr:from>
    <xdr:to>
      <xdr:col>9</xdr:col>
      <xdr:colOff>241300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EF5AF8-E086-7DBA-B60E-9D3562236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539750</xdr:colOff>
      <xdr:row>9</xdr:row>
      <xdr:rowOff>165100</xdr:rowOff>
    </xdr:from>
    <xdr:to>
      <xdr:col>13</xdr:col>
      <xdr:colOff>520700</xdr:colOff>
      <xdr:row>24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5BDAFC-D41C-C2DA-4992-4EB4598E7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D8958-E728-184C-BCC6-C49999EE9F62}">
  <dimension ref="A1:N13"/>
  <sheetViews>
    <sheetView tabSelected="1" workbookViewId="0">
      <selection activeCell="J25" sqref="J25"/>
    </sheetView>
  </sheetViews>
  <sheetFormatPr baseColWidth="10" defaultRowHeight="16" x14ac:dyDescent="0.2"/>
  <cols>
    <col min="1" max="1" width="16.6640625" bestFit="1" customWidth="1"/>
    <col min="2" max="2" width="12.33203125" bestFit="1" customWidth="1"/>
    <col min="3" max="3" width="11.33203125" bestFit="1" customWidth="1"/>
    <col min="4" max="4" width="13.33203125" bestFit="1" customWidth="1"/>
    <col min="5" max="5" width="18.33203125" bestFit="1" customWidth="1"/>
    <col min="6" max="6" width="15" bestFit="1" customWidth="1"/>
    <col min="7" max="7" width="20.1640625" bestFit="1" customWidth="1"/>
    <col min="8" max="8" width="17.1640625" bestFit="1" customWidth="1"/>
    <col min="11" max="11" width="16.6640625" bestFit="1" customWidth="1"/>
    <col min="12" max="12" width="10.33203125" bestFit="1" customWidth="1"/>
    <col min="13" max="13" width="35.33203125" bestFit="1" customWidth="1"/>
    <col min="14" max="14" width="25.6640625" bestFit="1" customWidth="1"/>
  </cols>
  <sheetData>
    <row r="1" spans="1:14" x14ac:dyDescent="0.2">
      <c r="A1" s="4" t="s">
        <v>32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K1" s="4" t="s">
        <v>32</v>
      </c>
      <c r="L1" s="4" t="s">
        <v>19</v>
      </c>
      <c r="M1" s="4" t="s">
        <v>21</v>
      </c>
      <c r="N1" s="4" t="s">
        <v>22</v>
      </c>
    </row>
    <row r="2" spans="1:14" x14ac:dyDescent="0.2">
      <c r="A2" s="15" t="s">
        <v>17</v>
      </c>
      <c r="B2" s="16"/>
      <c r="C2" s="17"/>
      <c r="D2" s="17"/>
      <c r="E2" s="17"/>
      <c r="F2" s="17"/>
      <c r="G2" s="17"/>
      <c r="H2" s="18"/>
      <c r="K2" s="5"/>
      <c r="L2" s="4" t="s">
        <v>20</v>
      </c>
      <c r="M2" s="4" t="s">
        <v>23</v>
      </c>
      <c r="N2" s="4" t="s">
        <v>23</v>
      </c>
    </row>
    <row r="3" spans="1:14" x14ac:dyDescent="0.2">
      <c r="A3" s="19" t="s">
        <v>8</v>
      </c>
      <c r="B3" s="24">
        <v>125</v>
      </c>
      <c r="C3" s="24">
        <v>27</v>
      </c>
      <c r="D3" s="24">
        <v>175</v>
      </c>
      <c r="E3" s="24">
        <v>0</v>
      </c>
      <c r="F3" s="24">
        <v>0</v>
      </c>
      <c r="G3" s="24">
        <v>37</v>
      </c>
      <c r="H3" s="24">
        <v>7</v>
      </c>
      <c r="K3" s="4" t="s">
        <v>17</v>
      </c>
      <c r="L3" s="6"/>
      <c r="M3" s="6"/>
      <c r="N3" s="7"/>
    </row>
    <row r="4" spans="1:14" x14ac:dyDescent="0.2">
      <c r="A4" s="19" t="s">
        <v>9</v>
      </c>
      <c r="B4" s="24">
        <v>160</v>
      </c>
      <c r="C4" s="24">
        <v>42</v>
      </c>
      <c r="D4" s="24">
        <v>243</v>
      </c>
      <c r="E4" s="24">
        <v>0</v>
      </c>
      <c r="F4" s="24">
        <v>0</v>
      </c>
      <c r="G4" s="24">
        <v>57</v>
      </c>
      <c r="H4" s="24">
        <v>12</v>
      </c>
      <c r="K4" s="8" t="s">
        <v>8</v>
      </c>
      <c r="L4" s="9">
        <v>325</v>
      </c>
      <c r="M4" s="10" t="s">
        <v>24</v>
      </c>
      <c r="N4" s="11">
        <v>0</v>
      </c>
    </row>
    <row r="5" spans="1:14" x14ac:dyDescent="0.2">
      <c r="A5" s="19" t="s">
        <v>10</v>
      </c>
      <c r="B5" s="24">
        <v>140</v>
      </c>
      <c r="C5" s="24">
        <v>35</v>
      </c>
      <c r="D5" s="24">
        <v>0</v>
      </c>
      <c r="E5" s="24">
        <v>160</v>
      </c>
      <c r="F5" s="24">
        <v>0</v>
      </c>
      <c r="G5" s="24">
        <v>30</v>
      </c>
      <c r="H5" s="24">
        <v>5</v>
      </c>
      <c r="K5" s="8" t="s">
        <v>9</v>
      </c>
      <c r="L5" s="9">
        <v>575</v>
      </c>
      <c r="M5" s="10" t="s">
        <v>25</v>
      </c>
      <c r="N5" s="11">
        <v>0</v>
      </c>
    </row>
    <row r="6" spans="1:14" x14ac:dyDescent="0.2">
      <c r="A6" s="19" t="s">
        <v>11</v>
      </c>
      <c r="B6" s="24">
        <v>200</v>
      </c>
      <c r="C6" s="24">
        <v>52</v>
      </c>
      <c r="D6" s="24">
        <v>0</v>
      </c>
      <c r="E6" s="24">
        <v>140</v>
      </c>
      <c r="F6" s="24">
        <v>0</v>
      </c>
      <c r="G6" s="24">
        <v>35</v>
      </c>
      <c r="H6" s="24">
        <v>7</v>
      </c>
      <c r="K6" s="8" t="s">
        <v>10</v>
      </c>
      <c r="L6" s="9">
        <v>257</v>
      </c>
      <c r="M6" s="10" t="s">
        <v>26</v>
      </c>
      <c r="N6" s="11">
        <v>0</v>
      </c>
    </row>
    <row r="7" spans="1:14" x14ac:dyDescent="0.2">
      <c r="A7" s="15" t="s">
        <v>18</v>
      </c>
      <c r="B7" s="20"/>
      <c r="C7" s="21"/>
      <c r="D7" s="21"/>
      <c r="E7" s="21"/>
      <c r="F7" s="21"/>
      <c r="G7" s="21"/>
      <c r="H7" s="11"/>
      <c r="K7" s="8" t="s">
        <v>11</v>
      </c>
      <c r="L7" s="9">
        <v>275</v>
      </c>
      <c r="M7" s="10" t="s">
        <v>27</v>
      </c>
      <c r="N7" s="11">
        <v>0</v>
      </c>
    </row>
    <row r="8" spans="1:14" x14ac:dyDescent="0.2">
      <c r="A8" s="19" t="s">
        <v>12</v>
      </c>
      <c r="B8" s="24">
        <v>60</v>
      </c>
      <c r="C8" s="24">
        <v>21</v>
      </c>
      <c r="D8" s="24">
        <v>0</v>
      </c>
      <c r="E8" s="24">
        <v>112</v>
      </c>
      <c r="F8" s="24">
        <v>0</v>
      </c>
      <c r="G8" s="24">
        <v>21</v>
      </c>
      <c r="H8" s="24">
        <v>3</v>
      </c>
      <c r="K8" s="4" t="s">
        <v>18</v>
      </c>
      <c r="L8" s="9"/>
      <c r="M8" s="10"/>
      <c r="N8" s="11"/>
    </row>
    <row r="9" spans="1:14" x14ac:dyDescent="0.2">
      <c r="A9" s="19" t="s">
        <v>13</v>
      </c>
      <c r="B9" s="24">
        <v>110</v>
      </c>
      <c r="C9" s="24">
        <v>28</v>
      </c>
      <c r="D9" s="24">
        <v>0</v>
      </c>
      <c r="E9" s="24">
        <v>0</v>
      </c>
      <c r="F9" s="24">
        <v>135</v>
      </c>
      <c r="G9" s="24">
        <v>25</v>
      </c>
      <c r="H9" s="24">
        <v>5</v>
      </c>
      <c r="K9" s="8" t="s">
        <v>12</v>
      </c>
      <c r="L9" s="9">
        <v>175</v>
      </c>
      <c r="M9" s="10" t="s">
        <v>28</v>
      </c>
      <c r="N9" s="11">
        <v>400</v>
      </c>
    </row>
    <row r="10" spans="1:14" x14ac:dyDescent="0.2">
      <c r="A10" s="19" t="s">
        <v>14</v>
      </c>
      <c r="B10" s="24">
        <v>200</v>
      </c>
      <c r="C10" s="24">
        <v>50</v>
      </c>
      <c r="D10" s="24">
        <v>0</v>
      </c>
      <c r="E10" s="24">
        <v>0</v>
      </c>
      <c r="F10" s="24">
        <v>254</v>
      </c>
      <c r="G10" s="24">
        <v>30</v>
      </c>
      <c r="H10" s="24">
        <v>7</v>
      </c>
      <c r="K10" s="8" t="s">
        <v>13</v>
      </c>
      <c r="L10" s="9">
        <v>210</v>
      </c>
      <c r="M10" s="10" t="s">
        <v>29</v>
      </c>
      <c r="N10" s="11">
        <v>350</v>
      </c>
    </row>
    <row r="11" spans="1:14" x14ac:dyDescent="0.2">
      <c r="A11" s="8" t="s">
        <v>15</v>
      </c>
      <c r="B11" s="24">
        <v>180</v>
      </c>
      <c r="C11" s="24">
        <v>43</v>
      </c>
      <c r="D11" s="24">
        <v>0</v>
      </c>
      <c r="E11" s="24">
        <v>0</v>
      </c>
      <c r="F11" s="24">
        <v>176</v>
      </c>
      <c r="G11" s="24">
        <v>27</v>
      </c>
      <c r="H11" s="24">
        <v>5</v>
      </c>
      <c r="K11" s="8" t="s">
        <v>14</v>
      </c>
      <c r="L11" s="9">
        <v>260</v>
      </c>
      <c r="M11" s="10" t="s">
        <v>30</v>
      </c>
      <c r="N11" s="11">
        <v>450</v>
      </c>
    </row>
    <row r="12" spans="1:14" x14ac:dyDescent="0.2">
      <c r="A12" s="33"/>
      <c r="B12" s="21"/>
      <c r="C12" s="21"/>
      <c r="D12" s="21"/>
      <c r="E12" s="21"/>
      <c r="F12" s="21"/>
      <c r="G12" s="21"/>
      <c r="H12" s="11"/>
      <c r="K12" s="8" t="s">
        <v>15</v>
      </c>
      <c r="L12" s="12">
        <v>230</v>
      </c>
      <c r="M12" s="13" t="s">
        <v>31</v>
      </c>
      <c r="N12" s="14">
        <v>475</v>
      </c>
    </row>
    <row r="13" spans="1:14" x14ac:dyDescent="0.2">
      <c r="A13" s="4" t="s">
        <v>75</v>
      </c>
      <c r="B13" s="23">
        <v>400000</v>
      </c>
      <c r="C13" s="24">
        <v>140000</v>
      </c>
      <c r="D13" s="25">
        <v>45000</v>
      </c>
      <c r="E13" s="24">
        <v>150000</v>
      </c>
      <c r="F13" s="25">
        <v>400000</v>
      </c>
      <c r="G13" s="24">
        <v>100000</v>
      </c>
      <c r="H13" s="26">
        <v>25000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E92E-E3D8-404C-99A9-564CDB0BBB10}">
  <dimension ref="A1:S54"/>
  <sheetViews>
    <sheetView zoomScale="70" zoomScaleNormal="70" workbookViewId="0">
      <selection activeCell="O43" sqref="O43"/>
    </sheetView>
  </sheetViews>
  <sheetFormatPr baseColWidth="10" defaultRowHeight="16" x14ac:dyDescent="0.2"/>
  <cols>
    <col min="1" max="1" width="10.83203125" style="1"/>
    <col min="2" max="4" width="12.1640625" style="1" bestFit="1" customWidth="1"/>
    <col min="5" max="5" width="10.83203125" style="1"/>
    <col min="6" max="7" width="12.1640625" style="1" bestFit="1" customWidth="1"/>
    <col min="8" max="8" width="10.83203125" style="1"/>
    <col min="11" max="11" width="22.6640625" bestFit="1" customWidth="1"/>
  </cols>
  <sheetData>
    <row r="1" spans="1:19" x14ac:dyDescent="0.2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27"/>
    </row>
    <row r="2" spans="1:19" x14ac:dyDescent="0.2">
      <c r="A2" s="21">
        <v>75</v>
      </c>
      <c r="B2" s="21">
        <v>89.403144101961516</v>
      </c>
      <c r="C2" s="21">
        <v>103.01967363862786</v>
      </c>
      <c r="D2" s="21">
        <v>128.50866518296243</v>
      </c>
      <c r="E2" s="21">
        <v>363</v>
      </c>
      <c r="F2" s="21">
        <v>320.00211457518162</v>
      </c>
      <c r="G2" s="21">
        <v>456.61106014376855</v>
      </c>
      <c r="H2" s="21">
        <v>275</v>
      </c>
      <c r="I2" s="27"/>
      <c r="K2" s="3" t="s">
        <v>76</v>
      </c>
      <c r="L2" s="4" t="s">
        <v>8</v>
      </c>
      <c r="M2" s="4" t="s">
        <v>9</v>
      </c>
      <c r="N2" s="4" t="s">
        <v>10</v>
      </c>
      <c r="O2" s="4" t="s">
        <v>11</v>
      </c>
      <c r="P2" s="4" t="s">
        <v>12</v>
      </c>
      <c r="Q2" s="4" t="s">
        <v>13</v>
      </c>
      <c r="R2" s="4" t="s">
        <v>14</v>
      </c>
      <c r="S2" s="4" t="s">
        <v>15</v>
      </c>
    </row>
    <row r="3" spans="1:19" x14ac:dyDescent="0.2">
      <c r="A3" s="21">
        <v>76</v>
      </c>
      <c r="B3" s="21">
        <v>91.17031504487386</v>
      </c>
      <c r="C3" s="21">
        <v>87.875995682552457</v>
      </c>
      <c r="D3" s="21">
        <v>173.97917680558749</v>
      </c>
      <c r="E3" s="21">
        <v>360</v>
      </c>
      <c r="F3" s="21">
        <v>303.61749931063969</v>
      </c>
      <c r="G3" s="21">
        <v>423.55740788407275</v>
      </c>
      <c r="H3" s="21">
        <v>297</v>
      </c>
      <c r="I3" s="27"/>
      <c r="K3" s="3" t="s">
        <v>77</v>
      </c>
      <c r="L3" s="3">
        <v>74</v>
      </c>
      <c r="M3" s="3">
        <v>90</v>
      </c>
      <c r="N3" s="3">
        <v>110</v>
      </c>
      <c r="O3" s="3">
        <v>143</v>
      </c>
      <c r="P3" s="3">
        <v>352</v>
      </c>
      <c r="Q3" s="3">
        <v>316</v>
      </c>
      <c r="R3" s="3">
        <v>449</v>
      </c>
      <c r="S3" s="3">
        <v>299</v>
      </c>
    </row>
    <row r="4" spans="1:19" x14ac:dyDescent="0.2">
      <c r="A4" s="21">
        <v>70</v>
      </c>
      <c r="B4" s="21">
        <v>87.784902916464489</v>
      </c>
      <c r="C4" s="21">
        <v>107.02752120356308</v>
      </c>
      <c r="D4" s="21">
        <v>142.03336867343751</v>
      </c>
      <c r="E4" s="21">
        <v>340</v>
      </c>
      <c r="F4" s="21">
        <v>306.24227828258881</v>
      </c>
      <c r="G4" s="21">
        <v>457.4062427302124</v>
      </c>
      <c r="H4" s="21">
        <v>314</v>
      </c>
      <c r="I4" s="27"/>
      <c r="K4" s="1"/>
      <c r="L4" s="1"/>
      <c r="M4" s="1"/>
      <c r="N4" s="1"/>
      <c r="O4" s="1"/>
      <c r="P4" s="1"/>
      <c r="Q4" s="1"/>
      <c r="R4" s="1"/>
      <c r="S4" s="1"/>
    </row>
    <row r="5" spans="1:19" x14ac:dyDescent="0.2">
      <c r="A5" s="21">
        <v>67</v>
      </c>
      <c r="B5" s="21">
        <v>85.500911609269679</v>
      </c>
      <c r="C5" s="21">
        <v>107.84407691549859</v>
      </c>
      <c r="D5" s="21">
        <v>145.41436975254328</v>
      </c>
      <c r="E5" s="21">
        <v>349</v>
      </c>
      <c r="F5" s="21">
        <v>321.25146470963955</v>
      </c>
      <c r="G5" s="21">
        <v>427.18924760192749</v>
      </c>
      <c r="H5" s="21">
        <v>309</v>
      </c>
      <c r="I5" s="27"/>
    </row>
    <row r="6" spans="1:19" x14ac:dyDescent="0.2">
      <c r="A6" s="21">
        <v>79</v>
      </c>
      <c r="B6" s="21">
        <v>92.642320851009572</v>
      </c>
      <c r="C6" s="21">
        <v>95.073827701853588</v>
      </c>
      <c r="D6" s="21">
        <v>126.4289975448628</v>
      </c>
      <c r="E6" s="21">
        <v>317</v>
      </c>
      <c r="F6" s="21">
        <v>335.42234713269863</v>
      </c>
      <c r="G6" s="21">
        <v>430.6483970132831</v>
      </c>
      <c r="H6" s="21">
        <v>318</v>
      </c>
      <c r="I6" s="27"/>
    </row>
    <row r="7" spans="1:19" x14ac:dyDescent="0.2">
      <c r="A7" s="21">
        <v>91</v>
      </c>
      <c r="B7" s="21">
        <v>97.670109880564269</v>
      </c>
      <c r="C7" s="21">
        <v>134.63821147102863</v>
      </c>
      <c r="D7" s="21">
        <v>135.14097908104304</v>
      </c>
      <c r="E7" s="21">
        <v>326</v>
      </c>
      <c r="F7" s="21">
        <v>295.24037098628469</v>
      </c>
      <c r="G7" s="21">
        <v>432.07971430019825</v>
      </c>
      <c r="H7" s="21">
        <v>299</v>
      </c>
      <c r="I7" s="27"/>
    </row>
    <row r="8" spans="1:19" x14ac:dyDescent="0.2">
      <c r="A8" s="21">
        <v>75</v>
      </c>
      <c r="B8" s="21">
        <v>93.040429419343127</v>
      </c>
      <c r="C8" s="21">
        <v>109.6065639606968</v>
      </c>
      <c r="D8" s="21">
        <v>160.22158014369779</v>
      </c>
      <c r="E8" s="21">
        <v>332</v>
      </c>
      <c r="F8" s="21">
        <v>339.31562110257801</v>
      </c>
      <c r="G8" s="21">
        <v>500.01606950827409</v>
      </c>
      <c r="H8" s="21">
        <v>329</v>
      </c>
      <c r="I8" s="27"/>
    </row>
    <row r="9" spans="1:19" x14ac:dyDescent="0.2">
      <c r="A9" s="21">
        <v>74</v>
      </c>
      <c r="B9" s="21">
        <v>78.970057529513724</v>
      </c>
      <c r="C9" s="21">
        <v>117.23578068573261</v>
      </c>
      <c r="D9" s="21">
        <v>133.48605115301325</v>
      </c>
      <c r="E9" s="21">
        <v>297</v>
      </c>
      <c r="F9" s="21">
        <v>351.31044650217518</v>
      </c>
      <c r="G9" s="21">
        <v>430.94489228606108</v>
      </c>
      <c r="H9" s="21">
        <v>299</v>
      </c>
      <c r="I9" s="27"/>
    </row>
    <row r="10" spans="1:19" x14ac:dyDescent="0.2">
      <c r="A10" s="21">
        <v>80</v>
      </c>
      <c r="B10" s="21">
        <v>81.296704138221685</v>
      </c>
      <c r="C10" s="21">
        <v>91.455039232969284</v>
      </c>
      <c r="D10" s="21">
        <v>149.84617827270995</v>
      </c>
      <c r="E10" s="21">
        <v>347</v>
      </c>
      <c r="F10" s="21">
        <v>347.66737452475354</v>
      </c>
      <c r="G10" s="21">
        <v>446.24736801706604</v>
      </c>
      <c r="H10" s="21">
        <v>311</v>
      </c>
      <c r="I10" s="27"/>
    </row>
    <row r="11" spans="1:19" x14ac:dyDescent="0.2">
      <c r="A11" s="21">
        <v>74</v>
      </c>
      <c r="B11" s="21">
        <v>106.90309545665514</v>
      </c>
      <c r="C11" s="21">
        <v>91.327800924191251</v>
      </c>
      <c r="D11" s="21">
        <v>122.15237155818613</v>
      </c>
      <c r="E11" s="21">
        <v>360</v>
      </c>
      <c r="F11" s="21">
        <v>313.79388100351207</v>
      </c>
      <c r="G11" s="21">
        <v>471.68548007830395</v>
      </c>
      <c r="H11" s="21">
        <v>337</v>
      </c>
      <c r="I11" s="27"/>
    </row>
    <row r="12" spans="1:19" x14ac:dyDescent="0.2">
      <c r="A12" s="21">
        <v>74</v>
      </c>
      <c r="B12" s="21">
        <v>91.083151346392697</v>
      </c>
      <c r="C12" s="21">
        <v>124.95750439062249</v>
      </c>
      <c r="D12" s="21">
        <v>133.52844497479964</v>
      </c>
      <c r="E12" s="21">
        <v>365</v>
      </c>
      <c r="F12" s="21">
        <v>337.21296030154917</v>
      </c>
      <c r="G12" s="21">
        <v>460.79183675756212</v>
      </c>
      <c r="H12" s="21">
        <v>285</v>
      </c>
      <c r="I12" s="27"/>
    </row>
    <row r="13" spans="1:19" x14ac:dyDescent="0.2">
      <c r="A13" s="21">
        <v>76</v>
      </c>
      <c r="B13" s="21">
        <v>85.85161276627332</v>
      </c>
      <c r="C13" s="21">
        <v>122.15328211401356</v>
      </c>
      <c r="D13" s="21">
        <v>181.25140549149364</v>
      </c>
      <c r="E13" s="21">
        <v>362</v>
      </c>
      <c r="F13" s="21">
        <v>315.1786094243289</v>
      </c>
      <c r="G13" s="21">
        <v>446.63367589164409</v>
      </c>
      <c r="H13" s="21">
        <v>351</v>
      </c>
      <c r="I13" s="27"/>
    </row>
    <row r="14" spans="1:19" x14ac:dyDescent="0.2">
      <c r="A14" s="21">
        <v>78</v>
      </c>
      <c r="B14" s="21">
        <v>97.138692126318347</v>
      </c>
      <c r="C14" s="21">
        <v>112.30967316383612</v>
      </c>
      <c r="D14" s="21">
        <v>162.88311407028232</v>
      </c>
      <c r="E14" s="21">
        <v>374</v>
      </c>
      <c r="F14" s="21">
        <v>327.46595105738379</v>
      </c>
      <c r="G14" s="21">
        <v>441.50850271689706</v>
      </c>
      <c r="H14" s="21">
        <v>295</v>
      </c>
      <c r="I14" s="27"/>
    </row>
    <row r="15" spans="1:19" x14ac:dyDescent="0.2">
      <c r="A15" s="21">
        <v>67</v>
      </c>
      <c r="B15" s="21">
        <v>96.683762876491528</v>
      </c>
      <c r="C15" s="21">
        <v>109.46780917525757</v>
      </c>
      <c r="D15" s="21">
        <v>148.19411525299074</v>
      </c>
      <c r="E15" s="21">
        <v>357</v>
      </c>
      <c r="F15" s="21">
        <v>321.54891495185439</v>
      </c>
      <c r="G15" s="21">
        <v>420.0736452723504</v>
      </c>
      <c r="H15" s="21">
        <v>289</v>
      </c>
      <c r="I15" s="27"/>
    </row>
    <row r="16" spans="1:19" x14ac:dyDescent="0.2">
      <c r="A16" s="21">
        <v>66</v>
      </c>
      <c r="B16" s="21">
        <v>90.707814251654781</v>
      </c>
      <c r="C16" s="21">
        <v>119.6750454758876</v>
      </c>
      <c r="D16" s="21">
        <v>173.4332071361132</v>
      </c>
      <c r="E16" s="21">
        <v>379</v>
      </c>
      <c r="F16" s="21">
        <v>306.75948518211953</v>
      </c>
      <c r="G16" s="21">
        <v>456.8945382736274</v>
      </c>
      <c r="H16" s="21">
        <v>287</v>
      </c>
      <c r="I16" s="27"/>
    </row>
    <row r="17" spans="1:9" x14ac:dyDescent="0.2">
      <c r="A17" s="21">
        <v>73</v>
      </c>
      <c r="B17" s="21">
        <v>95.162883098819293</v>
      </c>
      <c r="C17" s="21">
        <v>101.08517840795685</v>
      </c>
      <c r="D17" s="21">
        <v>104.5861862518359</v>
      </c>
      <c r="E17" s="21">
        <v>383</v>
      </c>
      <c r="F17" s="21">
        <v>325.0502876547398</v>
      </c>
      <c r="G17" s="21">
        <v>446.80062501283828</v>
      </c>
      <c r="H17" s="21">
        <v>293</v>
      </c>
      <c r="I17" s="27"/>
    </row>
    <row r="18" spans="1:9" x14ac:dyDescent="0.2">
      <c r="A18" s="21">
        <v>58</v>
      </c>
      <c r="B18" s="21">
        <v>87.455711309157778</v>
      </c>
      <c r="C18" s="21">
        <v>116.30000158707844</v>
      </c>
      <c r="D18" s="21">
        <v>126.89041831312352</v>
      </c>
      <c r="E18" s="21">
        <v>357</v>
      </c>
      <c r="F18" s="21">
        <v>336.57654138398357</v>
      </c>
      <c r="G18" s="21">
        <v>468.09638661143254</v>
      </c>
      <c r="H18" s="21">
        <v>268</v>
      </c>
      <c r="I18" s="27"/>
    </row>
    <row r="19" spans="1:9" x14ac:dyDescent="0.2">
      <c r="A19" s="21">
        <v>73</v>
      </c>
      <c r="B19" s="21">
        <v>97.650191946595442</v>
      </c>
      <c r="C19" s="21">
        <v>97.999149198003579</v>
      </c>
      <c r="D19" s="21">
        <v>130.16783931438113</v>
      </c>
      <c r="E19" s="21">
        <v>338</v>
      </c>
      <c r="F19" s="21">
        <v>292.02394297346473</v>
      </c>
      <c r="G19" s="21">
        <v>447.78853521092969</v>
      </c>
      <c r="H19" s="21">
        <v>326</v>
      </c>
      <c r="I19" s="27"/>
    </row>
    <row r="20" spans="1:9" x14ac:dyDescent="0.2">
      <c r="A20" s="21">
        <v>86</v>
      </c>
      <c r="B20" s="21">
        <v>94.159426225669449</v>
      </c>
      <c r="C20" s="21">
        <v>115.20547018822981</v>
      </c>
      <c r="D20" s="21">
        <v>163.30793904548045</v>
      </c>
      <c r="E20" s="21">
        <v>356</v>
      </c>
      <c r="F20" s="21">
        <v>308.82985892123543</v>
      </c>
      <c r="G20" s="21">
        <v>424.41176446955069</v>
      </c>
      <c r="H20" s="21">
        <v>308</v>
      </c>
      <c r="I20" s="27"/>
    </row>
    <row r="21" spans="1:9" x14ac:dyDescent="0.2">
      <c r="A21" s="21">
        <v>79</v>
      </c>
      <c r="B21" s="21">
        <v>71.455130182439461</v>
      </c>
      <c r="C21" s="21">
        <v>106.29765170539031</v>
      </c>
      <c r="D21" s="21">
        <v>150.42301391862566</v>
      </c>
      <c r="E21" s="21">
        <v>368</v>
      </c>
      <c r="F21" s="21">
        <v>325.29689714312553</v>
      </c>
      <c r="G21" s="21">
        <v>492.51091922924388</v>
      </c>
      <c r="H21" s="21">
        <v>308</v>
      </c>
      <c r="I21" s="27"/>
    </row>
    <row r="22" spans="1:9" x14ac:dyDescent="0.2">
      <c r="A22" s="21">
        <v>86</v>
      </c>
      <c r="B22" s="21">
        <v>73.290217642206699</v>
      </c>
      <c r="C22" s="21">
        <v>113.53918494511163</v>
      </c>
      <c r="D22" s="21">
        <v>133.69300667240168</v>
      </c>
      <c r="E22" s="21">
        <v>368</v>
      </c>
      <c r="F22" s="21">
        <v>333.23185188084608</v>
      </c>
      <c r="G22" s="21">
        <v>461.82428377433098</v>
      </c>
      <c r="H22" s="21">
        <v>287</v>
      </c>
      <c r="I22" s="27"/>
    </row>
    <row r="23" spans="1:9" x14ac:dyDescent="0.2">
      <c r="A23" s="21">
        <v>67</v>
      </c>
      <c r="B23" s="21">
        <v>71.258952175267041</v>
      </c>
      <c r="C23" s="21">
        <v>123.29817678197287</v>
      </c>
      <c r="D23" s="21">
        <v>126.10311422453378</v>
      </c>
      <c r="E23" s="21">
        <v>321</v>
      </c>
      <c r="F23" s="21">
        <v>290.54301275056787</v>
      </c>
      <c r="G23" s="21">
        <v>444.44378318003146</v>
      </c>
      <c r="H23" s="21">
        <v>292</v>
      </c>
      <c r="I23" s="27"/>
    </row>
    <row r="24" spans="1:9" x14ac:dyDescent="0.2">
      <c r="A24" s="21">
        <v>61</v>
      </c>
      <c r="B24" s="21">
        <v>103.01468728343025</v>
      </c>
      <c r="C24" s="21">
        <v>104.58264028362464</v>
      </c>
      <c r="D24" s="21">
        <v>143.05736875816365</v>
      </c>
      <c r="E24" s="21">
        <v>350</v>
      </c>
      <c r="F24" s="21">
        <v>298.48281054757535</v>
      </c>
      <c r="G24" s="21">
        <v>449.82730969350087</v>
      </c>
      <c r="H24" s="21">
        <v>297</v>
      </c>
      <c r="I24" s="27"/>
    </row>
    <row r="25" spans="1:9" x14ac:dyDescent="0.2">
      <c r="A25" s="21">
        <v>64</v>
      </c>
      <c r="B25" s="21">
        <v>84.697134297894081</v>
      </c>
      <c r="C25" s="21">
        <v>103.71907506429125</v>
      </c>
      <c r="D25" s="21">
        <v>149.62629655987257</v>
      </c>
      <c r="E25" s="21">
        <v>365</v>
      </c>
      <c r="F25" s="21">
        <v>330.68617621058365</v>
      </c>
      <c r="G25" s="21">
        <v>427.59681491515948</v>
      </c>
      <c r="H25" s="21">
        <v>288</v>
      </c>
      <c r="I25" s="27"/>
    </row>
    <row r="26" spans="1:9" x14ac:dyDescent="0.2">
      <c r="A26" s="21">
        <v>77</v>
      </c>
      <c r="B26" s="21">
        <v>96.973550625843927</v>
      </c>
      <c r="C26" s="21">
        <v>106.87930767322541</v>
      </c>
      <c r="D26" s="21">
        <v>139.74788806866854</v>
      </c>
      <c r="E26" s="21">
        <v>324</v>
      </c>
      <c r="F26" s="21">
        <v>327.71597115090117</v>
      </c>
      <c r="G26" s="21">
        <v>475.74859081505565</v>
      </c>
      <c r="H26" s="21">
        <v>311</v>
      </c>
      <c r="I26" s="27"/>
    </row>
    <row r="27" spans="1:9" x14ac:dyDescent="0.2">
      <c r="A27" s="21">
        <v>79</v>
      </c>
      <c r="B27" s="21">
        <v>88.202804363245377</v>
      </c>
      <c r="C27" s="21">
        <v>111.04515720522613</v>
      </c>
      <c r="D27" s="21">
        <v>153.43699977951474</v>
      </c>
      <c r="E27" s="21">
        <v>335</v>
      </c>
      <c r="F27" s="21">
        <v>321.17640865937574</v>
      </c>
      <c r="G27" s="21">
        <v>445.92765220768342</v>
      </c>
      <c r="H27" s="21">
        <v>310</v>
      </c>
      <c r="I27" s="27"/>
    </row>
    <row r="28" spans="1:9" x14ac:dyDescent="0.2">
      <c r="A28" s="21">
        <v>70</v>
      </c>
      <c r="B28" s="21">
        <v>104.98397068644408</v>
      </c>
      <c r="C28" s="21">
        <v>86.458275341428816</v>
      </c>
      <c r="D28" s="21">
        <v>147.10705307938042</v>
      </c>
      <c r="E28" s="21">
        <v>356</v>
      </c>
      <c r="F28" s="21">
        <v>328.6014097178122</v>
      </c>
      <c r="G28" s="21">
        <v>418.33901150239399</v>
      </c>
      <c r="H28" s="21">
        <v>288</v>
      </c>
      <c r="I28" s="27"/>
    </row>
    <row r="29" spans="1:9" x14ac:dyDescent="0.2">
      <c r="A29" s="21">
        <v>76</v>
      </c>
      <c r="B29" s="21">
        <v>94.473622539080679</v>
      </c>
      <c r="C29" s="21">
        <v>142.71561581641436</v>
      </c>
      <c r="D29" s="21">
        <v>136.09400447297958</v>
      </c>
      <c r="E29" s="21">
        <v>349</v>
      </c>
      <c r="F29" s="21">
        <v>327.88318175182212</v>
      </c>
      <c r="G29" s="21">
        <v>463.8729205900745</v>
      </c>
      <c r="H29" s="21">
        <v>277</v>
      </c>
      <c r="I29" s="27"/>
    </row>
    <row r="30" spans="1:9" x14ac:dyDescent="0.2">
      <c r="A30" s="21">
        <v>71</v>
      </c>
      <c r="B30" s="21">
        <v>107.30268195387907</v>
      </c>
      <c r="C30" s="21">
        <v>87.708466758485883</v>
      </c>
      <c r="D30" s="21">
        <v>114.23396962403785</v>
      </c>
      <c r="E30" s="21">
        <v>354</v>
      </c>
      <c r="F30" s="21">
        <v>318.74908098718151</v>
      </c>
      <c r="G30" s="21">
        <v>469.28367510117823</v>
      </c>
      <c r="H30" s="21">
        <v>265</v>
      </c>
      <c r="I30" s="27"/>
    </row>
    <row r="31" spans="1:9" x14ac:dyDescent="0.2">
      <c r="A31" s="21">
        <v>90</v>
      </c>
      <c r="B31" s="21">
        <v>93.029799700016156</v>
      </c>
      <c r="C31" s="21">
        <v>120.04775640467415</v>
      </c>
      <c r="D31" s="21">
        <v>136.06017127007362</v>
      </c>
      <c r="E31" s="21">
        <v>375</v>
      </c>
      <c r="F31" s="21">
        <v>314.82704424735857</v>
      </c>
      <c r="G31" s="21">
        <v>433.33817075035768</v>
      </c>
      <c r="H31" s="21">
        <v>291</v>
      </c>
      <c r="I31" s="27"/>
    </row>
    <row r="32" spans="1:9" x14ac:dyDescent="0.2">
      <c r="A32" s="21">
        <v>66</v>
      </c>
      <c r="B32" s="21">
        <v>85.503037553135073</v>
      </c>
      <c r="C32" s="21">
        <v>120.47087607730646</v>
      </c>
      <c r="D32" s="21">
        <v>137.49039147900476</v>
      </c>
      <c r="E32" s="21">
        <v>357</v>
      </c>
      <c r="F32" s="21">
        <v>315.20778146688826</v>
      </c>
      <c r="G32" s="21">
        <v>461.78727870865259</v>
      </c>
      <c r="H32" s="21">
        <v>305</v>
      </c>
      <c r="I32" s="27"/>
    </row>
    <row r="33" spans="1:9" x14ac:dyDescent="0.2">
      <c r="A33" s="21">
        <v>66</v>
      </c>
      <c r="B33" s="21">
        <v>102.44079612661153</v>
      </c>
      <c r="C33" s="21">
        <v>109.17214381639496</v>
      </c>
      <c r="D33" s="21">
        <v>160.28689323196886</v>
      </c>
      <c r="E33" s="21">
        <v>321</v>
      </c>
      <c r="F33" s="21">
        <v>298.48990460624918</v>
      </c>
      <c r="G33" s="21">
        <v>451.96340010916174</v>
      </c>
      <c r="H33" s="21">
        <v>283</v>
      </c>
      <c r="I33" s="27"/>
    </row>
    <row r="34" spans="1:9" x14ac:dyDescent="0.2">
      <c r="A34" s="21">
        <v>76</v>
      </c>
      <c r="B34" s="21">
        <v>77.435239745536819</v>
      </c>
      <c r="C34" s="21">
        <v>93.891575539018959</v>
      </c>
      <c r="D34" s="21">
        <v>117.67226886935532</v>
      </c>
      <c r="E34" s="21">
        <v>354</v>
      </c>
      <c r="F34" s="21">
        <v>285.16471583163366</v>
      </c>
      <c r="G34" s="21">
        <v>452.74204126071709</v>
      </c>
      <c r="H34" s="21">
        <v>293</v>
      </c>
      <c r="I34" s="27"/>
    </row>
    <row r="35" spans="1:9" x14ac:dyDescent="0.2">
      <c r="A35" s="21">
        <v>56</v>
      </c>
      <c r="B35" s="21">
        <v>100.84192717826227</v>
      </c>
      <c r="C35" s="21">
        <v>129.90783857763745</v>
      </c>
      <c r="D35" s="21">
        <v>115.18450527422829</v>
      </c>
      <c r="E35" s="21">
        <v>352</v>
      </c>
      <c r="F35" s="21">
        <v>309.58460309950169</v>
      </c>
      <c r="G35" s="21">
        <v>446.67363681510324</v>
      </c>
      <c r="H35" s="21">
        <v>330</v>
      </c>
      <c r="I35" s="27"/>
    </row>
    <row r="36" spans="1:9" x14ac:dyDescent="0.2">
      <c r="A36" s="21">
        <v>86</v>
      </c>
      <c r="B36" s="21">
        <v>89.522151483688504</v>
      </c>
      <c r="C36" s="21">
        <v>101.46730260690674</v>
      </c>
      <c r="D36" s="21">
        <v>175.18653102219105</v>
      </c>
      <c r="E36" s="21">
        <v>345</v>
      </c>
      <c r="F36" s="21">
        <v>311.6681190370582</v>
      </c>
      <c r="G36" s="21">
        <v>514.11482900148258</v>
      </c>
      <c r="H36" s="21">
        <v>289</v>
      </c>
      <c r="I36" s="27"/>
    </row>
    <row r="37" spans="1:9" x14ac:dyDescent="0.2">
      <c r="A37" s="21">
        <v>70</v>
      </c>
      <c r="B37" s="21">
        <v>82.217135513783433</v>
      </c>
      <c r="C37" s="21">
        <v>120.66819095285609</v>
      </c>
      <c r="D37" s="21">
        <v>137.70711838209536</v>
      </c>
      <c r="E37" s="21">
        <v>364</v>
      </c>
      <c r="F37" s="21">
        <v>356.59879439510405</v>
      </c>
      <c r="G37" s="21">
        <v>428.72305357304867</v>
      </c>
      <c r="H37" s="21">
        <v>294</v>
      </c>
      <c r="I37" s="27"/>
    </row>
    <row r="38" spans="1:9" x14ac:dyDescent="0.2">
      <c r="A38" s="21">
        <v>71</v>
      </c>
      <c r="B38" s="21">
        <v>84.295239957864396</v>
      </c>
      <c r="C38" s="21">
        <v>99.384218679333571</v>
      </c>
      <c r="D38" s="21">
        <v>142.19354774344538</v>
      </c>
      <c r="E38" s="21">
        <v>370</v>
      </c>
      <c r="F38" s="21">
        <v>335.97127265995368</v>
      </c>
      <c r="G38" s="21">
        <v>414.51481365511427</v>
      </c>
      <c r="H38" s="21">
        <v>302</v>
      </c>
      <c r="I38" s="27"/>
    </row>
    <row r="39" spans="1:9" x14ac:dyDescent="0.2">
      <c r="A39" s="21">
        <v>81</v>
      </c>
      <c r="B39" s="21">
        <v>80.370042723952793</v>
      </c>
      <c r="C39" s="21">
        <v>118.43988345877733</v>
      </c>
      <c r="D39" s="21">
        <v>141.28416104416829</v>
      </c>
      <c r="E39" s="21">
        <v>355</v>
      </c>
      <c r="F39" s="21">
        <v>312.02218532445841</v>
      </c>
      <c r="G39" s="21">
        <v>418.31127191398991</v>
      </c>
      <c r="H39" s="21">
        <v>301</v>
      </c>
      <c r="I39" s="27"/>
    </row>
    <row r="40" spans="1:9" x14ac:dyDescent="0.2">
      <c r="A40" s="21">
        <v>82</v>
      </c>
      <c r="B40" s="21">
        <v>98.026654541026801</v>
      </c>
      <c r="C40" s="21">
        <v>116.1099171944079</v>
      </c>
      <c r="D40" s="21">
        <v>154.08296839144896</v>
      </c>
      <c r="E40" s="21">
        <v>353</v>
      </c>
      <c r="F40" s="21">
        <v>302.72000993893016</v>
      </c>
      <c r="G40" s="21">
        <v>441.81156340455345</v>
      </c>
      <c r="H40" s="21">
        <v>273</v>
      </c>
      <c r="I40" s="27"/>
    </row>
    <row r="41" spans="1:9" x14ac:dyDescent="0.2">
      <c r="A41" s="21">
        <v>62</v>
      </c>
      <c r="B41" s="21">
        <v>85.175926414958667</v>
      </c>
      <c r="C41" s="21">
        <v>131.91463863709942</v>
      </c>
      <c r="D41" s="21">
        <v>130.36582494227332</v>
      </c>
      <c r="E41" s="21">
        <v>350</v>
      </c>
      <c r="F41" s="21">
        <v>293.51078491192311</v>
      </c>
      <c r="G41" s="21">
        <v>518.78872227389365</v>
      </c>
      <c r="H41" s="21">
        <v>269</v>
      </c>
      <c r="I41" s="27"/>
    </row>
    <row r="42" spans="1:9" x14ac:dyDescent="0.2">
      <c r="A42" s="21">
        <v>79</v>
      </c>
      <c r="B42" s="21">
        <v>79.44322214811109</v>
      </c>
      <c r="C42" s="21">
        <v>100.97537966008531</v>
      </c>
      <c r="D42" s="21">
        <v>145.14029352416401</v>
      </c>
      <c r="E42" s="21">
        <v>343</v>
      </c>
      <c r="F42" s="21">
        <v>324.74242369818967</v>
      </c>
      <c r="G42" s="21">
        <v>424.55580569294398</v>
      </c>
      <c r="H42" s="21">
        <v>325</v>
      </c>
      <c r="I42" s="27"/>
    </row>
    <row r="43" spans="1:9" x14ac:dyDescent="0.2">
      <c r="A43" s="21">
        <v>60</v>
      </c>
      <c r="B43" s="21">
        <v>87.164911746949656</v>
      </c>
      <c r="C43" s="21">
        <v>109.99398596628453</v>
      </c>
      <c r="D43" s="21">
        <v>111.62526597094256</v>
      </c>
      <c r="E43" s="21">
        <v>366</v>
      </c>
      <c r="F43" s="21">
        <v>326.32330738881137</v>
      </c>
      <c r="G43" s="21">
        <v>482.53273916925536</v>
      </c>
      <c r="H43" s="21">
        <v>295</v>
      </c>
      <c r="I43" s="27"/>
    </row>
    <row r="44" spans="1:9" x14ac:dyDescent="0.2">
      <c r="A44" s="21">
        <v>83</v>
      </c>
      <c r="B44" s="21">
        <v>96.097434379626065</v>
      </c>
      <c r="C44" s="21">
        <v>109.24383473626222</v>
      </c>
      <c r="D44" s="21">
        <v>160.87024313368602</v>
      </c>
      <c r="E44" s="21">
        <v>398</v>
      </c>
      <c r="F44" s="21">
        <v>325.18384695169516</v>
      </c>
      <c r="G44" s="21">
        <v>474.83136540831765</v>
      </c>
      <c r="H44" s="21">
        <v>300</v>
      </c>
      <c r="I44" s="27"/>
    </row>
    <row r="45" spans="1:9" x14ac:dyDescent="0.2">
      <c r="A45" s="21">
        <v>79</v>
      </c>
      <c r="B45" s="21">
        <v>72.471035764319822</v>
      </c>
      <c r="C45" s="21">
        <v>128.95568857435137</v>
      </c>
      <c r="D45" s="21">
        <v>153.9434064294619</v>
      </c>
      <c r="E45" s="21">
        <v>344</v>
      </c>
      <c r="F45" s="21">
        <v>297.51765477005392</v>
      </c>
      <c r="G45" s="21">
        <v>492.82355803297833</v>
      </c>
      <c r="H45" s="21">
        <v>305</v>
      </c>
      <c r="I45" s="27"/>
    </row>
    <row r="46" spans="1:9" x14ac:dyDescent="0.2">
      <c r="A46" s="21">
        <v>66</v>
      </c>
      <c r="B46" s="21">
        <v>76.019611242227256</v>
      </c>
      <c r="C46" s="21">
        <v>108.7628484632296</v>
      </c>
      <c r="D46" s="21">
        <v>163.22001364518655</v>
      </c>
      <c r="E46" s="21">
        <v>349</v>
      </c>
      <c r="F46" s="21">
        <v>257.25505191832781</v>
      </c>
      <c r="G46" s="21">
        <v>431.18636312938179</v>
      </c>
      <c r="H46" s="21">
        <v>305</v>
      </c>
      <c r="I46" s="27"/>
    </row>
    <row r="47" spans="1:9" x14ac:dyDescent="0.2">
      <c r="A47" s="21">
        <v>81</v>
      </c>
      <c r="B47" s="21">
        <v>82.286802807939239</v>
      </c>
      <c r="C47" s="21">
        <v>96.940929375123233</v>
      </c>
      <c r="D47" s="21">
        <v>164.3871909333393</v>
      </c>
      <c r="E47" s="21">
        <v>328</v>
      </c>
      <c r="F47" s="21">
        <v>311.29477146198042</v>
      </c>
      <c r="G47" s="21">
        <v>408.98986071551917</v>
      </c>
      <c r="H47" s="21">
        <v>319</v>
      </c>
      <c r="I47" s="27"/>
    </row>
    <row r="48" spans="1:9" x14ac:dyDescent="0.2">
      <c r="A48" s="21">
        <v>67</v>
      </c>
      <c r="B48" s="21">
        <v>102.3335667012725</v>
      </c>
      <c r="C48" s="21">
        <v>129.44481482496485</v>
      </c>
      <c r="D48" s="21">
        <v>122.54813817766262</v>
      </c>
      <c r="E48" s="21">
        <v>342</v>
      </c>
      <c r="F48" s="21">
        <v>327.99539066065336</v>
      </c>
      <c r="G48" s="21">
        <v>415.76036664919229</v>
      </c>
      <c r="H48" s="21">
        <v>297</v>
      </c>
      <c r="I48" s="27"/>
    </row>
    <row r="49" spans="1:9" x14ac:dyDescent="0.2">
      <c r="A49" s="21">
        <v>70</v>
      </c>
      <c r="B49" s="21">
        <v>95.831850558024598</v>
      </c>
      <c r="C49" s="21">
        <v>107.21293306720327</v>
      </c>
      <c r="D49" s="21">
        <v>156.68311142566381</v>
      </c>
      <c r="E49" s="21">
        <v>401</v>
      </c>
      <c r="F49" s="21">
        <v>306.13207026210148</v>
      </c>
      <c r="G49" s="21">
        <v>447.4848208239564</v>
      </c>
      <c r="H49" s="21">
        <v>279</v>
      </c>
      <c r="I49" s="27"/>
    </row>
    <row r="50" spans="1:9" x14ac:dyDescent="0.2">
      <c r="A50" s="21">
        <v>72</v>
      </c>
      <c r="B50" s="21">
        <v>111.27535481122322</v>
      </c>
      <c r="C50" s="21">
        <v>114.69574388262117</v>
      </c>
      <c r="D50" s="21">
        <v>130.4286823948496</v>
      </c>
      <c r="E50" s="21">
        <v>341</v>
      </c>
      <c r="F50" s="21">
        <v>315.69718056591228</v>
      </c>
      <c r="G50" s="21">
        <v>411.68321558798198</v>
      </c>
      <c r="H50" s="21">
        <v>269</v>
      </c>
      <c r="I50" s="27"/>
    </row>
    <row r="51" spans="1:9" x14ac:dyDescent="0.2">
      <c r="A51" s="21">
        <v>73</v>
      </c>
      <c r="B51" s="21">
        <v>90.713873760105344</v>
      </c>
      <c r="C51" s="21">
        <v>90.678330757655203</v>
      </c>
      <c r="D51" s="21">
        <v>141.19224523587036</v>
      </c>
      <c r="E51" s="21">
        <v>332</v>
      </c>
      <c r="F51" s="21">
        <v>282.08171069156379</v>
      </c>
      <c r="G51" s="21">
        <v>446.19805635120429</v>
      </c>
      <c r="H51" s="21">
        <v>288</v>
      </c>
      <c r="I51" s="27"/>
    </row>
    <row r="52" spans="1:9" x14ac:dyDescent="0.2">
      <c r="A52" s="21"/>
      <c r="B52" s="21"/>
      <c r="C52" s="21"/>
      <c r="D52" s="21"/>
      <c r="E52" s="21"/>
      <c r="F52" s="21"/>
      <c r="G52" s="21"/>
      <c r="H52" s="21"/>
      <c r="I52" s="27"/>
    </row>
    <row r="53" spans="1:9" x14ac:dyDescent="0.2">
      <c r="A53" s="21">
        <f>AVERAGE(A2:A51)</f>
        <v>73.56</v>
      </c>
      <c r="B53" s="21">
        <f t="shared" ref="B53:H53" si="0">AVERAGE(B2:B51)</f>
        <v>90.168472070072312</v>
      </c>
      <c r="C53" s="21">
        <f t="shared" si="0"/>
        <v>110.17759975889931</v>
      </c>
      <c r="D53" s="21">
        <f t="shared" si="0"/>
        <v>142.65060191395605</v>
      </c>
      <c r="E53" s="21">
        <f t="shared" si="0"/>
        <v>351.84</v>
      </c>
      <c r="F53" s="21">
        <f t="shared" si="0"/>
        <v>316.33730749337701</v>
      </c>
      <c r="G53" s="21">
        <f t="shared" si="0"/>
        <v>449.15150567630917</v>
      </c>
      <c r="H53" s="21">
        <f t="shared" si="0"/>
        <v>298.5</v>
      </c>
      <c r="I53" s="27"/>
    </row>
    <row r="54" spans="1:9" x14ac:dyDescent="0.2">
      <c r="A54" s="28">
        <f>ROUND(A53,0)</f>
        <v>74</v>
      </c>
      <c r="B54" s="28">
        <f t="shared" ref="B54:H54" si="1">ROUND(B53,0)</f>
        <v>90</v>
      </c>
      <c r="C54" s="28">
        <f t="shared" si="1"/>
        <v>110</v>
      </c>
      <c r="D54" s="28">
        <f t="shared" si="1"/>
        <v>143</v>
      </c>
      <c r="E54" s="28">
        <f t="shared" si="1"/>
        <v>352</v>
      </c>
      <c r="F54" s="28">
        <f t="shared" si="1"/>
        <v>316</v>
      </c>
      <c r="G54" s="28">
        <f t="shared" si="1"/>
        <v>449</v>
      </c>
      <c r="H54" s="28">
        <f t="shared" si="1"/>
        <v>299</v>
      </c>
      <c r="I54" s="4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91C9E-3CED-F04C-B1AB-30455F75B49E}">
  <dimension ref="A1:Y29"/>
  <sheetViews>
    <sheetView workbookViewId="0">
      <selection activeCell="I31" sqref="I31"/>
    </sheetView>
  </sheetViews>
  <sheetFormatPr baseColWidth="10" defaultRowHeight="16" x14ac:dyDescent="0.2"/>
  <cols>
    <col min="1" max="1" width="8" bestFit="1" customWidth="1"/>
    <col min="2" max="2" width="26.1640625" bestFit="1" customWidth="1"/>
    <col min="3" max="3" width="10.83203125" style="1" customWidth="1"/>
    <col min="4" max="4" width="11.1640625" style="1" bestFit="1" customWidth="1"/>
    <col min="5" max="5" width="13.1640625" style="1" bestFit="1" customWidth="1"/>
    <col min="6" max="6" width="20" style="1" bestFit="1" customWidth="1"/>
    <col min="7" max="7" width="10.33203125" bestFit="1" customWidth="1"/>
    <col min="8" max="8" width="18.6640625" style="1" bestFit="1" customWidth="1"/>
    <col min="9" max="9" width="12.33203125" bestFit="1" customWidth="1"/>
    <col min="10" max="10" width="15" bestFit="1" customWidth="1"/>
    <col min="11" max="11" width="20.1640625" bestFit="1" customWidth="1"/>
    <col min="12" max="12" width="17.1640625" bestFit="1" customWidth="1"/>
    <col min="13" max="13" width="26" bestFit="1" customWidth="1"/>
    <col min="14" max="14" width="11.33203125" bestFit="1" customWidth="1"/>
    <col min="15" max="15" width="14.33203125" bestFit="1" customWidth="1"/>
    <col min="16" max="16" width="18.83203125" bestFit="1" customWidth="1"/>
    <col min="17" max="17" width="15.6640625" bestFit="1" customWidth="1"/>
    <col min="18" max="18" width="11" bestFit="1" customWidth="1"/>
    <col min="20" max="20" width="18.6640625" bestFit="1" customWidth="1"/>
    <col min="21" max="21" width="19.1640625" bestFit="1" customWidth="1"/>
    <col min="22" max="22" width="22.33203125" bestFit="1" customWidth="1"/>
    <col min="23" max="23" width="25.83203125" bestFit="1" customWidth="1"/>
    <col min="24" max="24" width="22.83203125" bestFit="1" customWidth="1"/>
    <col min="25" max="25" width="18.83203125" bestFit="1" customWidth="1"/>
  </cols>
  <sheetData>
    <row r="1" spans="1:25" s="1" customFormat="1" x14ac:dyDescent="0.2">
      <c r="A1" s="4" t="s">
        <v>32</v>
      </c>
      <c r="B1" s="4" t="s">
        <v>35</v>
      </c>
      <c r="C1" s="4" t="s">
        <v>37</v>
      </c>
      <c r="D1" s="4" t="s">
        <v>36</v>
      </c>
      <c r="E1" s="35" t="s">
        <v>68</v>
      </c>
      <c r="F1" s="4" t="s">
        <v>79</v>
      </c>
      <c r="G1" s="4" t="s">
        <v>19</v>
      </c>
      <c r="H1" s="4" t="s">
        <v>46</v>
      </c>
      <c r="I1" s="4" t="s">
        <v>1</v>
      </c>
      <c r="J1" s="4" t="s">
        <v>5</v>
      </c>
      <c r="K1" s="4" t="s">
        <v>6</v>
      </c>
      <c r="L1" s="4" t="s">
        <v>7</v>
      </c>
      <c r="M1" s="21"/>
      <c r="N1" s="4" t="s">
        <v>39</v>
      </c>
      <c r="O1" s="4" t="s">
        <v>40</v>
      </c>
      <c r="P1" s="4" t="s">
        <v>41</v>
      </c>
      <c r="Q1" s="4" t="s">
        <v>42</v>
      </c>
      <c r="R1" s="4" t="s">
        <v>52</v>
      </c>
      <c r="S1" s="31"/>
      <c r="T1" s="4" t="s">
        <v>46</v>
      </c>
      <c r="U1" s="4" t="s">
        <v>59</v>
      </c>
      <c r="V1" s="4" t="s">
        <v>60</v>
      </c>
      <c r="W1" s="4" t="s">
        <v>61</v>
      </c>
      <c r="X1" s="4" t="s">
        <v>62</v>
      </c>
      <c r="Y1" s="4" t="s">
        <v>63</v>
      </c>
    </row>
    <row r="2" spans="1:25" x14ac:dyDescent="0.2">
      <c r="A2" s="34" t="s">
        <v>8</v>
      </c>
      <c r="B2" s="24" t="s">
        <v>17</v>
      </c>
      <c r="C2" s="24">
        <v>74</v>
      </c>
      <c r="D2" s="24">
        <v>0</v>
      </c>
      <c r="E2" s="24">
        <v>74</v>
      </c>
      <c r="F2" s="24">
        <f>E2-C2</f>
        <v>0</v>
      </c>
      <c r="G2" s="24">
        <v>325</v>
      </c>
      <c r="H2" s="24">
        <v>0</v>
      </c>
      <c r="I2" s="24">
        <v>125</v>
      </c>
      <c r="J2" s="24">
        <v>0</v>
      </c>
      <c r="K2" s="24">
        <v>37</v>
      </c>
      <c r="L2" s="24">
        <v>7</v>
      </c>
      <c r="M2" s="27"/>
      <c r="N2" s="32">
        <f>C2*I2</f>
        <v>9250</v>
      </c>
      <c r="O2" s="32">
        <v>0</v>
      </c>
      <c r="P2" s="32">
        <f>C2*K2</f>
        <v>2738</v>
      </c>
      <c r="Q2" s="32">
        <f>C2*L2</f>
        <v>518</v>
      </c>
      <c r="R2" s="32">
        <f>C2*G2</f>
        <v>24050</v>
      </c>
      <c r="S2" s="27"/>
      <c r="T2" s="27">
        <v>0</v>
      </c>
      <c r="U2" s="27">
        <f>T2*I2</f>
        <v>0</v>
      </c>
      <c r="V2" s="27">
        <f>T2*J2</f>
        <v>0</v>
      </c>
      <c r="W2" s="27">
        <f>T2*K2</f>
        <v>0</v>
      </c>
      <c r="X2" s="27">
        <f>T2*L2</f>
        <v>0</v>
      </c>
      <c r="Y2" s="27">
        <f>T2*G2</f>
        <v>0</v>
      </c>
    </row>
    <row r="3" spans="1:25" x14ac:dyDescent="0.2">
      <c r="A3" s="34" t="s">
        <v>9</v>
      </c>
      <c r="B3" s="24" t="s">
        <v>17</v>
      </c>
      <c r="C3" s="24">
        <v>90</v>
      </c>
      <c r="D3" s="24">
        <v>0</v>
      </c>
      <c r="E3" s="24">
        <v>90</v>
      </c>
      <c r="F3" s="24">
        <f t="shared" ref="F3:F9" si="0">E3-C3</f>
        <v>0</v>
      </c>
      <c r="G3" s="24">
        <v>575</v>
      </c>
      <c r="H3" s="24">
        <v>0</v>
      </c>
      <c r="I3" s="24">
        <v>160</v>
      </c>
      <c r="J3" s="24">
        <v>0</v>
      </c>
      <c r="K3" s="24">
        <v>57</v>
      </c>
      <c r="L3" s="24">
        <v>12</v>
      </c>
      <c r="M3" s="27"/>
      <c r="N3" s="32">
        <f t="shared" ref="N3:N9" si="1">C3*I3</f>
        <v>14400</v>
      </c>
      <c r="O3" s="32">
        <v>0</v>
      </c>
      <c r="P3" s="32">
        <f t="shared" ref="P3:P9" si="2">C3*K3</f>
        <v>5130</v>
      </c>
      <c r="Q3" s="32">
        <f t="shared" ref="Q3:Q9" si="3">C3*L3</f>
        <v>1080</v>
      </c>
      <c r="R3" s="32">
        <f t="shared" ref="R3:R9" si="4">C3*G3</f>
        <v>51750</v>
      </c>
      <c r="S3" s="27"/>
      <c r="T3" s="27">
        <v>0</v>
      </c>
      <c r="U3" s="27">
        <f t="shared" ref="U3:U9" si="5">T3*I3</f>
        <v>0</v>
      </c>
      <c r="V3" s="27">
        <f t="shared" ref="V3:V9" si="6">T3*J3</f>
        <v>0</v>
      </c>
      <c r="W3" s="27">
        <f t="shared" ref="W3:W9" si="7">T3*K3</f>
        <v>0</v>
      </c>
      <c r="X3" s="27">
        <f t="shared" ref="X3:X9" si="8">T3*L3</f>
        <v>0</v>
      </c>
      <c r="Y3" s="27">
        <f t="shared" ref="Y3:Y9" si="9">T3*G3</f>
        <v>0</v>
      </c>
    </row>
    <row r="4" spans="1:25" x14ac:dyDescent="0.2">
      <c r="A4" s="34" t="s">
        <v>10</v>
      </c>
      <c r="B4" s="24" t="s">
        <v>17</v>
      </c>
      <c r="C4" s="24">
        <v>110</v>
      </c>
      <c r="D4" s="24">
        <v>0</v>
      </c>
      <c r="E4" s="24">
        <v>110</v>
      </c>
      <c r="F4" s="24">
        <f t="shared" si="0"/>
        <v>0</v>
      </c>
      <c r="G4" s="24">
        <v>257</v>
      </c>
      <c r="H4" s="24">
        <v>0</v>
      </c>
      <c r="I4" s="24">
        <v>140</v>
      </c>
      <c r="J4" s="24">
        <v>0</v>
      </c>
      <c r="K4" s="24">
        <v>30</v>
      </c>
      <c r="L4" s="24">
        <v>5</v>
      </c>
      <c r="M4" s="27"/>
      <c r="N4" s="32">
        <f t="shared" si="1"/>
        <v>15400</v>
      </c>
      <c r="O4" s="32">
        <v>0</v>
      </c>
      <c r="P4" s="32">
        <f t="shared" si="2"/>
        <v>3300</v>
      </c>
      <c r="Q4" s="32">
        <f t="shared" si="3"/>
        <v>550</v>
      </c>
      <c r="R4" s="32">
        <f t="shared" si="4"/>
        <v>28270</v>
      </c>
      <c r="S4" s="27"/>
      <c r="T4" s="27">
        <v>0</v>
      </c>
      <c r="U4" s="27">
        <f t="shared" si="5"/>
        <v>0</v>
      </c>
      <c r="V4" s="27">
        <f t="shared" si="6"/>
        <v>0</v>
      </c>
      <c r="W4" s="27">
        <f t="shared" si="7"/>
        <v>0</v>
      </c>
      <c r="X4" s="27">
        <f t="shared" si="8"/>
        <v>0</v>
      </c>
      <c r="Y4" s="27">
        <f t="shared" si="9"/>
        <v>0</v>
      </c>
    </row>
    <row r="5" spans="1:25" x14ac:dyDescent="0.2">
      <c r="A5" s="34" t="s">
        <v>11</v>
      </c>
      <c r="B5" s="24" t="s">
        <v>17</v>
      </c>
      <c r="C5" s="24">
        <v>143</v>
      </c>
      <c r="D5" s="24">
        <v>0</v>
      </c>
      <c r="E5" s="24">
        <v>143</v>
      </c>
      <c r="F5" s="24">
        <f t="shared" si="0"/>
        <v>0</v>
      </c>
      <c r="G5" s="24">
        <v>275</v>
      </c>
      <c r="H5" s="24">
        <v>0</v>
      </c>
      <c r="I5" s="24">
        <v>200</v>
      </c>
      <c r="J5" s="24">
        <v>0</v>
      </c>
      <c r="K5" s="24">
        <v>35</v>
      </c>
      <c r="L5" s="24">
        <v>7</v>
      </c>
      <c r="M5" s="27"/>
      <c r="N5" s="32">
        <f t="shared" si="1"/>
        <v>28600</v>
      </c>
      <c r="O5" s="32">
        <v>0</v>
      </c>
      <c r="P5" s="32">
        <f t="shared" si="2"/>
        <v>5005</v>
      </c>
      <c r="Q5" s="32">
        <f t="shared" si="3"/>
        <v>1001</v>
      </c>
      <c r="R5" s="32">
        <f t="shared" si="4"/>
        <v>39325</v>
      </c>
      <c r="S5" s="27"/>
      <c r="T5" s="27">
        <v>0</v>
      </c>
      <c r="U5" s="27">
        <f t="shared" si="5"/>
        <v>0</v>
      </c>
      <c r="V5" s="27">
        <f t="shared" si="6"/>
        <v>0</v>
      </c>
      <c r="W5" s="27">
        <f t="shared" si="7"/>
        <v>0</v>
      </c>
      <c r="X5" s="27">
        <f t="shared" si="8"/>
        <v>0</v>
      </c>
      <c r="Y5" s="27">
        <f t="shared" si="9"/>
        <v>0</v>
      </c>
    </row>
    <row r="6" spans="1:25" x14ac:dyDescent="0.2">
      <c r="A6" s="34" t="s">
        <v>12</v>
      </c>
      <c r="B6" s="24" t="s">
        <v>18</v>
      </c>
      <c r="C6" s="24">
        <v>352</v>
      </c>
      <c r="D6" s="24">
        <v>400</v>
      </c>
      <c r="E6" s="24">
        <v>752</v>
      </c>
      <c r="F6" s="24">
        <f t="shared" si="0"/>
        <v>400</v>
      </c>
      <c r="G6" s="24">
        <v>175</v>
      </c>
      <c r="H6" s="24">
        <f>C6+D6</f>
        <v>752</v>
      </c>
      <c r="I6" s="24">
        <v>60</v>
      </c>
      <c r="J6" s="24">
        <v>0</v>
      </c>
      <c r="K6" s="24">
        <v>21</v>
      </c>
      <c r="L6" s="24">
        <v>3</v>
      </c>
      <c r="M6" s="27"/>
      <c r="N6" s="32">
        <f t="shared" si="1"/>
        <v>21120</v>
      </c>
      <c r="O6" s="32">
        <v>0</v>
      </c>
      <c r="P6" s="32">
        <f t="shared" si="2"/>
        <v>7392</v>
      </c>
      <c r="Q6" s="32">
        <f t="shared" si="3"/>
        <v>1056</v>
      </c>
      <c r="R6" s="32">
        <f t="shared" si="4"/>
        <v>61600</v>
      </c>
      <c r="S6" s="27"/>
      <c r="T6" s="27">
        <f>D6+C6</f>
        <v>752</v>
      </c>
      <c r="U6" s="27">
        <f t="shared" si="5"/>
        <v>45120</v>
      </c>
      <c r="V6" s="27">
        <f t="shared" si="6"/>
        <v>0</v>
      </c>
      <c r="W6" s="27">
        <f t="shared" si="7"/>
        <v>15792</v>
      </c>
      <c r="X6" s="27">
        <f t="shared" si="8"/>
        <v>2256</v>
      </c>
      <c r="Y6" s="27">
        <f t="shared" si="9"/>
        <v>131600</v>
      </c>
    </row>
    <row r="7" spans="1:25" x14ac:dyDescent="0.2">
      <c r="A7" s="34" t="s">
        <v>13</v>
      </c>
      <c r="B7" s="24" t="s">
        <v>18</v>
      </c>
      <c r="C7" s="24">
        <v>316</v>
      </c>
      <c r="D7" s="24">
        <v>350</v>
      </c>
      <c r="E7" s="24">
        <v>666</v>
      </c>
      <c r="F7" s="24">
        <f t="shared" si="0"/>
        <v>350</v>
      </c>
      <c r="G7" s="24">
        <v>210</v>
      </c>
      <c r="H7" s="24">
        <f t="shared" ref="H7:H9" si="10">C7+D7</f>
        <v>666</v>
      </c>
      <c r="I7" s="24">
        <v>110</v>
      </c>
      <c r="J7" s="24">
        <v>135</v>
      </c>
      <c r="K7" s="24">
        <v>25</v>
      </c>
      <c r="L7" s="24">
        <v>5</v>
      </c>
      <c r="M7" s="27"/>
      <c r="N7" s="32">
        <f t="shared" si="1"/>
        <v>34760</v>
      </c>
      <c r="O7" s="32">
        <f>C7*J7</f>
        <v>42660</v>
      </c>
      <c r="P7" s="32">
        <f t="shared" si="2"/>
        <v>7900</v>
      </c>
      <c r="Q7" s="32">
        <f t="shared" si="3"/>
        <v>1580</v>
      </c>
      <c r="R7" s="32">
        <f t="shared" si="4"/>
        <v>66360</v>
      </c>
      <c r="S7" s="27"/>
      <c r="T7" s="27">
        <f t="shared" ref="T7:T9" si="11">D7+C7</f>
        <v>666</v>
      </c>
      <c r="U7" s="27">
        <f t="shared" si="5"/>
        <v>73260</v>
      </c>
      <c r="V7" s="27">
        <f t="shared" si="6"/>
        <v>89910</v>
      </c>
      <c r="W7" s="27">
        <f t="shared" si="7"/>
        <v>16650</v>
      </c>
      <c r="X7" s="27">
        <f t="shared" si="8"/>
        <v>3330</v>
      </c>
      <c r="Y7" s="27">
        <f t="shared" si="9"/>
        <v>139860</v>
      </c>
    </row>
    <row r="8" spans="1:25" x14ac:dyDescent="0.2">
      <c r="A8" s="34" t="s">
        <v>14</v>
      </c>
      <c r="B8" s="24" t="s">
        <v>18</v>
      </c>
      <c r="C8" s="24">
        <v>449</v>
      </c>
      <c r="D8" s="24">
        <v>450</v>
      </c>
      <c r="E8" s="24">
        <v>890</v>
      </c>
      <c r="F8" s="24">
        <f t="shared" si="0"/>
        <v>441</v>
      </c>
      <c r="G8" s="24">
        <v>260</v>
      </c>
      <c r="H8" s="24">
        <f t="shared" si="10"/>
        <v>899</v>
      </c>
      <c r="I8" s="24">
        <v>200</v>
      </c>
      <c r="J8" s="24">
        <v>254</v>
      </c>
      <c r="K8" s="24">
        <v>30</v>
      </c>
      <c r="L8" s="24">
        <v>7</v>
      </c>
      <c r="M8" s="27"/>
      <c r="N8" s="32">
        <f t="shared" si="1"/>
        <v>89800</v>
      </c>
      <c r="O8" s="32">
        <f t="shared" ref="O8:O9" si="12">C8*J8</f>
        <v>114046</v>
      </c>
      <c r="P8" s="32">
        <f t="shared" si="2"/>
        <v>13470</v>
      </c>
      <c r="Q8" s="32">
        <f t="shared" si="3"/>
        <v>3143</v>
      </c>
      <c r="R8" s="32">
        <f t="shared" si="4"/>
        <v>116740</v>
      </c>
      <c r="S8" s="27"/>
      <c r="T8" s="27">
        <f t="shared" si="11"/>
        <v>899</v>
      </c>
      <c r="U8" s="27">
        <f t="shared" si="5"/>
        <v>179800</v>
      </c>
      <c r="V8" s="27">
        <f t="shared" si="6"/>
        <v>228346</v>
      </c>
      <c r="W8" s="27">
        <f t="shared" si="7"/>
        <v>26970</v>
      </c>
      <c r="X8" s="27">
        <f t="shared" si="8"/>
        <v>6293</v>
      </c>
      <c r="Y8" s="27">
        <f t="shared" si="9"/>
        <v>233740</v>
      </c>
    </row>
    <row r="9" spans="1:25" x14ac:dyDescent="0.2">
      <c r="A9" s="34" t="s">
        <v>15</v>
      </c>
      <c r="B9" s="24" t="s">
        <v>18</v>
      </c>
      <c r="C9" s="24">
        <v>299</v>
      </c>
      <c r="D9" s="24">
        <v>475</v>
      </c>
      <c r="E9" s="24">
        <v>477</v>
      </c>
      <c r="F9" s="24">
        <f t="shared" si="0"/>
        <v>178</v>
      </c>
      <c r="G9" s="24">
        <v>230</v>
      </c>
      <c r="H9" s="24">
        <f t="shared" si="10"/>
        <v>774</v>
      </c>
      <c r="I9" s="24">
        <v>180</v>
      </c>
      <c r="J9" s="24">
        <v>176</v>
      </c>
      <c r="K9" s="24">
        <v>27</v>
      </c>
      <c r="L9" s="24">
        <v>5</v>
      </c>
      <c r="M9" s="27"/>
      <c r="N9" s="32">
        <f t="shared" si="1"/>
        <v>53820</v>
      </c>
      <c r="O9" s="32">
        <f t="shared" si="12"/>
        <v>52624</v>
      </c>
      <c r="P9" s="32">
        <f t="shared" si="2"/>
        <v>8073</v>
      </c>
      <c r="Q9" s="32">
        <f t="shared" si="3"/>
        <v>1495</v>
      </c>
      <c r="R9" s="32">
        <f t="shared" si="4"/>
        <v>68770</v>
      </c>
      <c r="S9" s="27"/>
      <c r="T9" s="27">
        <f t="shared" si="11"/>
        <v>774</v>
      </c>
      <c r="U9" s="27">
        <f t="shared" si="5"/>
        <v>139320</v>
      </c>
      <c r="V9" s="27">
        <f t="shared" si="6"/>
        <v>136224</v>
      </c>
      <c r="W9" s="27">
        <f t="shared" si="7"/>
        <v>20898</v>
      </c>
      <c r="X9" s="27">
        <f t="shared" si="8"/>
        <v>3870</v>
      </c>
      <c r="Y9" s="27">
        <f t="shared" si="9"/>
        <v>178020</v>
      </c>
    </row>
    <row r="10" spans="1:25" x14ac:dyDescent="0.2">
      <c r="A10" s="22"/>
      <c r="B10" s="3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7"/>
      <c r="N10" s="32"/>
      <c r="O10" s="32"/>
      <c r="P10" s="32"/>
      <c r="Q10" s="32"/>
      <c r="R10" s="32"/>
      <c r="S10" s="27"/>
      <c r="T10" s="27"/>
      <c r="U10" s="27"/>
      <c r="V10" s="27"/>
      <c r="W10" s="27"/>
      <c r="X10" s="27"/>
      <c r="Y10" s="27"/>
    </row>
    <row r="11" spans="1:25" x14ac:dyDescent="0.2">
      <c r="A11" s="22"/>
      <c r="B11" s="3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34" t="s">
        <v>43</v>
      </c>
      <c r="N11" s="32">
        <f>SUM(N2:N5)</f>
        <v>67650</v>
      </c>
      <c r="O11" s="32">
        <f>SUM(O2:O5)</f>
        <v>0</v>
      </c>
      <c r="P11" s="32">
        <f>SUM(P2:P5)</f>
        <v>16173</v>
      </c>
      <c r="Q11" s="32">
        <f>SUM(Q2:Q5)</f>
        <v>3149</v>
      </c>
      <c r="R11" s="32">
        <f>SUM(R2:R5)</f>
        <v>143395</v>
      </c>
      <c r="S11" s="27"/>
      <c r="T11" s="27">
        <f t="shared" ref="T11:Y11" si="13">SUM(T2:T5)</f>
        <v>0</v>
      </c>
      <c r="U11" s="27">
        <f t="shared" si="13"/>
        <v>0</v>
      </c>
      <c r="V11" s="27">
        <f t="shared" si="13"/>
        <v>0</v>
      </c>
      <c r="W11" s="27">
        <f t="shared" si="13"/>
        <v>0</v>
      </c>
      <c r="X11" s="27">
        <f t="shared" si="13"/>
        <v>0</v>
      </c>
      <c r="Y11" s="27">
        <f t="shared" si="13"/>
        <v>0</v>
      </c>
    </row>
    <row r="12" spans="1:25" x14ac:dyDescent="0.2">
      <c r="A12" s="27"/>
      <c r="B12" s="31"/>
      <c r="C12" s="21"/>
      <c r="D12" s="21"/>
      <c r="E12" s="21"/>
      <c r="F12" s="21"/>
      <c r="G12" s="27"/>
      <c r="H12" s="21"/>
      <c r="I12" s="27"/>
      <c r="J12" s="27"/>
      <c r="K12" s="27"/>
      <c r="L12" s="27"/>
      <c r="M12" s="34" t="s">
        <v>44</v>
      </c>
      <c r="N12" s="32">
        <f>SUM(N6:N9)</f>
        <v>199500</v>
      </c>
      <c r="O12" s="32">
        <f>SUM(O6:O9)</f>
        <v>209330</v>
      </c>
      <c r="P12" s="32">
        <f>SUM(P6:P9)</f>
        <v>36835</v>
      </c>
      <c r="Q12" s="32">
        <f>SUM(Q6:Q9)</f>
        <v>7274</v>
      </c>
      <c r="R12" s="32">
        <f>SUM(R6:R9)</f>
        <v>313470</v>
      </c>
      <c r="S12" s="27"/>
      <c r="T12" s="27">
        <f t="shared" ref="T12:Y12" si="14">SUM(T6:T9)</f>
        <v>3091</v>
      </c>
      <c r="U12" s="27">
        <f t="shared" si="14"/>
        <v>437500</v>
      </c>
      <c r="V12" s="27">
        <f t="shared" si="14"/>
        <v>454480</v>
      </c>
      <c r="W12" s="27">
        <f t="shared" si="14"/>
        <v>80310</v>
      </c>
      <c r="X12" s="27">
        <f t="shared" si="14"/>
        <v>15749</v>
      </c>
      <c r="Y12" s="27">
        <f t="shared" si="14"/>
        <v>683220</v>
      </c>
    </row>
    <row r="13" spans="1:25" x14ac:dyDescent="0.2">
      <c r="A13" s="27"/>
      <c r="B13" s="31"/>
      <c r="C13" s="21"/>
      <c r="D13" s="21"/>
      <c r="E13" s="21"/>
      <c r="F13" s="21"/>
      <c r="G13" s="27"/>
      <c r="H13" s="21"/>
      <c r="I13" s="27"/>
      <c r="J13" s="27"/>
      <c r="K13" s="27"/>
      <c r="L13" s="27"/>
      <c r="M13" s="34" t="s">
        <v>45</v>
      </c>
      <c r="N13" s="32">
        <f>SUM(N11:N12)</f>
        <v>267150</v>
      </c>
      <c r="O13" s="32">
        <f>SUM(O11:O12)</f>
        <v>209330</v>
      </c>
      <c r="P13" s="32">
        <f>SUM(P11:P12)</f>
        <v>53008</v>
      </c>
      <c r="Q13" s="32">
        <f>SUM(Q11:Q12)</f>
        <v>10423</v>
      </c>
      <c r="R13" s="32">
        <f>SUM(R11:R12)</f>
        <v>456865</v>
      </c>
      <c r="S13" s="27"/>
      <c r="T13" s="27">
        <f t="shared" ref="T13:Y13" si="15">SUM(T11:T12)</f>
        <v>3091</v>
      </c>
      <c r="U13" s="27">
        <f t="shared" si="15"/>
        <v>437500</v>
      </c>
      <c r="V13" s="27">
        <f t="shared" si="15"/>
        <v>454480</v>
      </c>
      <c r="W13" s="27">
        <f t="shared" si="15"/>
        <v>80310</v>
      </c>
      <c r="X13" s="27">
        <f t="shared" si="15"/>
        <v>15749</v>
      </c>
      <c r="Y13" s="27">
        <f t="shared" si="15"/>
        <v>683220</v>
      </c>
    </row>
    <row r="17" spans="2:16" x14ac:dyDescent="0.2">
      <c r="D17" s="2"/>
      <c r="I17" s="27"/>
      <c r="J17" s="27"/>
      <c r="K17" s="27"/>
      <c r="L17" s="27"/>
      <c r="M17" s="27"/>
      <c r="N17" s="27"/>
      <c r="O17" s="36" t="s">
        <v>73</v>
      </c>
      <c r="P17" s="36"/>
    </row>
    <row r="18" spans="2:16" x14ac:dyDescent="0.2">
      <c r="B18" s="27"/>
      <c r="C18" s="21"/>
      <c r="D18" s="29" t="s">
        <v>53</v>
      </c>
      <c r="I18" s="4" t="s">
        <v>55</v>
      </c>
      <c r="J18" s="4" t="s">
        <v>56</v>
      </c>
      <c r="K18" s="4" t="s">
        <v>16</v>
      </c>
      <c r="L18" s="4" t="s">
        <v>71</v>
      </c>
      <c r="M18" s="4" t="s">
        <v>72</v>
      </c>
      <c r="N18" s="31"/>
      <c r="O18" s="4" t="s">
        <v>74</v>
      </c>
      <c r="P18" s="4" t="s">
        <v>64</v>
      </c>
    </row>
    <row r="19" spans="2:16" x14ac:dyDescent="0.2">
      <c r="B19" s="8" t="s">
        <v>38</v>
      </c>
      <c r="C19" s="24">
        <f>SUMPRODUCT(E2:E9,I2:I9)</f>
        <v>449890</v>
      </c>
      <c r="D19" s="21"/>
      <c r="I19" s="32" t="s">
        <v>0</v>
      </c>
      <c r="J19" s="32">
        <f>C19</f>
        <v>449890</v>
      </c>
      <c r="K19" s="32">
        <v>400000</v>
      </c>
      <c r="L19" s="32">
        <f>C23</f>
        <v>49889.999999999978</v>
      </c>
      <c r="M19" s="32">
        <f>K19+L19</f>
        <v>449890</v>
      </c>
      <c r="N19" s="27"/>
      <c r="O19" s="32">
        <v>50000</v>
      </c>
      <c r="P19" s="32">
        <f>K19+O19</f>
        <v>450000</v>
      </c>
    </row>
    <row r="20" spans="2:16" x14ac:dyDescent="0.2">
      <c r="B20" s="8" t="s">
        <v>47</v>
      </c>
      <c r="C20" s="24">
        <f>SUMPRODUCT(E2:E9,J2:J9)</f>
        <v>399922</v>
      </c>
      <c r="D20" s="21"/>
      <c r="I20" s="32" t="s">
        <v>33</v>
      </c>
      <c r="J20" s="32">
        <f>C20</f>
        <v>399922</v>
      </c>
      <c r="K20" s="32">
        <v>400000</v>
      </c>
      <c r="L20" s="32">
        <f>C24</f>
        <v>0</v>
      </c>
      <c r="M20" s="32">
        <f t="shared" ref="M20:M22" si="16">K20+L20</f>
        <v>400000</v>
      </c>
      <c r="N20" s="27"/>
      <c r="O20" s="32">
        <v>10000</v>
      </c>
      <c r="P20" s="32">
        <f>K20+O20</f>
        <v>410000</v>
      </c>
    </row>
    <row r="21" spans="2:16" x14ac:dyDescent="0.2">
      <c r="B21" s="8" t="s">
        <v>48</v>
      </c>
      <c r="C21" s="24">
        <f>SUMPRODUCT(E2:E9,K2:K9)</f>
        <v>88194</v>
      </c>
      <c r="D21" s="21"/>
      <c r="I21" s="32" t="s">
        <v>57</v>
      </c>
      <c r="J21" s="32">
        <f>C21</f>
        <v>88194</v>
      </c>
      <c r="K21" s="32">
        <v>100000</v>
      </c>
      <c r="L21" s="32">
        <f>C25</f>
        <v>0</v>
      </c>
      <c r="M21" s="32">
        <f t="shared" si="16"/>
        <v>100000</v>
      </c>
      <c r="N21" s="27"/>
      <c r="O21" s="32">
        <v>10000</v>
      </c>
      <c r="P21" s="32">
        <f>K21+O21</f>
        <v>110000</v>
      </c>
    </row>
    <row r="22" spans="2:16" x14ac:dyDescent="0.2">
      <c r="B22" s="8" t="s">
        <v>49</v>
      </c>
      <c r="C22" s="24">
        <f>SUMPRODUCT(E2:E9,L2:L9)</f>
        <v>17350</v>
      </c>
      <c r="D22" s="21"/>
      <c r="I22" s="32" t="s">
        <v>58</v>
      </c>
      <c r="J22" s="32">
        <f>C22</f>
        <v>17350</v>
      </c>
      <c r="K22" s="32">
        <v>25000</v>
      </c>
      <c r="L22" s="32">
        <f>C26</f>
        <v>0</v>
      </c>
      <c r="M22" s="32">
        <f t="shared" si="16"/>
        <v>25000</v>
      </c>
      <c r="N22" s="27"/>
      <c r="O22" s="32">
        <v>1250</v>
      </c>
      <c r="P22" s="32">
        <f>K22+O22</f>
        <v>26250</v>
      </c>
    </row>
    <row r="23" spans="2:16" x14ac:dyDescent="0.2">
      <c r="B23" s="8" t="s">
        <v>69</v>
      </c>
      <c r="C23" s="24">
        <v>49889.999999999978</v>
      </c>
      <c r="D23" s="24">
        <f>C23*0.5</f>
        <v>24944.999999999989</v>
      </c>
    </row>
    <row r="24" spans="2:16" x14ac:dyDescent="0.2">
      <c r="B24" s="8" t="s">
        <v>70</v>
      </c>
      <c r="C24" s="24">
        <v>0</v>
      </c>
      <c r="D24" s="24">
        <f>C24*0.15</f>
        <v>0</v>
      </c>
    </row>
    <row r="25" spans="2:16" x14ac:dyDescent="0.2">
      <c r="B25" s="8" t="s">
        <v>50</v>
      </c>
      <c r="C25" s="24">
        <v>0</v>
      </c>
      <c r="D25" s="24">
        <f>C25*5</f>
        <v>0</v>
      </c>
    </row>
    <row r="26" spans="2:16" x14ac:dyDescent="0.2">
      <c r="B26" s="8" t="s">
        <v>51</v>
      </c>
      <c r="C26" s="24">
        <v>0</v>
      </c>
      <c r="D26" s="24">
        <f>C26*5</f>
        <v>0</v>
      </c>
    </row>
    <row r="27" spans="2:16" x14ac:dyDescent="0.2">
      <c r="B27" s="22"/>
      <c r="C27" s="21"/>
      <c r="D27" s="21"/>
    </row>
    <row r="28" spans="2:16" x14ac:dyDescent="0.2">
      <c r="B28" s="8" t="s">
        <v>78</v>
      </c>
      <c r="C28" s="24">
        <f>SUMPRODUCT(E2:E9,G2:G9)</f>
        <v>755965</v>
      </c>
      <c r="D28" s="21"/>
    </row>
    <row r="29" spans="2:16" x14ac:dyDescent="0.2">
      <c r="B29" s="8" t="s">
        <v>54</v>
      </c>
      <c r="C29" s="30">
        <f>C28-D23-D24-D25-D26</f>
        <v>731020</v>
      </c>
      <c r="D29" s="21"/>
    </row>
  </sheetData>
  <mergeCells count="1">
    <mergeCell ref="O17:P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A4ABF-D835-D640-A3E1-DDB0944B0A8F}">
  <dimension ref="B1:L6"/>
  <sheetViews>
    <sheetView workbookViewId="0">
      <selection activeCell="G30" sqref="G30"/>
    </sheetView>
  </sheetViews>
  <sheetFormatPr baseColWidth="10" defaultRowHeight="16" x14ac:dyDescent="0.2"/>
  <cols>
    <col min="2" max="2" width="13.6640625" bestFit="1" customWidth="1"/>
    <col min="3" max="3" width="24.33203125" style="1" bestFit="1" customWidth="1"/>
    <col min="4" max="4" width="14.33203125" bestFit="1" customWidth="1"/>
    <col min="6" max="6" width="17" bestFit="1" customWidth="1"/>
    <col min="7" max="7" width="27.6640625" bestFit="1" customWidth="1"/>
    <col min="8" max="8" width="14.33203125" bestFit="1" customWidth="1"/>
    <col min="10" max="10" width="20.6640625" bestFit="1" customWidth="1"/>
    <col min="11" max="11" width="31.33203125" bestFit="1" customWidth="1"/>
    <col min="12" max="12" width="14.33203125" bestFit="1" customWidth="1"/>
  </cols>
  <sheetData>
    <row r="1" spans="2:12" x14ac:dyDescent="0.2">
      <c r="B1" s="3" t="s">
        <v>65</v>
      </c>
      <c r="C1" s="3" t="s">
        <v>80</v>
      </c>
      <c r="D1" s="3" t="s">
        <v>66</v>
      </c>
      <c r="E1" s="2"/>
      <c r="F1" s="3" t="s">
        <v>67</v>
      </c>
      <c r="G1" s="3" t="s">
        <v>81</v>
      </c>
      <c r="H1" s="3" t="s">
        <v>66</v>
      </c>
      <c r="J1" s="3" t="s">
        <v>82</v>
      </c>
      <c r="K1" s="3" t="s">
        <v>83</v>
      </c>
      <c r="L1" s="3" t="s">
        <v>66</v>
      </c>
    </row>
    <row r="2" spans="2:12" x14ac:dyDescent="0.2">
      <c r="B2" s="1">
        <v>360000</v>
      </c>
      <c r="C2" s="1">
        <v>-10</v>
      </c>
      <c r="D2" s="1">
        <v>679700</v>
      </c>
      <c r="E2" s="1"/>
      <c r="F2" s="1">
        <v>360000</v>
      </c>
      <c r="G2" s="1">
        <v>-10</v>
      </c>
      <c r="H2" s="1">
        <v>719275.3</v>
      </c>
      <c r="J2" s="1">
        <v>80000</v>
      </c>
      <c r="K2" s="1">
        <v>-10</v>
      </c>
      <c r="L2" s="21">
        <v>731020</v>
      </c>
    </row>
    <row r="3" spans="2:12" x14ac:dyDescent="0.2">
      <c r="B3" s="1">
        <v>380000</v>
      </c>
      <c r="C3" s="1">
        <v>-5</v>
      </c>
      <c r="D3" s="1">
        <v>705520</v>
      </c>
      <c r="E3" s="1"/>
      <c r="F3" s="1">
        <v>380000</v>
      </c>
      <c r="G3" s="1">
        <v>-5</v>
      </c>
      <c r="H3" s="1">
        <v>729223.6</v>
      </c>
      <c r="J3" s="1">
        <v>95000</v>
      </c>
      <c r="K3" s="1">
        <v>-5</v>
      </c>
      <c r="L3" s="21">
        <v>731020</v>
      </c>
    </row>
    <row r="4" spans="2:12" x14ac:dyDescent="0.2">
      <c r="B4" s="1">
        <v>400000</v>
      </c>
      <c r="C4" s="1">
        <v>0</v>
      </c>
      <c r="D4" s="21">
        <v>731020</v>
      </c>
      <c r="E4" s="1"/>
      <c r="F4" s="1">
        <v>400000</v>
      </c>
      <c r="G4" s="1">
        <v>0</v>
      </c>
      <c r="H4" s="21">
        <v>731020</v>
      </c>
      <c r="J4" s="1">
        <v>100000</v>
      </c>
      <c r="K4" s="1">
        <v>0</v>
      </c>
      <c r="L4" s="21">
        <v>731020</v>
      </c>
    </row>
    <row r="5" spans="2:12" x14ac:dyDescent="0.2">
      <c r="B5" s="1">
        <v>420000</v>
      </c>
      <c r="C5" s="1">
        <v>5</v>
      </c>
      <c r="D5" s="1">
        <v>754413.6</v>
      </c>
      <c r="E5" s="1"/>
      <c r="F5" s="1">
        <v>420000</v>
      </c>
      <c r="G5" s="1">
        <v>5</v>
      </c>
      <c r="H5" s="1">
        <v>731060</v>
      </c>
      <c r="J5" s="1">
        <v>105000</v>
      </c>
      <c r="K5" s="1">
        <v>5</v>
      </c>
      <c r="L5" s="21">
        <v>731020</v>
      </c>
    </row>
    <row r="6" spans="2:12" x14ac:dyDescent="0.2">
      <c r="B6" s="1">
        <v>440000</v>
      </c>
      <c r="C6" s="1">
        <v>10</v>
      </c>
      <c r="D6" s="1">
        <v>764413.6</v>
      </c>
      <c r="E6" s="1"/>
      <c r="F6" s="1">
        <v>440000</v>
      </c>
      <c r="G6" s="1">
        <v>10</v>
      </c>
      <c r="H6" s="1">
        <v>731060</v>
      </c>
      <c r="J6" s="1">
        <v>110000</v>
      </c>
      <c r="K6" s="1">
        <v>10</v>
      </c>
      <c r="L6" s="21">
        <v>731020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RNG</vt:lpstr>
      <vt:lpstr>Max Profit</vt:lpstr>
      <vt:lpstr>Sensitivity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Patil, Saurabh Rajesh</dc:creator>
  <cp:lastModifiedBy>Patil, Saurabh Rajesh</cp:lastModifiedBy>
  <dcterms:created xsi:type="dcterms:W3CDTF">2025-04-15T04:01:05Z</dcterms:created>
  <dcterms:modified xsi:type="dcterms:W3CDTF">2025-05-04T09:37:46Z</dcterms:modified>
</cp:coreProperties>
</file>