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admin\OneDrive\Documents\interview\excel\Excel_projects\"/>
    </mc:Choice>
  </mc:AlternateContent>
  <xr:revisionPtr revIDLastSave="0" documentId="13_ncr:1_{17E09EA1-699A-4EBE-AF24-74A65A233F62}" xr6:coauthVersionLast="47" xr6:coauthVersionMax="47" xr10:uidLastSave="{00000000-0000-0000-0000-000000000000}"/>
  <bookViews>
    <workbookView xWindow="-110" yWindow="-110" windowWidth="22780" windowHeight="14540" xr2:uid="{00000000-000D-0000-FFFF-FFFF00000000}"/>
  </bookViews>
  <sheets>
    <sheet name="Data" sheetId="1" r:id="rId1"/>
    <sheet name="Quick_statistics" sheetId="3" r:id="rId2"/>
    <sheet name="EDA" sheetId="4" r:id="rId3"/>
    <sheet name="Sales_analsysis" sheetId="5" r:id="rId4"/>
    <sheet name="Sales_By_Country_pivot" sheetId="6" r:id="rId5"/>
    <sheet name="Top_5_products_" sheetId="7" r:id="rId6"/>
    <sheet name="Anomaly_detaction_in_data" sheetId="8" r:id="rId7"/>
    <sheet name="Best_sales_person_country" sheetId="9" r:id="rId8"/>
    <sheet name="Profit" sheetId="10" r:id="rId9"/>
    <sheet name="Dynamic_Country-Level_" sheetId="11" r:id="rId10"/>
    <sheet name="Product_discontinue" sheetId="12" r:id="rId11"/>
  </sheets>
  <definedNames>
    <definedName name="_xlchart.v1.0" hidden="1">Anomaly_detaction_in_data!$R$7:$R$306</definedName>
    <definedName name="_xlchart.v1.1" hidden="1">Anomaly_detaction_in_data!$P$7:$P$306</definedName>
    <definedName name="_xlchart.v1.2" hidden="1">Anomaly_detaction_in_data!$R$7:$R$306</definedName>
    <definedName name="_xlcn.WorksheetConnection_Sals_assignment2.odsdata1" hidden="1">Data[]</definedName>
    <definedName name="Slicer_Geography">CUBESET("ThisWorkbookDataModel","{"&amp;"[data].[Geography].&amp;[UK]"&amp;"}")</definedName>
    <definedName name="Slicer_Geography1">CUBESET("ThisWorkbookDataModel","{"&amp;"[data].[Geography].&amp;[USA]"&amp;"}")</definedName>
    <definedName name="Slicer_Geography2">""</definedName>
    <definedName name="Slicer_Geography3">#N/A</definedName>
    <definedName name="Slicer_Geography4">#N/A</definedName>
    <definedName name="Slicer_Product">CUBESET("ThisWorkbookDataModel","{"&amp;"[Table12].[Product].[All]"&amp;"}")</definedName>
    <definedName name="Slicer_Sales_Person">""</definedName>
    <definedName name="Slicer_Sales_Person1">#N/A</definedName>
  </definedNames>
  <calcPr calcId="191029"/>
  <pivotCaches>
    <pivotCache cacheId="229" r:id="rId12"/>
    <pivotCache cacheId="305" r:id="rId13"/>
    <pivotCache cacheId="306" r:id="rId14"/>
    <pivotCache cacheId="416" r:id="rId15"/>
  </pivotCaches>
  <extLst>
    <ext xmlns:x14="http://schemas.microsoft.com/office/spreadsheetml/2009/9/main" uri="{876F7934-8845-4945-9796-88D515C7AA90}">
      <x14:pivotCaches>
        <pivotCache cacheId="288" r:id="rId16"/>
        <pivotCache cacheId="320"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data" name="data" connection="WorksheetConnection_Sals_assignment2.ods!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1" l="1"/>
  <c r="N11" i="11"/>
  <c r="N12" i="11"/>
  <c r="N13" i="11"/>
  <c r="N14" i="11"/>
  <c r="N15" i="11"/>
  <c r="N16" i="11"/>
  <c r="N17" i="11"/>
  <c r="N18" i="11"/>
  <c r="N19" i="11"/>
  <c r="N10" i="11"/>
  <c r="M11" i="11"/>
  <c r="M12" i="11"/>
  <c r="M13" i="11"/>
  <c r="M14" i="11"/>
  <c r="M15" i="11"/>
  <c r="M16" i="11"/>
  <c r="M17" i="11"/>
  <c r="M18" i="11"/>
  <c r="M19" i="11"/>
  <c r="M10" i="11"/>
  <c r="L11" i="11"/>
  <c r="L12" i="11"/>
  <c r="L13" i="11"/>
  <c r="L14" i="11"/>
  <c r="L15" i="11"/>
  <c r="L16" i="11"/>
  <c r="L17" i="11"/>
  <c r="L18" i="11"/>
  <c r="L19" i="11"/>
  <c r="L10" i="11"/>
  <c r="J10" i="11" a="1"/>
  <c r="J10" i="11" s="1"/>
  <c r="G15" i="11"/>
  <c r="G14" i="11"/>
  <c r="G13" i="11"/>
  <c r="F15" i="11"/>
  <c r="F14" i="11"/>
  <c r="F13" i="11"/>
  <c r="G10" i="1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D7" i="5"/>
  <c r="E7" i="5" s="1"/>
  <c r="D8" i="5"/>
  <c r="E8" i="5" s="1"/>
  <c r="D9" i="5"/>
  <c r="E9" i="5" s="1"/>
  <c r="D10" i="5"/>
  <c r="E10" i="5" s="1"/>
  <c r="D11" i="5"/>
  <c r="E11" i="5" s="1"/>
  <c r="D12" i="5"/>
  <c r="E12" i="5" s="1"/>
  <c r="G96" i="4"/>
  <c r="G271" i="4"/>
  <c r="G269" i="4"/>
  <c r="G45" i="4"/>
  <c r="G37" i="4"/>
  <c r="G228" i="4"/>
  <c r="G8" i="4"/>
  <c r="G10" i="4"/>
  <c r="G41" i="4"/>
  <c r="G205" i="4"/>
  <c r="G33" i="4"/>
  <c r="G217" i="4"/>
  <c r="G226" i="4"/>
  <c r="G250" i="4"/>
  <c r="G170" i="4"/>
  <c r="G63" i="4"/>
  <c r="G224" i="4"/>
  <c r="G11" i="4"/>
  <c r="G12" i="4"/>
  <c r="G184" i="4"/>
  <c r="G127" i="4"/>
  <c r="G13" i="4"/>
  <c r="G14" i="4"/>
  <c r="G194" i="4"/>
  <c r="G9" i="4"/>
  <c r="G125" i="4"/>
  <c r="G54" i="4"/>
  <c r="G123" i="4"/>
  <c r="G15" i="4"/>
  <c r="G16" i="4"/>
  <c r="G267" i="4"/>
  <c r="G17" i="4"/>
  <c r="G18" i="4"/>
  <c r="G19" i="4"/>
  <c r="G20" i="4"/>
  <c r="G21" i="4"/>
  <c r="G22" i="4"/>
  <c r="G23" i="4"/>
  <c r="G24" i="4"/>
  <c r="G95" i="4"/>
  <c r="G25" i="4"/>
  <c r="G26" i="4"/>
  <c r="G27" i="4"/>
  <c r="G28" i="4"/>
  <c r="G254" i="4"/>
  <c r="G29" i="4"/>
  <c r="G31" i="4"/>
  <c r="G32" i="4"/>
  <c r="G34" i="4"/>
  <c r="G255" i="4"/>
  <c r="G35" i="4"/>
  <c r="G36" i="4"/>
  <c r="G202" i="4"/>
  <c r="G94" i="4"/>
  <c r="G198" i="4"/>
  <c r="G38" i="4"/>
  <c r="G39" i="4"/>
  <c r="G288" i="4"/>
  <c r="G40" i="4"/>
  <c r="G42" i="4"/>
  <c r="G44" i="4"/>
  <c r="G46" i="4"/>
  <c r="G43" i="4"/>
  <c r="G48" i="4"/>
  <c r="G47" i="4"/>
  <c r="G81" i="4"/>
  <c r="G49" i="4"/>
  <c r="G50" i="4"/>
  <c r="G51" i="4"/>
  <c r="G53" i="4"/>
  <c r="G55" i="4"/>
  <c r="G279" i="4"/>
  <c r="G56" i="4"/>
  <c r="G57" i="4"/>
  <c r="G58" i="4"/>
  <c r="G221" i="4"/>
  <c r="G52" i="4"/>
  <c r="G59" i="4"/>
  <c r="G60" i="4"/>
  <c r="G61" i="4"/>
  <c r="G62" i="4"/>
  <c r="G64" i="4"/>
  <c r="G65" i="4"/>
  <c r="G66" i="4"/>
  <c r="G67" i="4"/>
  <c r="G68" i="4"/>
  <c r="G69" i="4"/>
  <c r="G71" i="4"/>
  <c r="G70" i="4"/>
  <c r="G72" i="4"/>
  <c r="G73" i="4"/>
  <c r="G74" i="4"/>
  <c r="G75" i="4"/>
  <c r="G259" i="4"/>
  <c r="G76" i="4"/>
  <c r="G77" i="4"/>
  <c r="G78" i="4"/>
  <c r="G225" i="4"/>
  <c r="G79" i="4"/>
  <c r="G80" i="4"/>
  <c r="G82" i="4"/>
  <c r="G83" i="4"/>
  <c r="G215" i="4"/>
  <c r="G84" i="4"/>
  <c r="G85" i="4"/>
  <c r="G87" i="4"/>
  <c r="G86" i="4"/>
  <c r="G88" i="4"/>
  <c r="G89" i="4"/>
  <c r="G90" i="4"/>
  <c r="G91" i="4"/>
  <c r="G92" i="4"/>
  <c r="G93" i="4"/>
  <c r="G97" i="4"/>
  <c r="G98" i="4"/>
  <c r="G99" i="4"/>
  <c r="G100" i="4"/>
  <c r="G148" i="4"/>
  <c r="G102" i="4"/>
  <c r="G103" i="4"/>
  <c r="G104" i="4"/>
  <c r="G106" i="4"/>
  <c r="G105" i="4"/>
  <c r="G107" i="4"/>
  <c r="G109" i="4"/>
  <c r="G108" i="4"/>
  <c r="G130" i="4"/>
  <c r="G110" i="4"/>
  <c r="G111" i="4"/>
  <c r="G112" i="4"/>
  <c r="G113" i="4"/>
  <c r="G260" i="4"/>
  <c r="G114" i="4"/>
  <c r="G115" i="4"/>
  <c r="G116" i="4"/>
  <c r="G118" i="4"/>
  <c r="G119" i="4"/>
  <c r="G120" i="4"/>
  <c r="G121" i="4"/>
  <c r="G122" i="4"/>
  <c r="G124" i="4"/>
  <c r="G128" i="4"/>
  <c r="G129" i="4"/>
  <c r="G131" i="4"/>
  <c r="G268" i="4"/>
  <c r="G132" i="4"/>
  <c r="G133" i="4"/>
  <c r="G134" i="4"/>
  <c r="G136" i="4"/>
  <c r="G139" i="4"/>
  <c r="G138" i="4"/>
  <c r="G137" i="4"/>
  <c r="G140" i="4"/>
  <c r="G141" i="4"/>
  <c r="G142" i="4"/>
  <c r="G143" i="4"/>
  <c r="G144" i="4"/>
  <c r="G145" i="4"/>
  <c r="G146" i="4"/>
  <c r="G147" i="4"/>
  <c r="G149" i="4"/>
  <c r="G150" i="4"/>
  <c r="G151" i="4"/>
  <c r="G152" i="4"/>
  <c r="G126" i="4"/>
  <c r="G243" i="4"/>
  <c r="G153" i="4"/>
  <c r="G154" i="4"/>
  <c r="G155" i="4"/>
  <c r="G156" i="4"/>
  <c r="G157" i="4"/>
  <c r="G158" i="4"/>
  <c r="G159" i="4"/>
  <c r="G161" i="4"/>
  <c r="G160" i="4"/>
  <c r="G162" i="4"/>
  <c r="G163" i="4"/>
  <c r="G164" i="4"/>
  <c r="G165" i="4"/>
  <c r="G166" i="4"/>
  <c r="G167" i="4"/>
  <c r="G168" i="4"/>
  <c r="G169" i="4"/>
  <c r="G171" i="4"/>
  <c r="G172" i="4"/>
  <c r="G173" i="4"/>
  <c r="G174" i="4"/>
  <c r="G175" i="4"/>
  <c r="G176" i="4"/>
  <c r="G177" i="4"/>
  <c r="G178" i="4"/>
  <c r="G179" i="4"/>
  <c r="G180" i="4"/>
  <c r="G181" i="4"/>
  <c r="G182" i="4"/>
  <c r="G183" i="4"/>
  <c r="G185" i="4"/>
  <c r="G187" i="4"/>
  <c r="G186" i="4"/>
  <c r="G188" i="4"/>
  <c r="G189" i="4"/>
  <c r="G190" i="4"/>
  <c r="G192" i="4"/>
  <c r="G191" i="4"/>
  <c r="G193" i="4"/>
  <c r="G195" i="4"/>
  <c r="G196" i="4"/>
  <c r="G197" i="4"/>
  <c r="G199" i="4"/>
  <c r="G200" i="4"/>
  <c r="G201" i="4"/>
  <c r="G203" i="4"/>
  <c r="G204" i="4"/>
  <c r="G117" i="4"/>
  <c r="G216" i="4"/>
  <c r="G206" i="4"/>
  <c r="G207" i="4"/>
  <c r="G208" i="4"/>
  <c r="G209" i="4"/>
  <c r="G211" i="4"/>
  <c r="G135" i="4"/>
  <c r="G30" i="4"/>
  <c r="G210" i="4"/>
  <c r="G212" i="4"/>
  <c r="G213" i="4"/>
  <c r="G214" i="4"/>
  <c r="G219" i="4"/>
  <c r="G218" i="4"/>
  <c r="G220" i="4"/>
  <c r="G222" i="4"/>
  <c r="G223" i="4"/>
  <c r="G227" i="4"/>
  <c r="G229" i="4"/>
  <c r="G230" i="4"/>
  <c r="G231" i="4"/>
  <c r="G232" i="4"/>
  <c r="G233" i="4"/>
  <c r="G235" i="4"/>
  <c r="G234" i="4"/>
  <c r="G236" i="4"/>
  <c r="G237" i="4"/>
  <c r="G238" i="4"/>
  <c r="G240" i="4"/>
  <c r="G239" i="4"/>
  <c r="G241" i="4"/>
  <c r="G242" i="4"/>
  <c r="G244" i="4"/>
  <c r="G245" i="4"/>
  <c r="G246" i="4"/>
  <c r="G247" i="4"/>
  <c r="G248" i="4"/>
  <c r="G249" i="4"/>
  <c r="G251" i="4"/>
  <c r="G252" i="4"/>
  <c r="G253" i="4"/>
  <c r="G256" i="4"/>
  <c r="G257" i="4"/>
  <c r="G258" i="4"/>
  <c r="G261" i="4"/>
  <c r="G262" i="4"/>
  <c r="G263" i="4"/>
  <c r="G264" i="4"/>
  <c r="G265" i="4"/>
  <c r="G266" i="4"/>
  <c r="G270" i="4"/>
  <c r="G272" i="4"/>
  <c r="G273" i="4"/>
  <c r="G274" i="4"/>
  <c r="G275" i="4"/>
  <c r="G276" i="4"/>
  <c r="G277" i="4"/>
  <c r="G278" i="4"/>
  <c r="G280" i="4"/>
  <c r="G281" i="4"/>
  <c r="G282" i="4"/>
  <c r="G283" i="4"/>
  <c r="G284" i="4"/>
  <c r="G285" i="4"/>
  <c r="G286" i="4"/>
  <c r="G287" i="4"/>
  <c r="G289" i="4"/>
  <c r="G290" i="4"/>
  <c r="G291" i="4"/>
  <c r="G292" i="4"/>
  <c r="G293" i="4"/>
  <c r="G294" i="4"/>
  <c r="G295" i="4"/>
  <c r="G296" i="4"/>
  <c r="G297" i="4"/>
  <c r="G298" i="4"/>
  <c r="G299" i="4"/>
  <c r="G300" i="4"/>
  <c r="G301" i="4"/>
  <c r="G302" i="4"/>
  <c r="G303" i="4"/>
  <c r="G304" i="4"/>
  <c r="G305" i="4"/>
  <c r="G306" i="4"/>
  <c r="G307" i="4"/>
  <c r="G101" i="4"/>
  <c r="E15" i="3"/>
  <c r="C6" i="3"/>
  <c r="D6" i="3"/>
  <c r="C11" i="3"/>
  <c r="F12" i="5"/>
  <c r="F11" i="5"/>
  <c r="F10" i="5"/>
  <c r="F9" i="5"/>
  <c r="F8" i="5"/>
  <c r="F7" i="5"/>
  <c r="D12" i="3"/>
  <c r="C12" i="3"/>
  <c r="D11" i="3"/>
  <c r="D8" i="3"/>
  <c r="C8" i="3"/>
  <c r="D7" i="3"/>
  <c r="C7" i="3"/>
  <c r="D5" i="3"/>
  <c r="C5" i="3"/>
  <c r="G16" i="11" l="1"/>
  <c r="F16" i="11"/>
  <c r="C9" i="3"/>
  <c r="D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als_assignment2.ods!data" type="102" refreshedVersion="8" minRefreshableVersion="5">
    <extLst>
      <ext xmlns:x15="http://schemas.microsoft.com/office/spreadsheetml/2010/11/main" uri="{DE250136-89BD-433C-8126-D09CA5730AF9}">
        <x15:connection id="data" autoDelete="1">
          <x15:rangePr sourceName="_xlcn.WorksheetConnection_Sals_assignment2.ods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<sst xmlns="http://schemas.openxmlformats.org/spreadsheetml/2006/main" count="2912" uniqueCount="110">
  <si>
    <t>Sales Person</t>
  </si>
  <si>
    <t>Geography</t>
  </si>
  <si>
    <t>Product</t>
  </si>
  <si>
    <t>Amount</t>
  </si>
  <si>
    <t>Units</t>
  </si>
  <si>
    <t>Cost</t>
  </si>
  <si>
    <t>Questions</t>
  </si>
  <si>
    <t>Cost per unit</t>
  </si>
  <si>
    <t>Gigi Bohling</t>
  </si>
  <si>
    <t>Canada</t>
  </si>
  <si>
    <t>Mint Chip Choco</t>
  </si>
  <si>
    <t>Quick statistics</t>
  </si>
  <si>
    <t>Milk Bars</t>
  </si>
  <si>
    <t>India</t>
  </si>
  <si>
    <t>Orange Choco</t>
  </si>
  <si>
    <t>Exploratory Data Analysis (EDA) with CF</t>
  </si>
  <si>
    <t>50% Dark Bites</t>
  </si>
  <si>
    <t>Husein Augar</t>
  </si>
  <si>
    <t>Caramel Stuffed Bars</t>
  </si>
  <si>
    <t>Sales by country (with formulas)</t>
  </si>
  <si>
    <t>Almond Choco</t>
  </si>
  <si>
    <t>USA</t>
  </si>
  <si>
    <t>Raspberry Choco</t>
  </si>
  <si>
    <t>Sales by country (with pivots)</t>
  </si>
  <si>
    <t>Oby Sorrel</t>
  </si>
  <si>
    <t>UK</t>
  </si>
  <si>
    <t>Peanut Butter Cubes</t>
  </si>
  <si>
    <t>Top 5 products by $ per unit</t>
  </si>
  <si>
    <t>Ram Mahesh</t>
  </si>
  <si>
    <t>Choco Coated Almonds</t>
  </si>
  <si>
    <t>Are there any anomalies in the data?</t>
  </si>
  <si>
    <t>Eclairs</t>
  </si>
  <si>
    <t>Barr Faughny</t>
  </si>
  <si>
    <t>New Zealand</t>
  </si>
  <si>
    <t>Drinking Coco</t>
  </si>
  <si>
    <t>Best Sales person by country</t>
  </si>
  <si>
    <t>Organic Choco Syrup</t>
  </si>
  <si>
    <t>Profits by product (using products table) - See column Y</t>
  </si>
  <si>
    <t>99% Dark &amp; Pure</t>
  </si>
  <si>
    <t>Dynamic country-level Sales Report</t>
  </si>
  <si>
    <t>Carla Molina</t>
  </si>
  <si>
    <t>Which products to discontinue?</t>
  </si>
  <si>
    <t>Spicy Special Slims</t>
  </si>
  <si>
    <t>After Nines</t>
  </si>
  <si>
    <t>Ches Bonnell</t>
  </si>
  <si>
    <t>Australia</t>
  </si>
  <si>
    <t>70% Dark Bites</t>
  </si>
  <si>
    <t>Fruit &amp; Nut Bars</t>
  </si>
  <si>
    <t>Curtice Advani</t>
  </si>
  <si>
    <t>85% Dark Bars</t>
  </si>
  <si>
    <t>White Choc</t>
  </si>
  <si>
    <t>Baker's Choco Chips</t>
  </si>
  <si>
    <t>Brien Boise</t>
  </si>
  <si>
    <t>Manuka Honey Choco</t>
  </si>
  <si>
    <t>Smooth Sliky Salty</t>
  </si>
  <si>
    <t>Gunar Cockshoot</t>
  </si>
  <si>
    <r>
      <rPr>
        <b/>
        <sz val="28"/>
        <color rgb="FF000000"/>
        <rFont val="Arial Black"/>
        <family val="2"/>
      </rPr>
      <t>1</t>
    </r>
    <r>
      <rPr>
        <sz val="28"/>
        <color rgb="FF000000"/>
        <rFont val="Segoe UI Light"/>
        <family val="2"/>
      </rPr>
      <t xml:space="preserve"> Quick Statistics</t>
    </r>
  </si>
  <si>
    <t>Beginner Data Analysis Assignment</t>
  </si>
  <si>
    <t>Average</t>
  </si>
  <si>
    <t>Median</t>
  </si>
  <si>
    <t>Min</t>
  </si>
  <si>
    <t>Max</t>
  </si>
  <si>
    <t>Range</t>
  </si>
  <si>
    <t>First Qrt.</t>
  </si>
  <si>
    <t>Third Qrt.</t>
  </si>
  <si>
    <r>
      <rPr>
        <b/>
        <sz val="28"/>
        <color rgb="FF000000"/>
        <rFont val="Arial Black"/>
        <family val="2"/>
      </rPr>
      <t>2</t>
    </r>
    <r>
      <rPr>
        <sz val="28"/>
        <color rgb="FF000000"/>
        <rFont val="Segoe UI Light"/>
        <family val="2"/>
      </rPr>
      <t xml:space="preserve"> Exploitery Data Analysis [EDA] with CF</t>
    </r>
  </si>
  <si>
    <r>
      <rPr>
        <b/>
        <sz val="30"/>
        <color rgb="FF000000"/>
        <rFont val="Arial Black"/>
        <family val="2"/>
      </rPr>
      <t>3</t>
    </r>
    <r>
      <rPr>
        <sz val="30"/>
        <color rgb="FF000000"/>
        <rFont val="Segoe UI Light"/>
        <family val="2"/>
      </rPr>
      <t xml:space="preserve"> Sales By Country (with Formulas)</t>
    </r>
  </si>
  <si>
    <t>Country</t>
  </si>
  <si>
    <r>
      <rPr>
        <b/>
        <sz val="30"/>
        <color rgb="FF000000"/>
        <rFont val="Arial Black"/>
        <family val="2"/>
      </rPr>
      <t>4</t>
    </r>
    <r>
      <rPr>
        <sz val="30"/>
        <color rgb="FF000000"/>
        <rFont val="Segoe UI Light"/>
        <family val="2"/>
      </rPr>
      <t xml:space="preserve"> Sales By Country (with Pivot)</t>
    </r>
  </si>
  <si>
    <t>Row Labels</t>
  </si>
  <si>
    <t>Sum of Amount</t>
  </si>
  <si>
    <t>Sum of Units</t>
  </si>
  <si>
    <r>
      <rPr>
        <b/>
        <sz val="30"/>
        <color rgb="FF000000"/>
        <rFont val="Arial Black"/>
        <family val="2"/>
      </rPr>
      <t>5</t>
    </r>
    <r>
      <rPr>
        <sz val="30"/>
        <color rgb="FF000000"/>
        <rFont val="Segoe UI Light"/>
        <family val="2"/>
      </rPr>
      <t xml:space="preserve"> Top 5 Products by $ Per Unit</t>
    </r>
  </si>
  <si>
    <t>Grand Total</t>
  </si>
  <si>
    <r>
      <rPr>
        <b/>
        <sz val="30"/>
        <color rgb="FF000000"/>
        <rFont val="Arial Black"/>
        <family val="2"/>
      </rPr>
      <t>6</t>
    </r>
    <r>
      <rPr>
        <sz val="30"/>
        <color rgb="FF000000"/>
        <rFont val="Segoe UI Light"/>
        <family val="2"/>
      </rPr>
      <t xml:space="preserve"> Are there any Anomalies In Data?</t>
    </r>
  </si>
  <si>
    <r>
      <rPr>
        <b/>
        <sz val="30"/>
        <color rgb="FF000000"/>
        <rFont val="Arial Black"/>
        <family val="2"/>
      </rPr>
      <t xml:space="preserve">7 </t>
    </r>
    <r>
      <rPr>
        <sz val="30"/>
        <color rgb="FF000000"/>
        <rFont val="Calibri Light"/>
        <family val="2"/>
      </rPr>
      <t>Best/Lowest Sales Person By country</t>
    </r>
  </si>
  <si>
    <r>
      <rPr>
        <b/>
        <sz val="30"/>
        <color rgb="FF000000"/>
        <rFont val="Arial Black"/>
        <family val="2"/>
      </rPr>
      <t xml:space="preserve">8 </t>
    </r>
    <r>
      <rPr>
        <sz val="30"/>
        <color rgb="FF000000"/>
        <rFont val="Calibri Light"/>
        <family val="2"/>
      </rPr>
      <t>Profit By Products</t>
    </r>
  </si>
  <si>
    <r>
      <rPr>
        <b/>
        <sz val="30"/>
        <color rgb="FF000000"/>
        <rFont val="Arial Black"/>
        <family val="2"/>
      </rPr>
      <t xml:space="preserve">9 </t>
    </r>
    <r>
      <rPr>
        <sz val="30"/>
        <color rgb="FF000000"/>
        <rFont val="Calibri Light"/>
        <family val="2"/>
      </rPr>
      <t xml:space="preserve">Dynamic Country-Level Sales Report </t>
    </r>
  </si>
  <si>
    <t>Pick a country</t>
  </si>
  <si>
    <t>Quick Summary</t>
  </si>
  <si>
    <t>Profit</t>
  </si>
  <si>
    <r>
      <rPr>
        <b/>
        <sz val="30"/>
        <color rgb="FF000000"/>
        <rFont val="Arial Black"/>
        <family val="2"/>
      </rPr>
      <t xml:space="preserve">10 </t>
    </r>
    <r>
      <rPr>
        <sz val="30"/>
        <color rgb="FF000000"/>
        <rFont val="Calibri Light"/>
        <family val="2"/>
      </rPr>
      <t>Which Product to Discontinue?</t>
    </r>
    <r>
      <rPr>
        <b/>
        <sz val="30"/>
        <color rgb="FF000000"/>
        <rFont val="Calibri Light"/>
        <family val="2"/>
      </rPr>
      <t xml:space="preserve"> </t>
    </r>
  </si>
  <si>
    <t>% Profit</t>
  </si>
  <si>
    <t>Products</t>
  </si>
  <si>
    <t>Sales Analysis Project</t>
  </si>
  <si>
    <t>Index</t>
  </si>
  <si>
    <t>Median is middle value of data after sorting it in either way ascending or descending</t>
  </si>
  <si>
    <t>Range is nothing but the distance between maximum and minimum values</t>
  </si>
  <si>
    <t>Top 1/4 amount values are below or equal to $1652</t>
  </si>
  <si>
    <t>Top 1/4 amount values are above $6245</t>
  </si>
  <si>
    <t>Distinct count of products</t>
  </si>
  <si>
    <t>Amount      .</t>
  </si>
  <si>
    <t>Units    .</t>
  </si>
  <si>
    <t>Unit Bar</t>
  </si>
  <si>
    <t>Bar</t>
  </si>
  <si>
    <t>Sales per unit</t>
  </si>
  <si>
    <t>Top Sales Persons</t>
  </si>
  <si>
    <t>Bottom Sales Persons</t>
  </si>
  <si>
    <t>cost per unit</t>
  </si>
  <si>
    <t>Number of Transactions</t>
  </si>
  <si>
    <t>Total</t>
  </si>
  <si>
    <t>Quantity</t>
  </si>
  <si>
    <t>Sales</t>
  </si>
  <si>
    <t xml:space="preserve">      click on country cell go through drop down menu</t>
  </si>
  <si>
    <t>By sales person</t>
  </si>
  <si>
    <t>Amounts</t>
  </si>
  <si>
    <t>Remark</t>
  </si>
  <si>
    <t>Sum of Profit</t>
  </si>
  <si>
    <r>
      <t>Indicators cleary states that the</t>
    </r>
    <r>
      <rPr>
        <b/>
        <sz val="14"/>
        <color rgb="FFC00000"/>
        <rFont val="Calibri Light"/>
        <family val="2"/>
      </rPr>
      <t xml:space="preserve">  </t>
    </r>
    <r>
      <rPr>
        <b/>
        <sz val="14"/>
        <color rgb="FF820000"/>
        <rFont val="Calibri Light"/>
        <family val="2"/>
      </rPr>
      <t xml:space="preserve">ALMOND CHOCO </t>
    </r>
    <r>
      <rPr>
        <sz val="14"/>
        <color rgb="FF000000"/>
        <rFont val="Calibri Light"/>
        <family val="2"/>
      </rPr>
      <t xml:space="preserve"> should be discontinue from production line across all countries.</t>
    </r>
  </si>
  <si>
    <t>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</si>
</sst>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quot; &quot;;[Red]&quot;($&quot;#,##0.00&quot;)&quot;"/>
    <numFmt numFmtId="166" formatCode="[$$-409]#,##0&quot; &quot;;[Red]&quot;-&quot;[$$-409]#,##0&quot; &quot;"/>
    <numFmt numFmtId="167" formatCode="&quot;$&quot;#,##0&quot; &quot;;[Red]&quot;($&quot;#,##0&quot;)&quot;"/>
    <numFmt numFmtId="173" formatCode="_-[$$-409]* #,##0_ ;_-[$$-409]* \-#,##0\ ;_-[$$-409]* &quot;-&quot;??_ ;_-@_ "/>
    <numFmt numFmtId="174" formatCode="\$#,##0.00;\(\$#,##0.00\);\$#,##0.00"/>
    <numFmt numFmtId="175" formatCode="_-[$$-409]* #,##0.0_ ;_-[$$-409]* \-#,##0.0\ ;_-[$$-409]* &quot;-&quot;??_ ;_-@_ "/>
    <numFmt numFmtId="178" formatCode="0%;\-0%;0%"/>
    <numFmt numFmtId="179" formatCode="&quot;₹&quot;\ #,##0.0"/>
  </numFmts>
  <fonts count="22" x14ac:knownFonts="1">
    <font>
      <sz val="11"/>
      <color rgb="FF000000"/>
      <name val="Calibri"/>
      <family val="2"/>
    </font>
    <font>
      <sz val="11"/>
      <color rgb="FF000000"/>
      <name val="Calibri"/>
      <family val="2"/>
    </font>
    <font>
      <sz val="28"/>
      <color rgb="FF000000"/>
      <name val="Segoe UI Light"/>
      <family val="2"/>
    </font>
    <font>
      <b/>
      <sz val="11"/>
      <color rgb="FF000000"/>
      <name val="Calibri"/>
      <family val="2"/>
    </font>
    <font>
      <b/>
      <sz val="28"/>
      <color rgb="FF000000"/>
      <name val="Arial Black"/>
      <family val="2"/>
    </font>
    <font>
      <sz val="11"/>
      <color rgb="FF305496"/>
      <name val="Calibri"/>
      <family val="2"/>
    </font>
    <font>
      <sz val="11"/>
      <color rgb="FF000000"/>
      <name val="Segoe UI Light"/>
      <family val="2"/>
    </font>
    <font>
      <sz val="11"/>
      <color rgb="FF000000"/>
      <name val="Calibri Light"/>
      <family val="2"/>
    </font>
    <font>
      <sz val="30"/>
      <color rgb="FF000000"/>
      <name val="Segoe UI Light"/>
      <family val="2"/>
    </font>
    <font>
      <b/>
      <sz val="30"/>
      <color rgb="FF000000"/>
      <name val="Arial Black"/>
      <family val="2"/>
    </font>
    <font>
      <sz val="11"/>
      <color rgb="FF808080"/>
      <name val="Calibri"/>
      <family val="2"/>
    </font>
    <font>
      <sz val="30"/>
      <color rgb="FF000000"/>
      <name val="Calibri Light"/>
      <family val="2"/>
    </font>
    <font>
      <b/>
      <sz val="30"/>
      <color rgb="FF000000"/>
      <name val="Calibri Light"/>
      <family val="2"/>
    </font>
    <font>
      <sz val="14"/>
      <color rgb="FF000000"/>
      <name val="Calibri Light"/>
      <family val="2"/>
    </font>
    <font>
      <sz val="11"/>
      <color theme="1"/>
      <name val="Calibri"/>
      <family val="2"/>
    </font>
    <font>
      <b/>
      <sz val="18"/>
      <color rgb="FF000000"/>
      <name val="Calibri"/>
      <family val="2"/>
    </font>
    <font>
      <b/>
      <sz val="16"/>
      <color theme="2" tint="-0.749992370372631"/>
      <name val="Calibri"/>
      <family val="2"/>
    </font>
    <font>
      <sz val="16"/>
      <color theme="2" tint="-0.749992370372631"/>
      <name val="Calibri"/>
      <family val="2"/>
    </font>
    <font>
      <sz val="11"/>
      <color theme="0" tint="-0.499984740745262"/>
      <name val="Calibri"/>
      <family val="2"/>
    </font>
    <font>
      <b/>
      <sz val="14"/>
      <color rgb="FFC00000"/>
      <name val="Calibri Light"/>
      <family val="2"/>
    </font>
    <font>
      <b/>
      <sz val="14"/>
      <color rgb="FF820000"/>
      <name val="Calibri Light"/>
      <family val="2"/>
    </font>
    <font>
      <b/>
      <sz val="48"/>
      <color rgb="FF000000"/>
      <name val="Calibri"/>
      <family val="2"/>
    </font>
  </fonts>
  <fills count="16">
    <fill>
      <patternFill patternType="none"/>
    </fill>
    <fill>
      <patternFill patternType="gray125"/>
    </fill>
    <fill>
      <patternFill patternType="solid">
        <fgColor rgb="FFE7E6E6"/>
        <bgColor rgb="FFE7E6E6"/>
      </patternFill>
    </fill>
    <fill>
      <patternFill patternType="solid">
        <fgColor rgb="FFBFBFBF"/>
        <bgColor rgb="FFBFBFBF"/>
      </patternFill>
    </fill>
    <fill>
      <patternFill patternType="solid">
        <fgColor rgb="FF305496"/>
        <bgColor rgb="FF305496"/>
      </patternFill>
    </fill>
    <fill>
      <patternFill patternType="solid">
        <fgColor rgb="FFD9D9D9"/>
        <bgColor rgb="FFD9D9D9"/>
      </patternFill>
    </fill>
    <fill>
      <patternFill patternType="solid">
        <fgColor rgb="FF203764"/>
        <bgColor rgb="FF203764"/>
      </patternFill>
    </fill>
    <fill>
      <patternFill patternType="solid">
        <fgColor rgb="FFA6A6A6"/>
        <bgColor rgb="FFA6A6A6"/>
      </patternFill>
    </fill>
    <fill>
      <patternFill patternType="solid">
        <fgColor rgb="FFF2F2F2"/>
        <bgColor rgb="FFF2F2F2"/>
      </patternFill>
    </fill>
    <fill>
      <patternFill patternType="solid">
        <fgColor theme="0" tint="-4.9989318521683403E-2"/>
        <bgColor indexed="64"/>
      </patternFill>
    </fill>
    <fill>
      <patternFill patternType="solid">
        <fgColor theme="2"/>
        <bgColor rgb="FFE7E6E6"/>
      </patternFill>
    </fill>
    <fill>
      <patternFill patternType="solid">
        <fgColor rgb="FF002060"/>
        <bgColor rgb="FF4472C4"/>
      </patternFill>
    </fill>
    <fill>
      <patternFill patternType="solid">
        <fgColor theme="0" tint="-0.14999847407452621"/>
        <bgColor indexed="64"/>
      </patternFill>
    </fill>
    <fill>
      <patternFill patternType="solid">
        <fgColor rgb="FFFF7C80"/>
        <bgColor indexed="64"/>
      </patternFill>
    </fill>
    <fill>
      <patternFill patternType="solid">
        <fgColor theme="0" tint="-0.14999847407452621"/>
        <bgColor rgb="FFD9E1F2"/>
      </patternFill>
    </fill>
    <fill>
      <patternFill patternType="solid">
        <fgColor rgb="FFFFFF00"/>
        <bgColor indexed="64"/>
      </patternFill>
    </fill>
  </fills>
  <borders count="6">
    <border>
      <left/>
      <right/>
      <top/>
      <bottom/>
      <diagonal/>
    </border>
    <border>
      <left/>
      <right/>
      <top style="dotted">
        <color rgb="FFBFBFBF"/>
      </top>
      <bottom style="dotted">
        <color rgb="FFBFBFBF"/>
      </bottom>
      <diagonal/>
    </border>
    <border>
      <left style="thick">
        <color rgb="FFD9D9D9"/>
      </left>
      <right style="thick">
        <color rgb="FFD9D9D9"/>
      </right>
      <top style="thick">
        <color rgb="FFD9D9D9"/>
      </top>
      <bottom style="thick">
        <color rgb="FFD9D9D9"/>
      </bottom>
      <diagonal/>
    </border>
    <border>
      <left/>
      <right/>
      <top/>
      <bottom style="medium">
        <color rgb="FFD9D9D9"/>
      </bottom>
      <diagonal/>
    </border>
    <border>
      <left/>
      <right/>
      <top style="medium">
        <color rgb="FFD9D9D9"/>
      </top>
      <bottom style="medium">
        <color rgb="FFD9D9D9"/>
      </bottom>
      <diagonal/>
    </border>
    <border>
      <left/>
      <right/>
      <top style="medium">
        <color rgb="FFD9D9D9"/>
      </top>
      <bottom style="thin">
        <color rgb="FFD9D9D9"/>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0" fillId="2" borderId="0" xfId="0" applyFill="1"/>
    <xf numFmtId="0" fontId="2" fillId="2" borderId="0" xfId="0" applyFont="1" applyFill="1" applyAlignment="1">
      <alignment vertical="center"/>
    </xf>
    <xf numFmtId="0" fontId="0" fillId="3" borderId="0" xfId="0" applyFill="1" applyAlignment="1">
      <alignment horizontal="left" indent="4"/>
    </xf>
    <xf numFmtId="0" fontId="3" fillId="0" borderId="0" xfId="0" applyFont="1"/>
    <xf numFmtId="0" fontId="3" fillId="0" borderId="0" xfId="0" applyFont="1" applyAlignment="1">
      <alignment horizontal="right"/>
    </xf>
    <xf numFmtId="0" fontId="3" fillId="2" borderId="0" xfId="0" applyFont="1" applyFill="1"/>
    <xf numFmtId="167" fontId="0" fillId="0" borderId="0" xfId="0" applyNumberFormat="1"/>
    <xf numFmtId="3" fontId="0" fillId="0" borderId="0" xfId="0" applyNumberFormat="1"/>
    <xf numFmtId="0" fontId="3" fillId="0" borderId="1" xfId="0" applyFont="1" applyBorder="1"/>
    <xf numFmtId="0" fontId="0" fillId="0" borderId="1" xfId="0" applyBorder="1"/>
    <xf numFmtId="164" fontId="0" fillId="0" borderId="0" xfId="0" applyNumberFormat="1"/>
    <xf numFmtId="0" fontId="0" fillId="3" borderId="0" xfId="0" applyFill="1"/>
    <xf numFmtId="0" fontId="0" fillId="4" borderId="0" xfId="0" applyFill="1"/>
    <xf numFmtId="0" fontId="5" fillId="6" borderId="0" xfId="0" applyFont="1" applyFill="1" applyAlignment="1">
      <alignment horizontal="left" vertical="center" indent="2"/>
    </xf>
    <xf numFmtId="0" fontId="0" fillId="0" borderId="0" xfId="0" applyAlignment="1">
      <alignment horizontal="left" vertical="center" indent="2"/>
    </xf>
    <xf numFmtId="0" fontId="0" fillId="0" borderId="2" xfId="0" applyBorder="1"/>
    <xf numFmtId="0" fontId="0" fillId="5" borderId="0" xfId="0" applyFill="1"/>
    <xf numFmtId="0" fontId="0" fillId="6" borderId="0" xfId="0" applyFill="1"/>
    <xf numFmtId="0" fontId="8" fillId="5" borderId="0" xfId="0" applyFont="1" applyFill="1" applyAlignment="1">
      <alignment horizontal="left" vertical="center" indent="1"/>
    </xf>
    <xf numFmtId="0" fontId="0" fillId="5" borderId="0" xfId="0" applyFill="1" applyAlignment="1">
      <alignment horizontal="left" vertical="center" indent="1"/>
    </xf>
    <xf numFmtId="0" fontId="0" fillId="8" borderId="4" xfId="0" applyFill="1" applyBorder="1"/>
    <xf numFmtId="166" fontId="0" fillId="8" borderId="4" xfId="0" applyNumberFormat="1" applyFill="1" applyBorder="1"/>
    <xf numFmtId="3" fontId="10" fillId="8" borderId="4" xfId="0" applyNumberFormat="1" applyFont="1" applyFill="1" applyBorder="1"/>
    <xf numFmtId="0" fontId="0" fillId="8" borderId="5" xfId="0" applyFill="1" applyBorder="1"/>
    <xf numFmtId="3" fontId="10" fillId="8" borderId="5" xfId="0" applyNumberFormat="1" applyFont="1" applyFill="1" applyBorder="1"/>
    <xf numFmtId="0" fontId="0" fillId="0" borderId="0" xfId="0" applyAlignment="1">
      <alignment horizontal="left" vertical="center" indent="1"/>
    </xf>
    <xf numFmtId="0" fontId="0" fillId="0" borderId="0" xfId="0" applyAlignment="1">
      <alignment horizontal="left" vertical="center" indent="5"/>
    </xf>
    <xf numFmtId="0" fontId="0" fillId="0" borderId="0" xfId="0" applyAlignment="1">
      <alignment horizontal="left"/>
    </xf>
    <xf numFmtId="0" fontId="0" fillId="0" borderId="0" xfId="0" applyAlignment="1">
      <alignment horizontal="left" indent="1"/>
    </xf>
    <xf numFmtId="0" fontId="0" fillId="3" borderId="0" xfId="0" applyFill="1" applyAlignment="1">
      <alignment horizontal="left" vertical="center" indent="5"/>
    </xf>
    <xf numFmtId="0" fontId="0" fillId="0" borderId="0" xfId="0" applyAlignment="1">
      <alignment horizontal="right"/>
    </xf>
    <xf numFmtId="0" fontId="3" fillId="9" borderId="0" xfId="0" applyFont="1" applyFill="1"/>
    <xf numFmtId="0" fontId="3" fillId="9" borderId="2" xfId="0" applyFont="1" applyFill="1" applyBorder="1"/>
    <xf numFmtId="0" fontId="0" fillId="10" borderId="0" xfId="0" applyFill="1"/>
    <xf numFmtId="0" fontId="0" fillId="9" borderId="2" xfId="0" applyFill="1" applyBorder="1"/>
    <xf numFmtId="3" fontId="0" fillId="9" borderId="2" xfId="0" applyNumberFormat="1" applyFill="1" applyBorder="1"/>
    <xf numFmtId="173" fontId="0" fillId="0" borderId="0" xfId="0" applyNumberFormat="1"/>
    <xf numFmtId="0" fontId="14" fillId="0" borderId="0" xfId="0" applyFont="1"/>
    <xf numFmtId="0" fontId="0" fillId="12" borderId="0" xfId="0" applyFill="1"/>
    <xf numFmtId="0" fontId="0" fillId="12" borderId="0" xfId="0" applyFill="1" applyAlignment="1">
      <alignment horizontal="right"/>
    </xf>
    <xf numFmtId="0" fontId="3" fillId="14" borderId="3" xfId="0" applyFont="1" applyFill="1" applyBorder="1"/>
    <xf numFmtId="0" fontId="3" fillId="14" borderId="3" xfId="0" applyFont="1" applyFill="1" applyBorder="1" applyAlignment="1">
      <alignment horizontal="right"/>
    </xf>
    <xf numFmtId="0" fontId="0" fillId="0" borderId="0" xfId="0" pivotButton="1"/>
    <xf numFmtId="0" fontId="0" fillId="12" borderId="0" xfId="0" applyFill="1" applyAlignment="1">
      <alignment horizontal="left" vertical="top" indent="1"/>
    </xf>
    <xf numFmtId="0" fontId="3" fillId="9" borderId="0" xfId="0" applyFont="1" applyFill="1" applyAlignment="1">
      <alignment horizontal="left"/>
    </xf>
    <xf numFmtId="174" fontId="0" fillId="0" borderId="0" xfId="0" applyNumberFormat="1"/>
    <xf numFmtId="167" fontId="0" fillId="13" borderId="0" xfId="0" applyNumberFormat="1" applyFill="1"/>
    <xf numFmtId="3" fontId="0" fillId="13" borderId="0" xfId="0" applyNumberFormat="1" applyFill="1"/>
    <xf numFmtId="0" fontId="0" fillId="11" borderId="0" xfId="0" applyFill="1"/>
    <xf numFmtId="0" fontId="0" fillId="0" borderId="0" xfId="0"/>
    <xf numFmtId="0" fontId="2" fillId="5" borderId="0" xfId="0" applyFont="1" applyFill="1" applyAlignment="1">
      <alignment horizontal="left" vertical="center" indent="1"/>
    </xf>
    <xf numFmtId="0" fontId="6" fillId="7" borderId="0" xfId="0" applyFont="1" applyFill="1" applyAlignment="1">
      <alignment horizontal="left" vertical="center" indent="5"/>
    </xf>
    <xf numFmtId="0" fontId="7" fillId="3" borderId="0" xfId="0" applyFont="1" applyFill="1" applyAlignment="1">
      <alignment horizontal="left" vertical="center" indent="5"/>
    </xf>
    <xf numFmtId="0" fontId="7" fillId="3" borderId="0" xfId="0" applyFont="1" applyFill="1" applyAlignment="1">
      <alignment horizontal="left" vertical="center" indent="6"/>
    </xf>
    <xf numFmtId="0" fontId="8" fillId="5" borderId="0" xfId="0" applyFont="1" applyFill="1" applyAlignment="1">
      <alignment horizontal="left" vertical="center" indent="1"/>
    </xf>
    <xf numFmtId="0" fontId="15" fillId="0" borderId="0" xfId="0" applyFont="1" applyAlignment="1">
      <alignment horizontal="center" vertical="center" textRotation="90"/>
    </xf>
    <xf numFmtId="0" fontId="16" fillId="12" borderId="0" xfId="0" applyFont="1" applyFill="1" applyAlignment="1">
      <alignment horizontal="center" vertical="center"/>
    </xf>
    <xf numFmtId="0" fontId="17" fillId="12" borderId="0" xfId="0" applyFont="1" applyFill="1" applyAlignment="1">
      <alignment horizontal="center" vertical="center"/>
    </xf>
    <xf numFmtId="0" fontId="13" fillId="0" borderId="0" xfId="0" applyFont="1" applyAlignment="1">
      <alignment horizontal="center" vertical="center"/>
    </xf>
    <xf numFmtId="0" fontId="0" fillId="0" borderId="0" xfId="0" applyNumberFormat="1"/>
    <xf numFmtId="0" fontId="3" fillId="0" borderId="0" xfId="0" applyFont="1" applyAlignment="1">
      <alignment horizontal="left"/>
    </xf>
    <xf numFmtId="173" fontId="0" fillId="0" borderId="0" xfId="0" applyNumberFormat="1" applyFont="1"/>
    <xf numFmtId="175" fontId="0" fillId="0" borderId="0" xfId="0" applyNumberFormat="1" applyFont="1"/>
    <xf numFmtId="0" fontId="0" fillId="0" borderId="0" xfId="0" applyBorder="1"/>
    <xf numFmtId="0" fontId="18" fillId="0" borderId="0" xfId="0" applyFont="1" applyAlignment="1">
      <alignment horizontal="center"/>
    </xf>
    <xf numFmtId="0" fontId="3" fillId="15" borderId="0" xfId="0" applyFont="1" applyFill="1" applyAlignment="1">
      <alignment horizontal="left"/>
    </xf>
    <xf numFmtId="0" fontId="3" fillId="15" borderId="0" xfId="0" applyFont="1" applyFill="1"/>
    <xf numFmtId="0" fontId="0" fillId="15" borderId="0" xfId="0" applyFill="1"/>
    <xf numFmtId="178" fontId="0" fillId="0" borderId="0" xfId="0" applyNumberFormat="1"/>
    <xf numFmtId="0" fontId="3" fillId="9" borderId="0" xfId="0" applyFont="1" applyFill="1" applyAlignment="1">
      <alignment horizontal="center"/>
    </xf>
    <xf numFmtId="0" fontId="0" fillId="9" borderId="0" xfId="0" applyFill="1"/>
    <xf numFmtId="175" fontId="0" fillId="9" borderId="0" xfId="0" applyNumberFormat="1" applyFill="1"/>
    <xf numFmtId="0" fontId="0" fillId="9" borderId="0" xfId="0" applyFill="1" applyAlignment="1">
      <alignment horizontal="left"/>
    </xf>
    <xf numFmtId="0" fontId="0" fillId="9" borderId="0" xfId="0" applyNumberFormat="1" applyFill="1"/>
    <xf numFmtId="173" fontId="0" fillId="9" borderId="0" xfId="0" applyNumberFormat="1" applyFill="1"/>
    <xf numFmtId="0" fontId="21" fillId="2" borderId="0" xfId="0" applyFont="1" applyFill="1" applyAlignment="1">
      <alignment horizontal="left"/>
    </xf>
  </cellXfs>
  <cellStyles count="2">
    <cellStyle name="Normal" xfId="0" builtinId="0" customBuiltin="1"/>
    <cellStyle name="Percent" xfId="1" builtinId="5" customBuiltin="1"/>
  </cellStyles>
  <dxfs count="29">
    <dxf>
      <numFmt numFmtId="173" formatCode="_-[$$-409]* #,##0_ ;_-[$$-409]* \-#,##0\ ;_-[$$-409]* &quot;-&quot;??_ ;_-@_ "/>
    </dxf>
    <dxf>
      <numFmt numFmtId="173" formatCode="_-[$$-409]* #,##0_ ;_-[$$-409]* \-#,##0\ ;_-[$$-409]* &quot;-&quot;??_ ;_-@_ "/>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ont>
        <color rgb="FF006100"/>
      </font>
      <fill>
        <patternFill>
          <bgColor rgb="FFC6EFCE"/>
        </patternFill>
      </fill>
    </dxf>
    <dxf>
      <font>
        <color rgb="FF9C0006"/>
      </font>
      <fill>
        <patternFill>
          <bgColor theme="0" tint="-0.14996795556505021"/>
        </patternFill>
      </fill>
    </dxf>
    <dxf>
      <font>
        <color rgb="FF9C0006"/>
      </font>
      <fill>
        <patternFill>
          <bgColor rgb="FFFFC7CE"/>
        </patternFill>
      </fill>
    </dxf>
    <dxf>
      <numFmt numFmtId="175" formatCode="_-[$$-409]* #,##0.0_ ;_-[$$-409]* \-#,##0.0\ ;_-[$$-409]* &quot;-&quot;??_ ;_-@_ "/>
    </dxf>
    <dxf>
      <fill>
        <patternFill patternType="solid">
          <bgColor theme="0" tint="-0.14999847407452621"/>
        </patternFill>
      </fill>
    </dxf>
    <dxf>
      <fill>
        <patternFill patternType="solid">
          <bgColor theme="0" tint="-0.14999847407452621"/>
        </patternFill>
      </fill>
    </dxf>
    <dxf>
      <numFmt numFmtId="172" formatCode="_-[$$-409]* #,##0.00_ ;_-[$$-409]* \-#,##0.00\ ;_-[$$-409]* &quot;-&quot;??_ ;_-@_ "/>
    </dxf>
    <dxf>
      <numFmt numFmtId="172" formatCode="_-[$$-409]* #,##0.00_ ;_-[$$-409]* \-#,##0.00\ ;_-[$$-409]* &quot;-&quot;??_ ;_-@_ "/>
    </dxf>
    <dxf>
      <numFmt numFmtId="172" formatCode="_-[$$-409]* #,##0.00_ ;_-[$$-409]* \-#,##0.00\ ;_-[$$-409]* &quot;-&quot;??_ ;_-@_ "/>
    </dxf>
    <dxf>
      <fill>
        <patternFill patternType="solid">
          <bgColor theme="0" tint="-0.14999847407452621"/>
        </patternFill>
      </fill>
    </dxf>
    <dxf>
      <fill>
        <patternFill patternType="solid">
          <bgColor theme="0" tint="-0.14999847407452621"/>
        </patternFill>
      </fill>
    </dxf>
    <dxf>
      <alignment horizontal="left" relativeIndent="1"/>
    </dxf>
    <dxf>
      <alignment vertical="top"/>
    </dxf>
    <dxf>
      <fill>
        <patternFill>
          <bgColor theme="0" tint="-0.14999847407452621"/>
        </patternFill>
      </fill>
    </dxf>
    <dxf>
      <fill>
        <patternFill>
          <bgColor theme="0" tint="-0.14999847407452621"/>
        </patternFill>
      </fill>
    </dxf>
    <dxf>
      <numFmt numFmtId="173" formatCode="_-[$$-409]* #,##0_ ;_-[$$-409]* \-#,##0\ ;_-[$$-409]* &quot;-&quot;??_ ;_-@_ "/>
    </dxf>
    <dxf>
      <fill>
        <patternFill patternType="solid">
          <bgColor theme="0" tint="-0.14999847407452621"/>
        </patternFill>
      </fill>
    </dxf>
    <dxf>
      <fill>
        <patternFill patternType="solid">
          <bgColor theme="0" tint="-0.14999847407452621"/>
        </patternFill>
      </fill>
    </dxf>
    <dxf>
      <numFmt numFmtId="3" formatCode="#,##0"/>
    </dxf>
    <dxf>
      <fill>
        <patternFill patternType="solid">
          <fgColor indexed="64"/>
          <bgColor theme="0" tint="-0.14999847407452621"/>
        </patternFill>
      </fill>
    </dxf>
    <dxf>
      <numFmt numFmtId="0" formatCode="General"/>
    </dxf>
    <dxf>
      <numFmt numFmtId="0" formatCode="General"/>
    </dxf>
    <dxf>
      <fill>
        <patternFill patternType="solid">
          <fgColor indexed="64"/>
          <bgColor theme="0" tint="-4.9989318521683403E-2"/>
        </patternFill>
      </fill>
    </dxf>
  </dxfs>
  <tableStyles count="0" defaultTableStyle="TableStyleMedium2" defaultPivotStyle="PivotStyleLight16"/>
  <colors>
    <mruColors>
      <color rgb="FF820000"/>
      <color rgb="FFFF7C80"/>
      <color rgb="FFF933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Scatter</a:t>
            </a:r>
            <a:r>
              <a:rPr lang="en-IN" baseline="0"/>
              <a:t> 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3772024356723693E-2"/>
          <c:y val="0.11940438871473356"/>
          <c:w val="0.84256221359045336"/>
          <c:h val="0.74453508750277686"/>
        </c:manualLayout>
      </c:layout>
      <c:scatterChart>
        <c:scatterStyle val="lineMarker"/>
        <c:varyColors val="0"/>
        <c:ser>
          <c:idx val="0"/>
          <c:order val="0"/>
          <c:spPr>
            <a:ln w="25400" cap="rnd">
              <a:noFill/>
              <a:round/>
            </a:ln>
            <a:effectLst/>
          </c:spPr>
          <c:marker>
            <c:symbol val="circle"/>
            <c:size val="5"/>
            <c:spPr>
              <a:solidFill>
                <a:schemeClr val="accent5"/>
              </a:solidFill>
              <a:ln w="9525">
                <a:solidFill>
                  <a:schemeClr val="accent5"/>
                </a:solidFill>
              </a:ln>
              <a:effectLst/>
            </c:spPr>
          </c:marker>
          <c:xVal>
            <c:numRef>
              <c:f>Anomaly_detaction_in_data!$R$7:$R$306</c:f>
              <c:numCache>
                <c:formatCode>"$"#,##0" ";[Red]"($"#,##0")"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Anomaly_detaction_in_data!$S$7:$S$306</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6D57-4878-AFD7-66867F997120}"/>
            </c:ext>
          </c:extLst>
        </c:ser>
        <c:dLbls>
          <c:showLegendKey val="0"/>
          <c:showVal val="0"/>
          <c:showCatName val="0"/>
          <c:showSerName val="0"/>
          <c:showPercent val="0"/>
          <c:showBubbleSize val="0"/>
        </c:dLbls>
        <c:axId val="1200627535"/>
        <c:axId val="1200624623"/>
      </c:scatterChart>
      <c:valAx>
        <c:axId val="12006246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27535"/>
        <c:crosses val="autoZero"/>
        <c:crossBetween val="midCat"/>
      </c:valAx>
      <c:valAx>
        <c:axId val="1200627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 &quot;;[Red]&quot;($&quot;#,##0&quot;)&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24623"/>
        <c:crosses val="autoZero"/>
        <c:crossBetween val="midCat"/>
      </c:valAx>
      <c:spPr>
        <a:noFill/>
        <a:ln w="25400">
          <a:noFill/>
        </a:ln>
        <a:effectLst/>
      </c:spPr>
    </c:plotArea>
    <c:plotVisOnly val="1"/>
    <c:dispBlanksAs val="gap"/>
    <c:showDLblsOverMax val="0"/>
  </c:chart>
  <c:spPr>
    <a:solidFill>
      <a:schemeClr val="bg1"/>
    </a:solidFill>
    <a:ln w="19050"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plot overall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overall sales</a:t>
          </a:r>
        </a:p>
      </cx:txPr>
    </cx:title>
    <cx:plotArea>
      <cx:plotAreaRegion>
        <cx:plotSurface>
          <cx:spPr>
            <a:ln>
              <a:solidFill>
                <a:schemeClr val="bg1">
                  <a:lumMod val="65000"/>
                </a:schemeClr>
              </a:solidFill>
            </a:ln>
          </cx:spPr>
        </cx:plotSurface>
        <cx:series layoutId="boxWhisker" uniqueId="{F8DD9A0A-D751-4006-B85C-D8B4D852CFF4}">
          <cx:dataId val="0"/>
          <cx:layoutPr>
            <cx:visibility meanLine="0" meanMarker="1" nonoutliers="0" outliers="1"/>
            <cx:statistics quartileMethod="exclusive"/>
          </cx:layoutPr>
        </cx:series>
      </cx:plotAreaRegion>
      <cx:axis id="0" hidden="1">
        <cx:catScaling gapWidth="1"/>
        <cx:title>
          <cx:tx>
            <cx:txData>
              <cx:v>Box</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Box</a:t>
              </a:r>
            </a:p>
          </cx:txPr>
        </cx:title>
        <cx:tickLabels/>
      </cx:axis>
      <cx:axis id="1">
        <cx:valScaling/>
        <cx:title>
          <cx:tx>
            <cx:txData>
              <cx:v>Amount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Amount</a:t>
              </a:r>
            </a:p>
          </cx:txPr>
        </cx:title>
        <cx:tickLabels/>
        <cx:spPr>
          <a:ln>
            <a:noFill/>
          </a:ln>
        </cx:sp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Box plot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by Geography</a:t>
          </a:r>
        </a:p>
      </cx:txPr>
    </cx:title>
    <cx:plotArea>
      <cx:plotAreaRegion>
        <cx:series layoutId="boxWhisker" uniqueId="{C84B5CF0-45C8-4085-8E0F-2B9C3F072E5D}">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152400</xdr:colOff>
      <xdr:row>11</xdr:row>
      <xdr:rowOff>107950</xdr:rowOff>
    </xdr:from>
    <xdr:to>
      <xdr:col>4</xdr:col>
      <xdr:colOff>501650</xdr:colOff>
      <xdr:row>11</xdr:row>
      <xdr:rowOff>114300</xdr:rowOff>
    </xdr:to>
    <xdr:cxnSp macro="">
      <xdr:nvCxnSpPr>
        <xdr:cNvPr id="3" name="Straight Arrow Connector 2">
          <a:extLst>
            <a:ext uri="{FF2B5EF4-FFF2-40B4-BE49-F238E27FC236}">
              <a16:creationId xmlns:a16="http://schemas.microsoft.com/office/drawing/2014/main" id="{A55FC8A3-78F9-DBAC-0642-93DDEAD43D26}"/>
            </a:ext>
          </a:extLst>
        </xdr:cNvPr>
        <xdr:cNvCxnSpPr/>
      </xdr:nvCxnSpPr>
      <xdr:spPr>
        <a:xfrm flipH="1">
          <a:off x="2266950" y="2825750"/>
          <a:ext cx="3492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xdr:row>
      <xdr:rowOff>114300</xdr:rowOff>
    </xdr:from>
    <xdr:to>
      <xdr:col>4</xdr:col>
      <xdr:colOff>495300</xdr:colOff>
      <xdr:row>10</xdr:row>
      <xdr:rowOff>120650</xdr:rowOff>
    </xdr:to>
    <xdr:cxnSp macro="">
      <xdr:nvCxnSpPr>
        <xdr:cNvPr id="5" name="Straight Arrow Connector 4">
          <a:extLst>
            <a:ext uri="{FF2B5EF4-FFF2-40B4-BE49-F238E27FC236}">
              <a16:creationId xmlns:a16="http://schemas.microsoft.com/office/drawing/2014/main" id="{B0C88591-1DFD-4D7C-9F51-E34B891FF945}"/>
            </a:ext>
          </a:extLst>
        </xdr:cNvPr>
        <xdr:cNvCxnSpPr/>
      </xdr:nvCxnSpPr>
      <xdr:spPr>
        <a:xfrm flipH="1">
          <a:off x="2260600" y="2635250"/>
          <a:ext cx="3492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158750</xdr:colOff>
      <xdr:row>8</xdr:row>
      <xdr:rowOff>133350</xdr:rowOff>
    </xdr:from>
    <xdr:to>
      <xdr:col>4</xdr:col>
      <xdr:colOff>508000</xdr:colOff>
      <xdr:row>8</xdr:row>
      <xdr:rowOff>139700</xdr:rowOff>
    </xdr:to>
    <xdr:cxnSp macro="">
      <xdr:nvCxnSpPr>
        <xdr:cNvPr id="6" name="Straight Arrow Connector 5">
          <a:extLst>
            <a:ext uri="{FF2B5EF4-FFF2-40B4-BE49-F238E27FC236}">
              <a16:creationId xmlns:a16="http://schemas.microsoft.com/office/drawing/2014/main" id="{678E49BC-BD15-4395-8563-3BCC325A8FAB}"/>
            </a:ext>
          </a:extLst>
        </xdr:cNvPr>
        <xdr:cNvCxnSpPr/>
      </xdr:nvCxnSpPr>
      <xdr:spPr>
        <a:xfrm flipH="1">
          <a:off x="2273300" y="2260600"/>
          <a:ext cx="3492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139700</xdr:colOff>
      <xdr:row>5</xdr:row>
      <xdr:rowOff>120650</xdr:rowOff>
    </xdr:from>
    <xdr:to>
      <xdr:col>4</xdr:col>
      <xdr:colOff>488950</xdr:colOff>
      <xdr:row>5</xdr:row>
      <xdr:rowOff>127000</xdr:rowOff>
    </xdr:to>
    <xdr:cxnSp macro="">
      <xdr:nvCxnSpPr>
        <xdr:cNvPr id="7" name="Straight Arrow Connector 6">
          <a:extLst>
            <a:ext uri="{FF2B5EF4-FFF2-40B4-BE49-F238E27FC236}">
              <a16:creationId xmlns:a16="http://schemas.microsoft.com/office/drawing/2014/main" id="{4098B4E4-EB91-4AF2-B62C-D4F6885961F3}"/>
            </a:ext>
          </a:extLst>
        </xdr:cNvPr>
        <xdr:cNvCxnSpPr/>
      </xdr:nvCxnSpPr>
      <xdr:spPr>
        <a:xfrm flipH="1">
          <a:off x="2254250" y="1657350"/>
          <a:ext cx="3492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98425</xdr:rowOff>
    </xdr:from>
    <xdr:to>
      <xdr:col>11</xdr:col>
      <xdr:colOff>0</xdr:colOff>
      <xdr:row>17</xdr:row>
      <xdr:rowOff>44450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7B273F0A-64EA-7A95-4006-5465D80B1E3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94300" y="1285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2</xdr:col>
      <xdr:colOff>0</xdr:colOff>
      <xdr:row>3</xdr:row>
      <xdr:rowOff>0</xdr:rowOff>
    </xdr:from>
    <xdr:ext cx="6705600" cy="4051300"/>
    <xdr:graphicFrame macro="">
      <xdr:nvGraphicFramePr>
        <xdr:cNvPr id="2" name="Chart 1">
          <a:extLst>
            <a:ext uri="{FF2B5EF4-FFF2-40B4-BE49-F238E27FC236}">
              <a16:creationId xmlns:a16="http://schemas.microsoft.com/office/drawing/2014/main" id="{F63BDBC7-8C8A-19D7-5EF0-1E3159373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2</xdr:col>
      <xdr:colOff>0</xdr:colOff>
      <xdr:row>26</xdr:row>
      <xdr:rowOff>63500</xdr:rowOff>
    </xdr:from>
    <xdr:to>
      <xdr:col>5</xdr:col>
      <xdr:colOff>0</xdr:colOff>
      <xdr:row>47</xdr:row>
      <xdr:rowOff>63500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95C0907-9788-D540-3FF8-291AE48AC5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9300" y="5492750"/>
              <a:ext cx="1828800" cy="3867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203200</xdr:colOff>
      <xdr:row>26</xdr:row>
      <xdr:rowOff>63500</xdr:rowOff>
    </xdr:from>
    <xdr:to>
      <xdr:col>13</xdr:col>
      <xdr:colOff>0</xdr:colOff>
      <xdr:row>47</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E1035AD-72AC-1A1B-8B31-D02DFD5699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81300" y="5492750"/>
              <a:ext cx="4673600" cy="380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4</xdr:row>
      <xdr:rowOff>130175</xdr:rowOff>
    </xdr:from>
    <xdr:to>
      <xdr:col>8</xdr:col>
      <xdr:colOff>0</xdr:colOff>
      <xdr:row>18</xdr:row>
      <xdr:rowOff>76200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03C5F11D-C39B-4AA7-692D-27D362E37FB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937000" y="1508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349250</xdr:colOff>
      <xdr:row>4</xdr:row>
      <xdr:rowOff>19051</xdr:rowOff>
    </xdr:from>
    <xdr:to>
      <xdr:col>9</xdr:col>
      <xdr:colOff>527050</xdr:colOff>
      <xdr:row>15</xdr:row>
      <xdr:rowOff>57151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8E06FE98-7768-8D50-FFED-3F24756C838F}"/>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111750" y="1371601"/>
              <a:ext cx="1828800" cy="2063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34549074077" createdVersion="8" refreshedVersion="8" recordCount="300" xr:uid="{00000000-000A-0000-FFFF-FFFF48000000}">
  <cacheSource type="worksheet">
    <worksheetSource name="Data[#All]"/>
  </cacheSource>
  <cacheFields count="7">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acheField>
    <cacheField name="Amount" numFmtId="167">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0344313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37425347223" backgroundQuery="1" createdVersion="8" refreshedVersion="8" minRefreshableVersion="3" recordCount="0" supportSubquery="1" supportAdvancedDrill="1" xr:uid="{00000000-000A-0000-FFFF-FFFF4B000000}">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2]" caption="Profit2" attribute="1" defaultMemberUniqueName="[data].[Profit2].[All]" allUniqueName="[data].[Profit2].[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Profit2]" caption="Sum of Profit2"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oneField="1">
      <fieldsUsage count="1">
        <fieldUsage x="1"/>
      </fieldsUsage>
    </cacheHierarchy>
    <cacheHierarchy uniqueName="[Measures].[% Profit]" caption="%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37427430555" backgroundQuery="1" createdVersion="8" refreshedVersion="8" minRefreshableVersion="3" recordCount="0" supportSubquery="1" supportAdvancedDrill="1" xr:uid="{00000000-000A-0000-FFFF-FFFF62000000}">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1"/>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2]" caption="Profit2" attribute="1" defaultMemberUniqueName="[data].[Profit2].[All]" allUniqueName="[data].[Profit2].[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Profit2]" caption="Sum of Profit2"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 Profit]" caption="%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45007175923" backgroundQuery="1" createdVersion="8" refreshedVersion="8" minRefreshableVersion="3" recordCount="0" supportSubquery="1" supportAdvancedDrill="1" xr:uid="{705BF0B2-7FCB-4CD8-A767-E089EB9D08A3}">
  <cacheSource type="external" connectionId="1"/>
  <cacheFields count="6">
    <cacheField name="[data].[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8" level="32767"/>
    <cacheField name="[Measures].[Sum of Units]" caption="Sum of Units" numFmtId="0" hierarchy="9" level="32767"/>
    <cacheField name="[Measures].[Sum of Profit2]" caption="Sum of Profit2" numFmtId="0" hierarchy="10" level="32767"/>
    <cacheField name="[Measures].[% Profit]" caption="% 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2]" caption="Profit2" attribute="1" defaultMemberUniqueName="[data].[Profit2].[All]" allUniqueName="[data].[Profit2].[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Profit2]" caption="Sum of Profit2" measure="1" displayFolder="" measureGroup="data" count="0" oneField="1">
      <fieldsUsage count="1">
        <fieldUsage x="3"/>
      </fieldsUsage>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 Profit]" caption="% 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37426157408" backgroundQuery="1" createdVersion="3" refreshedVersion="8" minRefreshableVersion="3" recordCount="0" supportSubquery="1" supportAdvancedDrill="1" xr:uid="{C0643181-ACD5-41C2-8032-211483F1C4F3}">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2]" caption="Profit2" attribute="1" defaultMemberUniqueName="[data].[Profit2].[All]" allUniqueName="[data].[Profit2].[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93706770"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Ahalawat" refreshedDate="44988.740768055555" backgroundQuery="1" createdVersion="3" refreshedVersion="8" minRefreshableVersion="3" recordCount="0" supportSubquery="1" supportAdvancedDrill="1" xr:uid="{90E3B03F-6270-408E-B5C3-1A3AC311DE15}">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2]" caption="Profit2" attribute="1" defaultMemberUniqueName="[data].[Profit2].[All]" allUniqueName="[data].[Profit2].[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Profit2]" caption="Sum of Profit2"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 Profit]" caption="%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128214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7">
    <pivotField showAll="0">
      <items count="11">
        <item x="4"/>
        <item x="8"/>
        <item x="5"/>
        <item x="6"/>
        <item x="7"/>
        <item x="0"/>
        <item x="9"/>
        <item x="1"/>
        <item x="2"/>
        <item x="3"/>
        <item t="default"/>
      </items>
    </pivotField>
    <pivotField axis="axisRow"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3"/>
    <dataField name="Bar" fld="3" baseField="1" baseItem="2"/>
    <dataField name="Sum of Units" fld="4" baseField="0" baseItem="0"/>
  </dataFields>
  <formats count="7">
    <format dxfId="23">
      <pivotArea field="1" type="button" dataOnly="0" labelOnly="1" outline="0" axis="axisRow" fieldPosition="0"/>
    </format>
    <format dxfId="22">
      <pivotArea dataOnly="0" labelOnly="1" outline="0" fieldPosition="0">
        <references count="1">
          <reference field="4294967294" count="2">
            <x v="0"/>
            <x v="2"/>
          </reference>
        </references>
      </pivotArea>
    </format>
    <format dxfId="21">
      <pivotArea outline="0" collapsedLevelsAreSubtotals="1" fieldPosition="0">
        <references count="1">
          <reference field="4294967294" count="1" selected="0">
            <x v="0"/>
          </reference>
        </references>
      </pivotArea>
    </format>
    <format dxfId="20">
      <pivotArea field="1" type="button" dataOnly="0" labelOnly="1" outline="0" axis="axisRow" fieldPosition="0"/>
    </format>
    <format dxfId="19">
      <pivotArea dataOnly="0" labelOnly="1" outline="0" fieldPosition="0">
        <references count="1">
          <reference field="4294967294" count="3">
            <x v="0"/>
            <x v="1"/>
            <x v="2"/>
          </reference>
        </references>
      </pivotArea>
    </format>
    <format dxfId="18">
      <pivotArea dataOnly="0" labelOnly="1" outline="0" fieldPosition="0">
        <references count="1">
          <reference field="4294967294" count="1">
            <x v="1"/>
          </reference>
        </references>
      </pivotArea>
    </format>
    <format dxfId="17">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30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s">
  <location ref="B5:C10"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fld="1" subtotal="count" baseField="0" baseItem="0"/>
  </dataFields>
  <formats count="2">
    <format dxfId="16">
      <pivotArea field="0" type="button" dataOnly="0" labelOnly="1" outline="0" axis="axisRow" fieldPosition="0"/>
    </format>
    <format dxfId="15">
      <pivotArea dataOnly="0" labelOnly="1" outline="0" axis="axisValues"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4" showRowHeaders="1" showColHeaders="1" showRowStripes="1"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s_assignment2.ods!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15" cacheId="2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4:F16" firstHeaderRow="1" firstDataRow="1" firstDataCol="1"/>
  <pivotFields count="7">
    <pivotField axis="axisRow" showAll="0" measureFilter="1" sortType="descending" defaultSubtotal="0">
      <items count="10">
        <item x="4"/>
        <item x="8"/>
        <item x="5"/>
        <item x="6"/>
        <item x="7"/>
        <item x="0"/>
        <item x="9"/>
        <item x="1"/>
        <item x="2"/>
        <item x="3"/>
      </items>
      <autoSortScope>
        <pivotArea dataOnly="0" outline="0" fieldPosition="0">
          <references count="1">
            <reference field="4294967294" count="1" selected="0">
              <x v="0"/>
            </reference>
          </references>
        </pivotArea>
      </autoSortScope>
    </pivotField>
    <pivotField axis="axisRow" showAll="0" defaultSubtotal="0">
      <items count="6">
        <item x="5"/>
        <item x="0"/>
        <item x="1"/>
        <item x="4"/>
        <item x="3"/>
        <item x="2"/>
      </items>
    </pivotField>
    <pivotField showAll="0" defaultSubtotal="0"/>
    <pivotField dataField="1" numFmtId="167" showAll="0" defaultSubtotal="0"/>
    <pivotField numFmtId="3" showAll="0" defaultSubtotal="0"/>
    <pivotField subtotalTop="0" showAll="0" defaultSubtotal="0"/>
    <pivotField subtotalTop="0"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4" showRowHeaders="1" showColHeaders="1" showRowStripes="1"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3" cacheId="2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C16" firstHeaderRow="1" firstDataRow="1" firstDataCol="1"/>
  <pivotFields count="7">
    <pivotField axis="axisRow" showAll="0" measureFilter="1" sortType="descending" defaultSubtotal="0">
      <items count="10">
        <item x="4"/>
        <item x="8"/>
        <item x="5"/>
        <item x="6"/>
        <item x="7"/>
        <item x="0"/>
        <item x="9"/>
        <item x="1"/>
        <item x="2"/>
        <item x="3"/>
      </items>
      <autoSortScope>
        <pivotArea dataOnly="0" outline="0" fieldPosition="0">
          <references count="1">
            <reference field="4294967294" count="1" selected="0">
              <x v="0"/>
            </reference>
          </references>
        </pivotArea>
      </autoSortScope>
    </pivotField>
    <pivotField axis="axisRow" showAll="0" defaultSubtotal="0">
      <items count="6">
        <item x="5"/>
        <item x="0"/>
        <item x="1"/>
        <item x="4"/>
        <item x="3"/>
        <item x="2"/>
      </items>
    </pivotField>
    <pivotField showAll="0" defaultSubtotal="0"/>
    <pivotField dataField="1" numFmtId="167" showAll="0" defaultSubtotal="0"/>
    <pivotField numFmtId="3" showAll="0" defaultSubtotal="0"/>
    <pivotField subtotalTop="0" showAll="0" defaultSubtotal="0"/>
    <pivotField subtotalTop="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4" showRowHeaders="1" showColHeaders="1" showRowStripes="1"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6" cacheId="3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B5:B28" firstHeaderRow="1" firstDataRow="1" firstDataCol="1"/>
  <pivotFields count="2">
    <pivotField axis="axisRow" allDrilled="1" subtotalTop="0" showAll="0" defaultSubtotal="0" defaultAttributeDrillState="1">
      <items count="22">
        <item x="0"/>
        <item x="1"/>
        <item x="2"/>
        <item x="3"/>
        <item x="4"/>
        <item x="5"/>
        <item x="6"/>
        <item x="7"/>
        <item x="8"/>
        <item x="9"/>
        <item x="10"/>
        <item x="11"/>
        <item x="12"/>
        <item x="13"/>
        <item x="14"/>
        <item x="15"/>
        <item x="16"/>
        <item x="17"/>
        <item x="18"/>
        <item x="19"/>
        <item x="20"/>
        <item x="21"/>
      </items>
    </pivotField>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formats count="5">
    <format dxfId="14">
      <pivotArea dataOnly="0" outline="0" axis="axisValues" fieldPosition="0"/>
    </format>
    <format dxfId="13">
      <pivotArea outline="0" collapsedLevelsAreSubtotals="1" fieldPosition="0"/>
    </format>
    <format dxfId="12">
      <pivotArea dataOnly="0" labelOnly="1" outline="0" axis="axisValues" fieldPosition="0"/>
    </format>
    <format dxfId="11">
      <pivotArea field="0" type="button" dataOnly="0" labelOnly="1" outline="0" axis="axisRow" fieldPosition="0"/>
    </format>
    <format dxfId="10">
      <pivotArea dataOnly="0" labelOnly="1" outline="0" axis="axisValues" fieldPosition="0"/>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4" showRowHeaders="1" showColHeaders="1" showRowStripes="1"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s_assignment2.ods!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13FC3B-602A-4296-AAB0-7D334360A0A1}" name="PivotTable2" cacheId="416" applyNumberFormats="0" applyBorderFormats="0" applyFontFormats="0" applyPatternFormats="0" applyAlignmentFormats="0" applyWidthHeightFormats="1" dataCaption="Values" tag="4abb729d-3da5-4dea-b2b7-ffa7e358bced" updatedVersion="8" minRefreshableVersion="3" useAutoFormatting="1" itemPrintTitles="1" createdVersion="8" indent="0" outline="1" outlineData="1" multipleFieldFilters="0">
  <location ref="B5:F26" firstHeaderRow="0" firstDataRow="1" firstDataCol="1"/>
  <pivotFields count="6">
    <pivotField axis="axisRow" allDrilled="1" subtotalTop="0" showAll="0" sortType="a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15"/>
    </i>
    <i>
      <x/>
    </i>
    <i>
      <x v="9"/>
    </i>
    <i>
      <x v="13"/>
    </i>
    <i>
      <x v="1"/>
    </i>
    <i>
      <x v="11"/>
    </i>
    <i>
      <x v="7"/>
    </i>
    <i>
      <x v="14"/>
    </i>
    <i>
      <x v="19"/>
    </i>
    <i>
      <x v="17"/>
    </i>
    <i>
      <x v="4"/>
    </i>
    <i>
      <x v="16"/>
    </i>
    <i>
      <x v="3"/>
    </i>
    <i>
      <x v="6"/>
    </i>
    <i>
      <x v="8"/>
    </i>
    <i>
      <x v="5"/>
    </i>
    <i>
      <x v="12"/>
    </i>
    <i>
      <x v="2"/>
    </i>
    <i>
      <x v="18"/>
    </i>
    <i>
      <x v="10"/>
    </i>
    <i t="grand">
      <x/>
    </i>
  </rowItems>
  <colFields count="1">
    <field x="-2"/>
  </colFields>
  <colItems count="4">
    <i>
      <x/>
    </i>
    <i i="1">
      <x v="1"/>
    </i>
    <i i="2">
      <x v="2"/>
    </i>
    <i i="3">
      <x v="3"/>
    </i>
  </colItems>
  <dataFields count="4">
    <dataField name="Sum of Amount" fld="1" baseField="0" baseItem="0" numFmtId="173"/>
    <dataField name="Sum of Units" fld="2" baseField="0" baseItem="0"/>
    <dataField name="Sum of Profit" fld="3" baseField="0" baseItem="0" numFmtId="179"/>
    <dataField fld="4" subtotal="count" baseField="0" baseItem="0"/>
  </dataFields>
  <formats count="7">
    <format dxfId="9">
      <pivotArea dataOnly="0" outline="0" fieldPosition="0">
        <references count="1">
          <reference field="4294967294" count="1">
            <x v="2"/>
          </reference>
        </references>
      </pivotArea>
    </format>
    <format dxfId="5">
      <pivotArea field="0" type="button" dataOnly="0" labelOnly="1" outline="0" axis="axisRow" fieldPosition="0"/>
    </format>
    <format dxfId="4">
      <pivotArea dataOnly="0" labelOnly="1" outline="0" fieldPosition="0">
        <references count="1">
          <reference field="4294967294" count="4">
            <x v="0"/>
            <x v="1"/>
            <x v="2"/>
            <x v="3"/>
          </reference>
        </references>
      </pivotArea>
    </format>
    <format dxfId="3">
      <pivotArea field="0" grandRow="1" outline="0" collapsedLevelsAreSubtotals="1" axis="axisRow" fieldPosition="0">
        <references count="1">
          <reference field="4294967294" count="3" selected="0">
            <x v="0"/>
            <x v="1"/>
            <x v="2"/>
          </reference>
        </references>
      </pivotArea>
    </format>
    <format dxfId="2">
      <pivotArea dataOnly="0" labelOnly="1" grandRow="1" outline="0" fieldPosition="0"/>
    </format>
    <format dxfId="1">
      <pivotArea outline="0" collapsedLevelsAreSubtotals="1" fieldPosition="0">
        <references count="1">
          <reference field="4294967294" count="1" selected="0">
            <x v="0"/>
          </reference>
        </references>
      </pivotArea>
    </format>
    <format dxfId="0">
      <pivotArea collapsedLevelsAreSubtotals="1" fieldPosition="0">
        <references count="2">
          <reference field="4294967294" count="1" selected="0">
            <x v="2"/>
          </reference>
          <reference field="0" count="0"/>
        </references>
      </pivotArea>
    </format>
  </format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Data="1" caption="Sum of Profit"/>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1"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s_assignment2.ods!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00000000-0013-0000-FFFF-FFFF01000000}" sourceName="Sales Person">
  <pivotTables>
    <pivotTable tabId="6" name="PivotTable2"/>
  </pivotTables>
  <data>
    <tabular pivotCacheId="1034431378">
      <items count="10">
        <i x="4" s="1"/>
        <i x="8" s="1"/>
        <i x="5" s="1"/>
        <i x="6" s="1"/>
        <i x="7" s="1"/>
        <i x="0" s="1"/>
        <i x="9"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3" xr10:uid="{00000000-0013-0000-FFFF-FFFF02000000}" sourceName="[data].[Geography]">
  <pivotTables>
    <pivotTable tabId="10" name="PivotTable16"/>
  </pivotTables>
  <data>
    <olap pivotCacheId="209370677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4" xr10:uid="{F140959D-FCD7-48A8-BDEB-A2286CDA6D90}" sourceName="[data].[Geography]">
  <pivotTables>
    <pivotTable tabId="12" name="PivotTable2"/>
  </pivotTables>
  <data>
    <olap pivotCacheId="16128214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0000000-0014-0000-FFFF-FFFF01000000}" cache="Slicer_Sales_Person1" caption="Sales Person"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0000000-0014-0000-FFFF-FFFF02000000}" cache="Slicer_Geography3" caption="Geography" level="1" style="SlicerStyleOther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A187DB8E-7043-41F0-B905-6940481559C0}" cache="Slicer_Geography4" caption="Geography" level="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ducts" displayName="products" ref="P5:Q27" totalsRowShown="0">
  <autoFilter ref="P5:Q27" xr:uid="{00000000-0009-0000-0100-000001000000}"/>
  <tableColumns count="2">
    <tableColumn id="1" xr3:uid="{00000000-0010-0000-0000-000001000000}" name="Product"/>
    <tableColumn id="2" xr3:uid="{00000000-0010-0000-0000-000002000000}" name="Cost per uni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ata" displayName="Data" ref="C5:I305" totalsRowShown="0" headerRowDxfId="28">
  <autoFilter ref="C5:I305" xr:uid="{00000000-0009-0000-0100-000002000000}"/>
  <sortState xmlns:xlrd2="http://schemas.microsoft.com/office/spreadsheetml/2017/richdata2" ref="C7:G305">
    <sortCondition descending="1" ref="F6:F305"/>
  </sortState>
  <tableColumns count="7">
    <tableColumn id="1" xr3:uid="{00000000-0010-0000-0100-000001000000}" name="Sales Person"/>
    <tableColumn id="2" xr3:uid="{00000000-0010-0000-0100-000002000000}" name="Geography"/>
    <tableColumn id="3" xr3:uid="{00000000-0010-0000-0100-000003000000}" name="Product"/>
    <tableColumn id="4" xr3:uid="{00000000-0010-0000-0100-000004000000}" name="Amount"/>
    <tableColumn id="5" xr3:uid="{00000000-0010-0000-0100-000005000000}" name="Units"/>
    <tableColumn id="8" xr3:uid="{00000000-0010-0000-0100-000008000000}" name="cost per unit" dataDxfId="27">
      <calculatedColumnFormula>_xlfn.XLOOKUP(Data[[#This Row],[Product]],products[Product],products[Cost per unit])</calculatedColumnFormula>
    </tableColumn>
    <tableColumn id="9" xr3:uid="{00000000-0010-0000-0100-000009000000}" name="Cost" dataDxfId="26">
      <calculatedColumnFormula>Data[[#This Row],[cost per unit]]*Data[[#This Row],[Units]]</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ta5" displayName="Data5" ref="B7:G307" totalsRowShown="0" headerRowDxfId="25">
  <autoFilter ref="B7:G307" xr:uid="{00000000-0009-0000-0100-000003000000}"/>
  <sortState xmlns:xlrd2="http://schemas.microsoft.com/office/spreadsheetml/2017/richdata2" ref="B8:G307">
    <sortCondition descending="1" ref="E7:E307"/>
  </sortState>
  <tableColumns count="6">
    <tableColumn id="1" xr3:uid="{00000000-0010-0000-0200-000001000000}" name="Sales Person"/>
    <tableColumn id="2" xr3:uid="{00000000-0010-0000-0200-000002000000}" name="Geography"/>
    <tableColumn id="3" xr3:uid="{00000000-0010-0000-0200-000003000000}" name="Product"/>
    <tableColumn id="4" xr3:uid="{00000000-0010-0000-0200-000004000000}" name="Amount      ."/>
    <tableColumn id="5" xr3:uid="{00000000-0010-0000-0200-000005000000}" name="Units    ."/>
    <tableColumn id="11" xr3:uid="{00000000-0010-0000-0200-00000B000000}" name="Unit Bar" dataDxfId="24">
      <calculatedColumnFormula>Data5[[#This Row],[Units    .]]</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ata7" displayName="Data7" ref="O6:S306" totalsRowShown="0">
  <autoFilter ref="O6:S306" xr:uid="{00000000-0009-0000-0100-000004000000}"/>
  <sortState xmlns:xlrd2="http://schemas.microsoft.com/office/spreadsheetml/2017/richdata2" ref="O8:S306">
    <sortCondition descending="1" ref="R7:R306"/>
  </sortState>
  <tableColumns count="5">
    <tableColumn id="1" xr3:uid="{00000000-0010-0000-0300-000001000000}" name="Sales Person"/>
    <tableColumn id="2" xr3:uid="{00000000-0010-0000-0300-000002000000}" name="Geography"/>
    <tableColumn id="3" xr3:uid="{00000000-0010-0000-0300-000003000000}" name="Product"/>
    <tableColumn id="4" xr3:uid="{00000000-0010-0000-0300-000004000000}" name="Amount"/>
    <tableColumn id="5" xr3:uid="{00000000-0010-0000-0300-000005000000}" name="Uni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2"/>
  <sheetViews>
    <sheetView showGridLines="0" tabSelected="1" topLeftCell="E1" workbookViewId="0">
      <selection activeCell="E1" sqref="E1:N1"/>
    </sheetView>
  </sheetViews>
  <sheetFormatPr defaultRowHeight="14.5" x14ac:dyDescent="0.35"/>
  <cols>
    <col min="1" max="1" width="1.7265625" customWidth="1"/>
    <col min="2" max="2" width="2.90625" customWidth="1"/>
    <col min="3" max="3" width="36.1796875" customWidth="1"/>
    <col min="4" max="4" width="12.1796875" bestFit="1" customWidth="1"/>
    <col min="5" max="5" width="20.36328125" bestFit="1" customWidth="1"/>
    <col min="6" max="6" width="10.90625" customWidth="1"/>
    <col min="7" max="7" width="12.7265625" customWidth="1"/>
    <col min="8" max="8" width="13.453125" bestFit="1" customWidth="1"/>
    <col min="9" max="9" width="11.26953125" bestFit="1" customWidth="1"/>
    <col min="10" max="11" width="8.7265625" customWidth="1"/>
    <col min="12" max="12" width="9.6328125" customWidth="1"/>
    <col min="13" max="13" width="47.54296875" bestFit="1" customWidth="1"/>
    <col min="14" max="15" width="8.7265625" customWidth="1"/>
    <col min="16" max="16" width="20.36328125" bestFit="1" customWidth="1"/>
    <col min="17" max="17" width="13.90625" bestFit="1" customWidth="1"/>
    <col min="18" max="21" width="8.7265625" customWidth="1"/>
    <col min="22" max="22" width="21.81640625" customWidth="1"/>
    <col min="23" max="23" width="8.7265625" customWidth="1"/>
  </cols>
  <sheetData>
    <row r="1" spans="1:32" s="1" customFormat="1" ht="57" customHeight="1" x14ac:dyDescent="1.35">
      <c r="A1" s="49"/>
      <c r="B1" s="34"/>
      <c r="C1" s="2" t="s">
        <v>84</v>
      </c>
      <c r="E1" s="76" t="s">
        <v>109</v>
      </c>
      <c r="F1" s="76"/>
      <c r="G1" s="76"/>
      <c r="H1" s="76"/>
      <c r="I1" s="76"/>
      <c r="J1" s="76"/>
      <c r="K1" s="76"/>
      <c r="L1" s="76"/>
      <c r="M1" s="76"/>
      <c r="N1" s="76"/>
    </row>
    <row r="2" spans="1:32" x14ac:dyDescent="0.35">
      <c r="A2" s="49"/>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5" spans="1:32" x14ac:dyDescent="0.35">
      <c r="C5" s="32" t="s">
        <v>0</v>
      </c>
      <c r="D5" s="32" t="s">
        <v>1</v>
      </c>
      <c r="E5" s="32" t="s">
        <v>2</v>
      </c>
      <c r="F5" s="45" t="s">
        <v>3</v>
      </c>
      <c r="G5" s="45" t="s">
        <v>4</v>
      </c>
      <c r="H5" s="32" t="s">
        <v>98</v>
      </c>
      <c r="I5" s="70" t="s">
        <v>5</v>
      </c>
      <c r="J5" s="4"/>
      <c r="K5" s="4"/>
      <c r="L5" s="6" t="s">
        <v>85</v>
      </c>
      <c r="M5" s="6" t="s">
        <v>6</v>
      </c>
      <c r="P5" t="s">
        <v>2</v>
      </c>
      <c r="Q5" t="s">
        <v>7</v>
      </c>
    </row>
    <row r="6" spans="1:32" x14ac:dyDescent="0.35">
      <c r="C6" t="s">
        <v>8</v>
      </c>
      <c r="D6" t="s">
        <v>9</v>
      </c>
      <c r="E6" t="s">
        <v>10</v>
      </c>
      <c r="F6" s="7">
        <v>16184</v>
      </c>
      <c r="G6" s="8">
        <v>39</v>
      </c>
      <c r="H6">
        <f>_xlfn.XLOOKUP(Data[[#This Row],[Product]],products[Product],products[Cost per unit])</f>
        <v>8.7899999999999991</v>
      </c>
      <c r="I6">
        <f>Data[[#This Row],[cost per unit]]*Data[[#This Row],[Units]]</f>
        <v>342.80999999999995</v>
      </c>
      <c r="L6" s="9">
        <v>1</v>
      </c>
      <c r="M6" s="10" t="s">
        <v>11</v>
      </c>
      <c r="P6" t="s">
        <v>12</v>
      </c>
      <c r="Q6" s="11">
        <v>9.33</v>
      </c>
    </row>
    <row r="7" spans="1:32" x14ac:dyDescent="0.35">
      <c r="C7" t="s">
        <v>8</v>
      </c>
      <c r="D7" t="s">
        <v>13</v>
      </c>
      <c r="E7" t="s">
        <v>14</v>
      </c>
      <c r="F7" s="7">
        <v>15610</v>
      </c>
      <c r="G7" s="8">
        <v>339</v>
      </c>
      <c r="H7">
        <f>_xlfn.XLOOKUP(Data[[#This Row],[Product]],products[Product],products[Cost per unit])</f>
        <v>10.62</v>
      </c>
      <c r="I7">
        <f>Data[[#This Row],[cost per unit]]*Data[[#This Row],[Units]]</f>
        <v>3600.18</v>
      </c>
      <c r="L7" s="9">
        <v>2</v>
      </c>
      <c r="M7" s="10" t="s">
        <v>15</v>
      </c>
      <c r="P7" t="s">
        <v>16</v>
      </c>
      <c r="Q7" s="11">
        <v>11.7</v>
      </c>
    </row>
    <row r="8" spans="1:32" x14ac:dyDescent="0.35">
      <c r="C8" t="s">
        <v>17</v>
      </c>
      <c r="D8" t="s">
        <v>13</v>
      </c>
      <c r="E8" t="s">
        <v>18</v>
      </c>
      <c r="F8" s="7">
        <v>14329</v>
      </c>
      <c r="G8" s="8">
        <v>150</v>
      </c>
      <c r="H8">
        <f>_xlfn.XLOOKUP(Data[[#This Row],[Product]],products[Product],products[Cost per unit])</f>
        <v>10.38</v>
      </c>
      <c r="I8">
        <f>Data[[#This Row],[cost per unit]]*Data[[#This Row],[Units]]</f>
        <v>1557.0000000000002</v>
      </c>
      <c r="L8" s="9">
        <v>3</v>
      </c>
      <c r="M8" s="10" t="s">
        <v>19</v>
      </c>
      <c r="P8" t="s">
        <v>20</v>
      </c>
      <c r="Q8" s="11">
        <v>11.88</v>
      </c>
    </row>
    <row r="9" spans="1:32" x14ac:dyDescent="0.35">
      <c r="C9" t="s">
        <v>8</v>
      </c>
      <c r="D9" t="s">
        <v>21</v>
      </c>
      <c r="E9" t="s">
        <v>22</v>
      </c>
      <c r="F9" s="7">
        <v>13391</v>
      </c>
      <c r="G9" s="8">
        <v>201</v>
      </c>
      <c r="H9">
        <f>_xlfn.XLOOKUP(Data[[#This Row],[Product]],products[Product],products[Cost per unit])</f>
        <v>11.73</v>
      </c>
      <c r="I9">
        <f>Data[[#This Row],[cost per unit]]*Data[[#This Row],[Units]]</f>
        <v>2357.73</v>
      </c>
      <c r="L9" s="9">
        <v>4</v>
      </c>
      <c r="M9" s="10" t="s">
        <v>23</v>
      </c>
      <c r="P9" t="s">
        <v>22</v>
      </c>
      <c r="Q9" s="11">
        <v>11.73</v>
      </c>
    </row>
    <row r="10" spans="1:32" x14ac:dyDescent="0.35">
      <c r="C10" t="s">
        <v>24</v>
      </c>
      <c r="D10" t="s">
        <v>25</v>
      </c>
      <c r="E10" t="s">
        <v>26</v>
      </c>
      <c r="F10" s="7">
        <v>12950</v>
      </c>
      <c r="G10" s="8">
        <v>30</v>
      </c>
      <c r="H10">
        <f>_xlfn.XLOOKUP(Data[[#This Row],[Product]],products[Product],products[Cost per unit])</f>
        <v>12.37</v>
      </c>
      <c r="I10">
        <f>Data[[#This Row],[cost per unit]]*Data[[#This Row],[Units]]</f>
        <v>371.09999999999997</v>
      </c>
      <c r="L10" s="9">
        <v>5</v>
      </c>
      <c r="M10" s="10" t="s">
        <v>27</v>
      </c>
      <c r="P10" t="s">
        <v>10</v>
      </c>
      <c r="Q10" s="11">
        <v>8.7899999999999991</v>
      </c>
    </row>
    <row r="11" spans="1:32" x14ac:dyDescent="0.35">
      <c r="C11" t="s">
        <v>28</v>
      </c>
      <c r="D11" t="s">
        <v>21</v>
      </c>
      <c r="E11" t="s">
        <v>29</v>
      </c>
      <c r="F11" s="7">
        <v>12348</v>
      </c>
      <c r="G11" s="8">
        <v>234</v>
      </c>
      <c r="H11">
        <f>_xlfn.XLOOKUP(Data[[#This Row],[Product]],products[Product],products[Cost per unit])</f>
        <v>8.65</v>
      </c>
      <c r="I11">
        <f>Data[[#This Row],[cost per unit]]*Data[[#This Row],[Units]]</f>
        <v>2024.1000000000001</v>
      </c>
      <c r="L11" s="9">
        <v>6</v>
      </c>
      <c r="M11" s="10" t="s">
        <v>30</v>
      </c>
      <c r="P11" t="s">
        <v>31</v>
      </c>
      <c r="Q11" s="11">
        <v>3.11</v>
      </c>
    </row>
    <row r="12" spans="1:32" x14ac:dyDescent="0.35">
      <c r="C12" t="s">
        <v>32</v>
      </c>
      <c r="D12" t="s">
        <v>33</v>
      </c>
      <c r="E12" t="s">
        <v>34</v>
      </c>
      <c r="F12" s="7">
        <v>11571</v>
      </c>
      <c r="G12" s="8">
        <v>138</v>
      </c>
      <c r="H12">
        <f>_xlfn.XLOOKUP(Data[[#This Row],[Product]],products[Product],products[Cost per unit])</f>
        <v>6.47</v>
      </c>
      <c r="I12">
        <f>Data[[#This Row],[cost per unit]]*Data[[#This Row],[Units]]</f>
        <v>892.86</v>
      </c>
      <c r="L12" s="9">
        <v>7</v>
      </c>
      <c r="M12" s="10" t="s">
        <v>35</v>
      </c>
      <c r="P12" t="s">
        <v>34</v>
      </c>
      <c r="Q12" s="11">
        <v>6.47</v>
      </c>
    </row>
    <row r="13" spans="1:32" x14ac:dyDescent="0.35">
      <c r="C13" t="s">
        <v>17</v>
      </c>
      <c r="D13" t="s">
        <v>9</v>
      </c>
      <c r="E13" t="s">
        <v>36</v>
      </c>
      <c r="F13" s="7">
        <v>11522</v>
      </c>
      <c r="G13" s="8">
        <v>204</v>
      </c>
      <c r="H13">
        <f>_xlfn.XLOOKUP(Data[[#This Row],[Product]],products[Product],products[Cost per unit])</f>
        <v>16.73</v>
      </c>
      <c r="I13">
        <f>Data[[#This Row],[cost per unit]]*Data[[#This Row],[Units]]</f>
        <v>3412.92</v>
      </c>
      <c r="L13" s="9">
        <v>8</v>
      </c>
      <c r="M13" s="10" t="s">
        <v>37</v>
      </c>
      <c r="P13" t="s">
        <v>38</v>
      </c>
      <c r="Q13" s="11">
        <v>7.64</v>
      </c>
    </row>
    <row r="14" spans="1:32" x14ac:dyDescent="0.35">
      <c r="C14" t="s">
        <v>32</v>
      </c>
      <c r="D14" t="s">
        <v>9</v>
      </c>
      <c r="E14" t="s">
        <v>10</v>
      </c>
      <c r="F14" s="7">
        <v>11417</v>
      </c>
      <c r="G14" s="8">
        <v>21</v>
      </c>
      <c r="H14">
        <f>_xlfn.XLOOKUP(Data[[#This Row],[Product]],products[Product],products[Cost per unit])</f>
        <v>8.7899999999999991</v>
      </c>
      <c r="I14">
        <f>Data[[#This Row],[cost per unit]]*Data[[#This Row],[Units]]</f>
        <v>184.58999999999997</v>
      </c>
      <c r="L14" s="9">
        <v>9</v>
      </c>
      <c r="M14" s="10" t="s">
        <v>39</v>
      </c>
      <c r="P14" t="s">
        <v>14</v>
      </c>
      <c r="Q14" s="11">
        <v>10.62</v>
      </c>
    </row>
    <row r="15" spans="1:32" x14ac:dyDescent="0.35">
      <c r="C15" t="s">
        <v>40</v>
      </c>
      <c r="D15" t="s">
        <v>9</v>
      </c>
      <c r="E15" t="s">
        <v>12</v>
      </c>
      <c r="F15" s="7">
        <v>10311</v>
      </c>
      <c r="G15" s="8">
        <v>231</v>
      </c>
      <c r="H15">
        <f>_xlfn.XLOOKUP(Data[[#This Row],[Product]],products[Product],products[Cost per unit])</f>
        <v>9.33</v>
      </c>
      <c r="I15">
        <f>Data[[#This Row],[cost per unit]]*Data[[#This Row],[Units]]</f>
        <v>2155.23</v>
      </c>
      <c r="L15" s="9">
        <v>10</v>
      </c>
      <c r="M15" s="10" t="s">
        <v>41</v>
      </c>
      <c r="P15" t="s">
        <v>42</v>
      </c>
      <c r="Q15" s="11">
        <v>9</v>
      </c>
    </row>
    <row r="16" spans="1:32" x14ac:dyDescent="0.35">
      <c r="C16" t="s">
        <v>40</v>
      </c>
      <c r="D16" t="s">
        <v>9</v>
      </c>
      <c r="E16" t="s">
        <v>29</v>
      </c>
      <c r="F16" s="7">
        <v>10304</v>
      </c>
      <c r="G16" s="8">
        <v>84</v>
      </c>
      <c r="H16">
        <f>_xlfn.XLOOKUP(Data[[#This Row],[Product]],products[Product],products[Cost per unit])</f>
        <v>8.65</v>
      </c>
      <c r="I16">
        <f>Data[[#This Row],[cost per unit]]*Data[[#This Row],[Units]]</f>
        <v>726.6</v>
      </c>
      <c r="P16" t="s">
        <v>43</v>
      </c>
      <c r="Q16" s="11">
        <v>9.77</v>
      </c>
    </row>
    <row r="17" spans="3:17" x14ac:dyDescent="0.35">
      <c r="C17" t="s">
        <v>44</v>
      </c>
      <c r="D17" t="s">
        <v>45</v>
      </c>
      <c r="E17" t="s">
        <v>46</v>
      </c>
      <c r="F17" s="7">
        <v>10129</v>
      </c>
      <c r="G17" s="8">
        <v>312</v>
      </c>
      <c r="H17">
        <f>_xlfn.XLOOKUP(Data[[#This Row],[Product]],products[Product],products[Cost per unit])</f>
        <v>14.49</v>
      </c>
      <c r="I17">
        <f>Data[[#This Row],[cost per unit]]*Data[[#This Row],[Units]]</f>
        <v>4520.88</v>
      </c>
      <c r="P17" t="s">
        <v>47</v>
      </c>
      <c r="Q17" s="11">
        <v>6.49</v>
      </c>
    </row>
    <row r="18" spans="3:17" x14ac:dyDescent="0.35">
      <c r="C18" t="s">
        <v>48</v>
      </c>
      <c r="D18" t="s">
        <v>9</v>
      </c>
      <c r="E18" t="s">
        <v>20</v>
      </c>
      <c r="F18" s="7">
        <v>10073</v>
      </c>
      <c r="G18" s="8">
        <v>120</v>
      </c>
      <c r="H18">
        <f>_xlfn.XLOOKUP(Data[[#This Row],[Product]],products[Product],products[Cost per unit])</f>
        <v>11.88</v>
      </c>
      <c r="I18">
        <f>Data[[#This Row],[cost per unit]]*Data[[#This Row],[Units]]</f>
        <v>1425.6000000000001</v>
      </c>
      <c r="P18" t="s">
        <v>49</v>
      </c>
      <c r="Q18" s="11">
        <v>4.97</v>
      </c>
    </row>
    <row r="19" spans="3:17" x14ac:dyDescent="0.35">
      <c r="C19" t="s">
        <v>32</v>
      </c>
      <c r="D19" t="s">
        <v>33</v>
      </c>
      <c r="E19" t="s">
        <v>31</v>
      </c>
      <c r="F19" s="7">
        <v>9926</v>
      </c>
      <c r="G19" s="8">
        <v>201</v>
      </c>
      <c r="H19">
        <f>_xlfn.XLOOKUP(Data[[#This Row],[Product]],products[Product],products[Cost per unit])</f>
        <v>3.11</v>
      </c>
      <c r="I19">
        <f>Data[[#This Row],[cost per unit]]*Data[[#This Row],[Units]]</f>
        <v>625.11</v>
      </c>
      <c r="P19" t="s">
        <v>50</v>
      </c>
      <c r="Q19" s="11">
        <v>13.15</v>
      </c>
    </row>
    <row r="20" spans="3:17" x14ac:dyDescent="0.35">
      <c r="C20" t="s">
        <v>44</v>
      </c>
      <c r="D20" t="s">
        <v>33</v>
      </c>
      <c r="E20" t="s">
        <v>43</v>
      </c>
      <c r="F20" s="7">
        <v>9835</v>
      </c>
      <c r="G20" s="8">
        <v>207</v>
      </c>
      <c r="H20">
        <f>_xlfn.XLOOKUP(Data[[#This Row],[Product]],products[Product],products[Cost per unit])</f>
        <v>9.77</v>
      </c>
      <c r="I20">
        <f>Data[[#This Row],[cost per unit]]*Data[[#This Row],[Units]]</f>
        <v>2022.3899999999999</v>
      </c>
      <c r="P20" t="s">
        <v>51</v>
      </c>
      <c r="Q20" s="11">
        <v>5.6</v>
      </c>
    </row>
    <row r="21" spans="3:17" x14ac:dyDescent="0.35">
      <c r="C21" t="s">
        <v>28</v>
      </c>
      <c r="D21" t="s">
        <v>9</v>
      </c>
      <c r="E21" t="s">
        <v>26</v>
      </c>
      <c r="F21" s="7">
        <v>9772</v>
      </c>
      <c r="G21" s="8">
        <v>90</v>
      </c>
      <c r="H21">
        <f>_xlfn.XLOOKUP(Data[[#This Row],[Product]],products[Product],products[Cost per unit])</f>
        <v>12.37</v>
      </c>
      <c r="I21">
        <f>Data[[#This Row],[cost per unit]]*Data[[#This Row],[Units]]</f>
        <v>1113.3</v>
      </c>
      <c r="P21" t="s">
        <v>36</v>
      </c>
      <c r="Q21" s="11">
        <v>16.73</v>
      </c>
    </row>
    <row r="22" spans="3:17" x14ac:dyDescent="0.35">
      <c r="C22" t="s">
        <v>52</v>
      </c>
      <c r="D22" t="s">
        <v>33</v>
      </c>
      <c r="E22" t="s">
        <v>22</v>
      </c>
      <c r="F22" s="7">
        <v>9709</v>
      </c>
      <c r="G22" s="8">
        <v>30</v>
      </c>
      <c r="H22">
        <f>_xlfn.XLOOKUP(Data[[#This Row],[Product]],products[Product],products[Cost per unit])</f>
        <v>11.73</v>
      </c>
      <c r="I22">
        <f>Data[[#This Row],[cost per unit]]*Data[[#This Row],[Units]]</f>
        <v>351.90000000000003</v>
      </c>
      <c r="P22" t="s">
        <v>18</v>
      </c>
      <c r="Q22" s="11">
        <v>10.38</v>
      </c>
    </row>
    <row r="23" spans="3:17" x14ac:dyDescent="0.35">
      <c r="C23" t="s">
        <v>52</v>
      </c>
      <c r="D23" t="s">
        <v>25</v>
      </c>
      <c r="E23" t="s">
        <v>34</v>
      </c>
      <c r="F23" s="7">
        <v>9660</v>
      </c>
      <c r="G23" s="8">
        <v>27</v>
      </c>
      <c r="H23">
        <f>_xlfn.XLOOKUP(Data[[#This Row],[Product]],products[Product],products[Cost per unit])</f>
        <v>6.47</v>
      </c>
      <c r="I23">
        <f>Data[[#This Row],[cost per unit]]*Data[[#This Row],[Units]]</f>
        <v>174.69</v>
      </c>
      <c r="P23" t="s">
        <v>53</v>
      </c>
      <c r="Q23" s="11">
        <v>7.16</v>
      </c>
    </row>
    <row r="24" spans="3:17" x14ac:dyDescent="0.35">
      <c r="C24" t="s">
        <v>40</v>
      </c>
      <c r="D24" t="s">
        <v>9</v>
      </c>
      <c r="E24" t="s">
        <v>34</v>
      </c>
      <c r="F24" s="7">
        <v>9632</v>
      </c>
      <c r="G24" s="8">
        <v>288</v>
      </c>
      <c r="H24">
        <f>_xlfn.XLOOKUP(Data[[#This Row],[Product]],products[Product],products[Cost per unit])</f>
        <v>6.47</v>
      </c>
      <c r="I24">
        <f>Data[[#This Row],[cost per unit]]*Data[[#This Row],[Units]]</f>
        <v>1863.36</v>
      </c>
      <c r="P24" t="s">
        <v>46</v>
      </c>
      <c r="Q24" s="11">
        <v>14.49</v>
      </c>
    </row>
    <row r="25" spans="3:17" x14ac:dyDescent="0.35">
      <c r="C25" t="s">
        <v>17</v>
      </c>
      <c r="D25" t="s">
        <v>45</v>
      </c>
      <c r="E25" t="s">
        <v>26</v>
      </c>
      <c r="F25" s="7">
        <v>9506</v>
      </c>
      <c r="G25" s="8">
        <v>87</v>
      </c>
      <c r="H25">
        <f>_xlfn.XLOOKUP(Data[[#This Row],[Product]],products[Product],products[Cost per unit])</f>
        <v>12.37</v>
      </c>
      <c r="I25">
        <f>Data[[#This Row],[cost per unit]]*Data[[#This Row],[Units]]</f>
        <v>1076.1899999999998</v>
      </c>
      <c r="P25" t="s">
        <v>54</v>
      </c>
      <c r="Q25" s="11">
        <v>5.79</v>
      </c>
    </row>
    <row r="26" spans="3:17" x14ac:dyDescent="0.35">
      <c r="C26" t="s">
        <v>32</v>
      </c>
      <c r="D26" t="s">
        <v>25</v>
      </c>
      <c r="E26" t="s">
        <v>14</v>
      </c>
      <c r="F26" s="7">
        <v>9443</v>
      </c>
      <c r="G26" s="8">
        <v>162</v>
      </c>
      <c r="H26">
        <f>_xlfn.XLOOKUP(Data[[#This Row],[Product]],products[Product],products[Cost per unit])</f>
        <v>10.62</v>
      </c>
      <c r="I26">
        <f>Data[[#This Row],[cost per unit]]*Data[[#This Row],[Units]]</f>
        <v>1720.4399999999998</v>
      </c>
      <c r="P26" t="s">
        <v>29</v>
      </c>
      <c r="Q26" s="11">
        <v>8.65</v>
      </c>
    </row>
    <row r="27" spans="3:17" x14ac:dyDescent="0.35">
      <c r="C27" t="s">
        <v>55</v>
      </c>
      <c r="D27" t="s">
        <v>9</v>
      </c>
      <c r="E27" t="s">
        <v>10</v>
      </c>
      <c r="F27" s="7">
        <v>9198</v>
      </c>
      <c r="G27" s="8">
        <v>36</v>
      </c>
      <c r="H27">
        <f>_xlfn.XLOOKUP(Data[[#This Row],[Product]],products[Product],products[Cost per unit])</f>
        <v>8.7899999999999991</v>
      </c>
      <c r="I27">
        <f>Data[[#This Row],[cost per unit]]*Data[[#This Row],[Units]]</f>
        <v>316.43999999999994</v>
      </c>
      <c r="P27" t="s">
        <v>26</v>
      </c>
      <c r="Q27" s="11">
        <v>12.37</v>
      </c>
    </row>
    <row r="28" spans="3:17" x14ac:dyDescent="0.35">
      <c r="C28" t="s">
        <v>17</v>
      </c>
      <c r="D28" t="s">
        <v>9</v>
      </c>
      <c r="E28" t="s">
        <v>46</v>
      </c>
      <c r="F28" s="7">
        <v>9051</v>
      </c>
      <c r="G28" s="8">
        <v>57</v>
      </c>
      <c r="H28">
        <f>_xlfn.XLOOKUP(Data[[#This Row],[Product]],products[Product],products[Cost per unit])</f>
        <v>14.49</v>
      </c>
      <c r="I28">
        <f>Data[[#This Row],[cost per unit]]*Data[[#This Row],[Units]]</f>
        <v>825.93000000000006</v>
      </c>
    </row>
    <row r="29" spans="3:17" x14ac:dyDescent="0.35">
      <c r="C29" t="s">
        <v>28</v>
      </c>
      <c r="D29" t="s">
        <v>33</v>
      </c>
      <c r="E29" t="s">
        <v>53</v>
      </c>
      <c r="F29" s="7">
        <v>9002</v>
      </c>
      <c r="G29" s="8">
        <v>72</v>
      </c>
      <c r="H29">
        <f>_xlfn.XLOOKUP(Data[[#This Row],[Product]],products[Product],products[Cost per unit])</f>
        <v>7.16</v>
      </c>
      <c r="I29">
        <f>Data[[#This Row],[cost per unit]]*Data[[#This Row],[Units]]</f>
        <v>515.52</v>
      </c>
    </row>
    <row r="30" spans="3:17" x14ac:dyDescent="0.35">
      <c r="C30" t="s">
        <v>52</v>
      </c>
      <c r="D30" t="s">
        <v>25</v>
      </c>
      <c r="E30" t="s">
        <v>54</v>
      </c>
      <c r="F30" s="7">
        <v>8890</v>
      </c>
      <c r="G30" s="8">
        <v>210</v>
      </c>
      <c r="H30">
        <f>_xlfn.XLOOKUP(Data[[#This Row],[Product]],products[Product],products[Cost per unit])</f>
        <v>5.79</v>
      </c>
      <c r="I30">
        <f>Data[[#This Row],[cost per unit]]*Data[[#This Row],[Units]]</f>
        <v>1215.9000000000001</v>
      </c>
    </row>
    <row r="31" spans="3:17" x14ac:dyDescent="0.35">
      <c r="C31" t="s">
        <v>28</v>
      </c>
      <c r="D31" t="s">
        <v>21</v>
      </c>
      <c r="E31" t="s">
        <v>26</v>
      </c>
      <c r="F31" s="7">
        <v>8869</v>
      </c>
      <c r="G31" s="8">
        <v>432</v>
      </c>
      <c r="H31">
        <f>_xlfn.XLOOKUP(Data[[#This Row],[Product]],products[Product],products[Cost per unit])</f>
        <v>12.37</v>
      </c>
      <c r="I31">
        <f>Data[[#This Row],[cost per unit]]*Data[[#This Row],[Units]]</f>
        <v>5343.8399999999992</v>
      </c>
    </row>
    <row r="32" spans="3:17" x14ac:dyDescent="0.35">
      <c r="C32" t="s">
        <v>44</v>
      </c>
      <c r="D32" t="s">
        <v>13</v>
      </c>
      <c r="E32" t="s">
        <v>49</v>
      </c>
      <c r="F32" s="7">
        <v>8862</v>
      </c>
      <c r="G32" s="8">
        <v>189</v>
      </c>
      <c r="H32">
        <f>_xlfn.XLOOKUP(Data[[#This Row],[Product]],products[Product],products[Cost per unit])</f>
        <v>4.97</v>
      </c>
      <c r="I32">
        <f>Data[[#This Row],[cost per unit]]*Data[[#This Row],[Units]]</f>
        <v>939.32999999999993</v>
      </c>
    </row>
    <row r="33" spans="3:9" x14ac:dyDescent="0.35">
      <c r="C33" t="s">
        <v>55</v>
      </c>
      <c r="D33" t="s">
        <v>45</v>
      </c>
      <c r="E33" t="s">
        <v>51</v>
      </c>
      <c r="F33" s="7">
        <v>8841</v>
      </c>
      <c r="G33" s="8">
        <v>303</v>
      </c>
      <c r="H33">
        <f>_xlfn.XLOOKUP(Data[[#This Row],[Product]],products[Product],products[Cost per unit])</f>
        <v>5.6</v>
      </c>
      <c r="I33">
        <f>Data[[#This Row],[cost per unit]]*Data[[#This Row],[Units]]</f>
        <v>1696.8</v>
      </c>
    </row>
    <row r="34" spans="3:9" x14ac:dyDescent="0.35">
      <c r="C34" t="s">
        <v>8</v>
      </c>
      <c r="D34" t="s">
        <v>33</v>
      </c>
      <c r="E34" t="s">
        <v>50</v>
      </c>
      <c r="F34" s="7">
        <v>8813</v>
      </c>
      <c r="G34" s="8">
        <v>21</v>
      </c>
      <c r="H34">
        <f>_xlfn.XLOOKUP(Data[[#This Row],[Product]],products[Product],products[Cost per unit])</f>
        <v>13.15</v>
      </c>
      <c r="I34">
        <f>Data[[#This Row],[cost per unit]]*Data[[#This Row],[Units]]</f>
        <v>276.15000000000003</v>
      </c>
    </row>
    <row r="35" spans="3:9" x14ac:dyDescent="0.35">
      <c r="C35" t="s">
        <v>17</v>
      </c>
      <c r="D35" t="s">
        <v>13</v>
      </c>
      <c r="E35" t="s">
        <v>14</v>
      </c>
      <c r="F35" s="7">
        <v>8463</v>
      </c>
      <c r="G35" s="8">
        <v>492</v>
      </c>
      <c r="H35">
        <f>_xlfn.XLOOKUP(Data[[#This Row],[Product]],products[Product],products[Cost per unit])</f>
        <v>10.62</v>
      </c>
      <c r="I35">
        <f>Data[[#This Row],[cost per unit]]*Data[[#This Row],[Units]]</f>
        <v>5225.04</v>
      </c>
    </row>
    <row r="36" spans="3:9" x14ac:dyDescent="0.35">
      <c r="C36" t="s">
        <v>44</v>
      </c>
      <c r="D36" t="s">
        <v>9</v>
      </c>
      <c r="E36" t="s">
        <v>43</v>
      </c>
      <c r="F36" s="7">
        <v>8435</v>
      </c>
      <c r="G36" s="8">
        <v>42</v>
      </c>
      <c r="H36">
        <f>_xlfn.XLOOKUP(Data[[#This Row],[Product]],products[Product],products[Cost per unit])</f>
        <v>9.77</v>
      </c>
      <c r="I36">
        <f>Data[[#This Row],[cost per unit]]*Data[[#This Row],[Units]]</f>
        <v>410.34</v>
      </c>
    </row>
    <row r="37" spans="3:9" x14ac:dyDescent="0.35">
      <c r="C37" t="s">
        <v>32</v>
      </c>
      <c r="D37" t="s">
        <v>9</v>
      </c>
      <c r="E37" t="s">
        <v>53</v>
      </c>
      <c r="F37" s="7">
        <v>8211</v>
      </c>
      <c r="G37" s="8">
        <v>75</v>
      </c>
      <c r="H37">
        <f>_xlfn.XLOOKUP(Data[[#This Row],[Product]],products[Product],products[Cost per unit])</f>
        <v>7.16</v>
      </c>
      <c r="I37">
        <f>Data[[#This Row],[cost per unit]]*Data[[#This Row],[Units]]</f>
        <v>537</v>
      </c>
    </row>
    <row r="38" spans="3:9" x14ac:dyDescent="0.35">
      <c r="C38" t="s">
        <v>17</v>
      </c>
      <c r="D38" t="s">
        <v>13</v>
      </c>
      <c r="E38" t="s">
        <v>47</v>
      </c>
      <c r="F38" s="7">
        <v>8155</v>
      </c>
      <c r="G38" s="8">
        <v>90</v>
      </c>
      <c r="H38">
        <f>_xlfn.XLOOKUP(Data[[#This Row],[Product]],products[Product],products[Cost per unit])</f>
        <v>6.49</v>
      </c>
      <c r="I38">
        <f>Data[[#This Row],[cost per unit]]*Data[[#This Row],[Units]]</f>
        <v>584.1</v>
      </c>
    </row>
    <row r="39" spans="3:9" x14ac:dyDescent="0.35">
      <c r="C39" t="s">
        <v>48</v>
      </c>
      <c r="D39" t="s">
        <v>13</v>
      </c>
      <c r="E39" t="s">
        <v>51</v>
      </c>
      <c r="F39" s="7">
        <v>8008</v>
      </c>
      <c r="G39" s="8">
        <v>456</v>
      </c>
      <c r="H39">
        <f>_xlfn.XLOOKUP(Data[[#This Row],[Product]],products[Product],products[Cost per unit])</f>
        <v>5.6</v>
      </c>
      <c r="I39">
        <f>Data[[#This Row],[cost per unit]]*Data[[#This Row],[Units]]</f>
        <v>2553.6</v>
      </c>
    </row>
    <row r="40" spans="3:9" x14ac:dyDescent="0.35">
      <c r="C40" t="s">
        <v>40</v>
      </c>
      <c r="D40" t="s">
        <v>13</v>
      </c>
      <c r="E40" t="s">
        <v>26</v>
      </c>
      <c r="F40" s="7">
        <v>7847</v>
      </c>
      <c r="G40" s="8">
        <v>174</v>
      </c>
      <c r="H40">
        <f>_xlfn.XLOOKUP(Data[[#This Row],[Product]],products[Product],products[Cost per unit])</f>
        <v>12.37</v>
      </c>
      <c r="I40">
        <f>Data[[#This Row],[cost per unit]]*Data[[#This Row],[Units]]</f>
        <v>2152.3799999999997</v>
      </c>
    </row>
    <row r="41" spans="3:9" x14ac:dyDescent="0.35">
      <c r="C41" t="s">
        <v>17</v>
      </c>
      <c r="D41" t="s">
        <v>21</v>
      </c>
      <c r="E41" t="s">
        <v>22</v>
      </c>
      <c r="F41" s="7">
        <v>7833</v>
      </c>
      <c r="G41" s="8">
        <v>243</v>
      </c>
      <c r="H41">
        <f>_xlfn.XLOOKUP(Data[[#This Row],[Product]],products[Product],products[Cost per unit])</f>
        <v>11.73</v>
      </c>
      <c r="I41">
        <f>Data[[#This Row],[cost per unit]]*Data[[#This Row],[Units]]</f>
        <v>2850.3900000000003</v>
      </c>
    </row>
    <row r="42" spans="3:9" x14ac:dyDescent="0.35">
      <c r="C42" t="s">
        <v>32</v>
      </c>
      <c r="D42" t="s">
        <v>25</v>
      </c>
      <c r="E42" t="s">
        <v>36</v>
      </c>
      <c r="F42" s="7">
        <v>7812</v>
      </c>
      <c r="G42" s="8">
        <v>81</v>
      </c>
      <c r="H42">
        <f>_xlfn.XLOOKUP(Data[[#This Row],[Product]],products[Product],products[Cost per unit])</f>
        <v>16.73</v>
      </c>
      <c r="I42">
        <f>Data[[#This Row],[cost per unit]]*Data[[#This Row],[Units]]</f>
        <v>1355.13</v>
      </c>
    </row>
    <row r="43" spans="3:9" x14ac:dyDescent="0.35">
      <c r="C43" t="s">
        <v>55</v>
      </c>
      <c r="D43" t="s">
        <v>13</v>
      </c>
      <c r="E43" t="s">
        <v>29</v>
      </c>
      <c r="F43" s="7">
        <v>7777</v>
      </c>
      <c r="G43" s="8">
        <v>504</v>
      </c>
      <c r="H43">
        <f>_xlfn.XLOOKUP(Data[[#This Row],[Product]],products[Product],products[Cost per unit])</f>
        <v>8.65</v>
      </c>
      <c r="I43">
        <f>Data[[#This Row],[cost per unit]]*Data[[#This Row],[Units]]</f>
        <v>4359.6000000000004</v>
      </c>
    </row>
    <row r="44" spans="3:9" x14ac:dyDescent="0.35">
      <c r="C44" t="s">
        <v>44</v>
      </c>
      <c r="D44" t="s">
        <v>13</v>
      </c>
      <c r="E44" t="s">
        <v>31</v>
      </c>
      <c r="F44" s="7">
        <v>7777</v>
      </c>
      <c r="G44" s="8">
        <v>39</v>
      </c>
      <c r="H44">
        <f>_xlfn.XLOOKUP(Data[[#This Row],[Product]],products[Product],products[Cost per unit])</f>
        <v>3.11</v>
      </c>
      <c r="I44">
        <f>Data[[#This Row],[cost per unit]]*Data[[#This Row],[Units]]</f>
        <v>121.28999999999999</v>
      </c>
    </row>
    <row r="45" spans="3:9" x14ac:dyDescent="0.35">
      <c r="C45" t="s">
        <v>48</v>
      </c>
      <c r="D45" t="s">
        <v>33</v>
      </c>
      <c r="E45" t="s">
        <v>54</v>
      </c>
      <c r="F45" s="7">
        <v>7693</v>
      </c>
      <c r="G45" s="8">
        <v>87</v>
      </c>
      <c r="H45">
        <f>_xlfn.XLOOKUP(Data[[#This Row],[Product]],products[Product],products[Cost per unit])</f>
        <v>5.79</v>
      </c>
      <c r="I45">
        <f>Data[[#This Row],[cost per unit]]*Data[[#This Row],[Units]]</f>
        <v>503.73</v>
      </c>
    </row>
    <row r="46" spans="3:9" x14ac:dyDescent="0.35">
      <c r="C46" t="s">
        <v>28</v>
      </c>
      <c r="D46" t="s">
        <v>33</v>
      </c>
      <c r="E46" t="s">
        <v>38</v>
      </c>
      <c r="F46" s="7">
        <v>7693</v>
      </c>
      <c r="G46" s="8">
        <v>21</v>
      </c>
      <c r="H46">
        <f>_xlfn.XLOOKUP(Data[[#This Row],[Product]],products[Product],products[Cost per unit])</f>
        <v>7.64</v>
      </c>
      <c r="I46">
        <f>Data[[#This Row],[cost per unit]]*Data[[#This Row],[Units]]</f>
        <v>160.44</v>
      </c>
    </row>
    <row r="47" spans="3:9" x14ac:dyDescent="0.35">
      <c r="C47" t="s">
        <v>32</v>
      </c>
      <c r="D47" t="s">
        <v>25</v>
      </c>
      <c r="E47" t="s">
        <v>42</v>
      </c>
      <c r="F47" s="7">
        <v>7651</v>
      </c>
      <c r="G47" s="8">
        <v>213</v>
      </c>
      <c r="H47">
        <f>_xlfn.XLOOKUP(Data[[#This Row],[Product]],products[Product],products[Cost per unit])</f>
        <v>9</v>
      </c>
      <c r="I47">
        <f>Data[[#This Row],[cost per unit]]*Data[[#This Row],[Units]]</f>
        <v>1917</v>
      </c>
    </row>
    <row r="48" spans="3:9" x14ac:dyDescent="0.35">
      <c r="C48" t="s">
        <v>32</v>
      </c>
      <c r="D48" t="s">
        <v>13</v>
      </c>
      <c r="E48" t="s">
        <v>38</v>
      </c>
      <c r="F48" s="7">
        <v>7511</v>
      </c>
      <c r="G48" s="8">
        <v>120</v>
      </c>
      <c r="H48">
        <f>_xlfn.XLOOKUP(Data[[#This Row],[Product]],products[Product],products[Cost per unit])</f>
        <v>7.64</v>
      </c>
      <c r="I48">
        <f>Data[[#This Row],[cost per unit]]*Data[[#This Row],[Units]]</f>
        <v>916.8</v>
      </c>
    </row>
    <row r="49" spans="3:9" x14ac:dyDescent="0.35">
      <c r="C49" t="s">
        <v>8</v>
      </c>
      <c r="D49" t="s">
        <v>45</v>
      </c>
      <c r="E49" t="s">
        <v>50</v>
      </c>
      <c r="F49" s="7">
        <v>7483</v>
      </c>
      <c r="G49" s="8">
        <v>45</v>
      </c>
      <c r="H49">
        <f>_xlfn.XLOOKUP(Data[[#This Row],[Product]],products[Product],products[Cost per unit])</f>
        <v>13.15</v>
      </c>
      <c r="I49">
        <f>Data[[#This Row],[cost per unit]]*Data[[#This Row],[Units]]</f>
        <v>591.75</v>
      </c>
    </row>
    <row r="50" spans="3:9" x14ac:dyDescent="0.35">
      <c r="C50" t="s">
        <v>40</v>
      </c>
      <c r="D50" t="s">
        <v>21</v>
      </c>
      <c r="E50" t="s">
        <v>18</v>
      </c>
      <c r="F50" s="7">
        <v>7455</v>
      </c>
      <c r="G50" s="8">
        <v>216</v>
      </c>
      <c r="H50">
        <f>_xlfn.XLOOKUP(Data[[#This Row],[Product]],products[Product],products[Cost per unit])</f>
        <v>10.38</v>
      </c>
      <c r="I50">
        <f>Data[[#This Row],[cost per unit]]*Data[[#This Row],[Units]]</f>
        <v>2242.0800000000004</v>
      </c>
    </row>
    <row r="51" spans="3:9" x14ac:dyDescent="0.35">
      <c r="C51" t="s">
        <v>48</v>
      </c>
      <c r="D51" t="s">
        <v>45</v>
      </c>
      <c r="E51" t="s">
        <v>42</v>
      </c>
      <c r="F51" s="7">
        <v>7322</v>
      </c>
      <c r="G51" s="8">
        <v>36</v>
      </c>
      <c r="H51">
        <f>_xlfn.XLOOKUP(Data[[#This Row],[Product]],products[Product],products[Cost per unit])</f>
        <v>9</v>
      </c>
      <c r="I51">
        <f>Data[[#This Row],[cost per unit]]*Data[[#This Row],[Units]]</f>
        <v>324</v>
      </c>
    </row>
    <row r="52" spans="3:9" x14ac:dyDescent="0.35">
      <c r="C52" t="s">
        <v>55</v>
      </c>
      <c r="D52" t="s">
        <v>33</v>
      </c>
      <c r="E52" t="s">
        <v>18</v>
      </c>
      <c r="F52" s="7">
        <v>7308</v>
      </c>
      <c r="G52" s="8">
        <v>327</v>
      </c>
      <c r="H52">
        <f>_xlfn.XLOOKUP(Data[[#This Row],[Product]],products[Product],products[Cost per unit])</f>
        <v>10.38</v>
      </c>
      <c r="I52">
        <f>Data[[#This Row],[cost per unit]]*Data[[#This Row],[Units]]</f>
        <v>3394.26</v>
      </c>
    </row>
    <row r="53" spans="3:9" x14ac:dyDescent="0.35">
      <c r="C53" t="s">
        <v>8</v>
      </c>
      <c r="D53" t="s">
        <v>13</v>
      </c>
      <c r="E53" t="s">
        <v>22</v>
      </c>
      <c r="F53" s="7">
        <v>7280</v>
      </c>
      <c r="G53" s="8">
        <v>201</v>
      </c>
      <c r="H53">
        <f>_xlfn.XLOOKUP(Data[[#This Row],[Product]],products[Product],products[Cost per unit])</f>
        <v>11.73</v>
      </c>
      <c r="I53">
        <f>Data[[#This Row],[cost per unit]]*Data[[#This Row],[Units]]</f>
        <v>2357.73</v>
      </c>
    </row>
    <row r="54" spans="3:9" x14ac:dyDescent="0.35">
      <c r="C54" t="s">
        <v>17</v>
      </c>
      <c r="D54" t="s">
        <v>33</v>
      </c>
      <c r="E54" t="s">
        <v>14</v>
      </c>
      <c r="F54" s="7">
        <v>7273</v>
      </c>
      <c r="G54" s="8">
        <v>96</v>
      </c>
      <c r="H54">
        <f>_xlfn.XLOOKUP(Data[[#This Row],[Product]],products[Product],products[Cost per unit])</f>
        <v>10.62</v>
      </c>
      <c r="I54">
        <f>Data[[#This Row],[cost per unit]]*Data[[#This Row],[Units]]</f>
        <v>1019.52</v>
      </c>
    </row>
    <row r="55" spans="3:9" x14ac:dyDescent="0.35">
      <c r="C55" t="s">
        <v>55</v>
      </c>
      <c r="D55" t="s">
        <v>13</v>
      </c>
      <c r="E55" t="s">
        <v>16</v>
      </c>
      <c r="F55" s="7">
        <v>7259</v>
      </c>
      <c r="G55" s="8">
        <v>276</v>
      </c>
      <c r="H55">
        <f>_xlfn.XLOOKUP(Data[[#This Row],[Product]],products[Product],products[Cost per unit])</f>
        <v>11.7</v>
      </c>
      <c r="I55">
        <f>Data[[#This Row],[cost per unit]]*Data[[#This Row],[Units]]</f>
        <v>3229.2</v>
      </c>
    </row>
    <row r="56" spans="3:9" x14ac:dyDescent="0.35">
      <c r="C56" t="s">
        <v>8</v>
      </c>
      <c r="D56" t="s">
        <v>45</v>
      </c>
      <c r="E56" t="s">
        <v>12</v>
      </c>
      <c r="F56" s="7">
        <v>7189</v>
      </c>
      <c r="G56" s="8">
        <v>54</v>
      </c>
      <c r="H56">
        <f>_xlfn.XLOOKUP(Data[[#This Row],[Product]],products[Product],products[Cost per unit])</f>
        <v>9.33</v>
      </c>
      <c r="I56">
        <f>Data[[#This Row],[cost per unit]]*Data[[#This Row],[Units]]</f>
        <v>503.82</v>
      </c>
    </row>
    <row r="57" spans="3:9" x14ac:dyDescent="0.35">
      <c r="C57" t="s">
        <v>52</v>
      </c>
      <c r="D57" t="s">
        <v>25</v>
      </c>
      <c r="E57" t="s">
        <v>46</v>
      </c>
      <c r="F57" s="7">
        <v>7021</v>
      </c>
      <c r="G57" s="8">
        <v>183</v>
      </c>
      <c r="H57">
        <f>_xlfn.XLOOKUP(Data[[#This Row],[Product]],products[Product],products[Cost per unit])</f>
        <v>14.49</v>
      </c>
      <c r="I57">
        <f>Data[[#This Row],[cost per unit]]*Data[[#This Row],[Units]]</f>
        <v>2651.67</v>
      </c>
    </row>
    <row r="58" spans="3:9" x14ac:dyDescent="0.35">
      <c r="C58" t="s">
        <v>8</v>
      </c>
      <c r="D58" t="s">
        <v>13</v>
      </c>
      <c r="E58" t="s">
        <v>36</v>
      </c>
      <c r="F58" s="7">
        <v>6986</v>
      </c>
      <c r="G58" s="8">
        <v>21</v>
      </c>
      <c r="H58">
        <f>_xlfn.XLOOKUP(Data[[#This Row],[Product]],products[Product],products[Cost per unit])</f>
        <v>16.73</v>
      </c>
      <c r="I58">
        <f>Data[[#This Row],[cost per unit]]*Data[[#This Row],[Units]]</f>
        <v>351.33</v>
      </c>
    </row>
    <row r="59" spans="3:9" x14ac:dyDescent="0.35">
      <c r="C59" t="s">
        <v>8</v>
      </c>
      <c r="D59" t="s">
        <v>25</v>
      </c>
      <c r="E59" t="s">
        <v>43</v>
      </c>
      <c r="F59" s="7">
        <v>6909</v>
      </c>
      <c r="G59" s="8">
        <v>81</v>
      </c>
      <c r="H59">
        <f>_xlfn.XLOOKUP(Data[[#This Row],[Product]],products[Product],products[Cost per unit])</f>
        <v>9.77</v>
      </c>
      <c r="I59">
        <f>Data[[#This Row],[cost per unit]]*Data[[#This Row],[Units]]</f>
        <v>791.37</v>
      </c>
    </row>
    <row r="60" spans="3:9" x14ac:dyDescent="0.35">
      <c r="C60" t="s">
        <v>24</v>
      </c>
      <c r="D60" t="s">
        <v>45</v>
      </c>
      <c r="E60" t="s">
        <v>20</v>
      </c>
      <c r="F60" s="7">
        <v>6860</v>
      </c>
      <c r="G60" s="8">
        <v>126</v>
      </c>
      <c r="H60">
        <f>_xlfn.XLOOKUP(Data[[#This Row],[Product]],products[Product],products[Cost per unit])</f>
        <v>11.88</v>
      </c>
      <c r="I60">
        <f>Data[[#This Row],[cost per unit]]*Data[[#This Row],[Units]]</f>
        <v>1496.88</v>
      </c>
    </row>
    <row r="61" spans="3:9" x14ac:dyDescent="0.35">
      <c r="C61" t="s">
        <v>28</v>
      </c>
      <c r="D61" t="s">
        <v>21</v>
      </c>
      <c r="E61" t="s">
        <v>43</v>
      </c>
      <c r="F61" s="7">
        <v>6853</v>
      </c>
      <c r="G61" s="8">
        <v>372</v>
      </c>
      <c r="H61">
        <f>_xlfn.XLOOKUP(Data[[#This Row],[Product]],products[Product],products[Cost per unit])</f>
        <v>9.77</v>
      </c>
      <c r="I61">
        <f>Data[[#This Row],[cost per unit]]*Data[[#This Row],[Units]]</f>
        <v>3634.44</v>
      </c>
    </row>
    <row r="62" spans="3:9" x14ac:dyDescent="0.35">
      <c r="C62" t="s">
        <v>17</v>
      </c>
      <c r="D62" t="s">
        <v>13</v>
      </c>
      <c r="E62" t="s">
        <v>42</v>
      </c>
      <c r="F62" s="7">
        <v>6832</v>
      </c>
      <c r="G62" s="8">
        <v>27</v>
      </c>
      <c r="H62">
        <f>_xlfn.XLOOKUP(Data[[#This Row],[Product]],products[Product],products[Cost per unit])</f>
        <v>9</v>
      </c>
      <c r="I62">
        <f>Data[[#This Row],[cost per unit]]*Data[[#This Row],[Units]]</f>
        <v>243</v>
      </c>
    </row>
    <row r="63" spans="3:9" x14ac:dyDescent="0.35">
      <c r="C63" t="s">
        <v>48</v>
      </c>
      <c r="D63" t="s">
        <v>33</v>
      </c>
      <c r="E63" t="s">
        <v>51</v>
      </c>
      <c r="F63" s="7">
        <v>6818</v>
      </c>
      <c r="G63" s="8">
        <v>6</v>
      </c>
      <c r="H63">
        <f>_xlfn.XLOOKUP(Data[[#This Row],[Product]],products[Product],products[Cost per unit])</f>
        <v>5.6</v>
      </c>
      <c r="I63">
        <f>Data[[#This Row],[cost per unit]]*Data[[#This Row],[Units]]</f>
        <v>33.599999999999994</v>
      </c>
    </row>
    <row r="64" spans="3:9" x14ac:dyDescent="0.35">
      <c r="C64" t="s">
        <v>44</v>
      </c>
      <c r="D64" t="s">
        <v>21</v>
      </c>
      <c r="E64" t="s">
        <v>46</v>
      </c>
      <c r="F64" s="7">
        <v>6755</v>
      </c>
      <c r="G64" s="8">
        <v>252</v>
      </c>
      <c r="H64">
        <f>_xlfn.XLOOKUP(Data[[#This Row],[Product]],products[Product],products[Cost per unit])</f>
        <v>14.49</v>
      </c>
      <c r="I64">
        <f>Data[[#This Row],[cost per unit]]*Data[[#This Row],[Units]]</f>
        <v>3651.48</v>
      </c>
    </row>
    <row r="65" spans="3:9" x14ac:dyDescent="0.35">
      <c r="C65" t="s">
        <v>28</v>
      </c>
      <c r="D65" t="s">
        <v>13</v>
      </c>
      <c r="E65" t="s">
        <v>51</v>
      </c>
      <c r="F65" s="7">
        <v>6748</v>
      </c>
      <c r="G65" s="8">
        <v>48</v>
      </c>
      <c r="H65">
        <f>_xlfn.XLOOKUP(Data[[#This Row],[Product]],products[Product],products[Cost per unit])</f>
        <v>5.6</v>
      </c>
      <c r="I65">
        <f>Data[[#This Row],[cost per unit]]*Data[[#This Row],[Units]]</f>
        <v>268.79999999999995</v>
      </c>
    </row>
    <row r="66" spans="3:9" x14ac:dyDescent="0.35">
      <c r="C66" t="s">
        <v>48</v>
      </c>
      <c r="D66" t="s">
        <v>13</v>
      </c>
      <c r="E66" t="s">
        <v>29</v>
      </c>
      <c r="F66" s="7">
        <v>6734</v>
      </c>
      <c r="G66" s="8">
        <v>123</v>
      </c>
      <c r="H66">
        <f>_xlfn.XLOOKUP(Data[[#This Row],[Product]],products[Product],products[Cost per unit])</f>
        <v>8.65</v>
      </c>
      <c r="I66">
        <f>Data[[#This Row],[cost per unit]]*Data[[#This Row],[Units]]</f>
        <v>1063.95</v>
      </c>
    </row>
    <row r="67" spans="3:9" x14ac:dyDescent="0.35">
      <c r="C67" t="s">
        <v>52</v>
      </c>
      <c r="D67" t="s">
        <v>21</v>
      </c>
      <c r="E67" t="s">
        <v>29</v>
      </c>
      <c r="F67" s="7">
        <v>6706</v>
      </c>
      <c r="G67" s="8">
        <v>459</v>
      </c>
      <c r="H67">
        <f>_xlfn.XLOOKUP(Data[[#This Row],[Product]],products[Product],products[Cost per unit])</f>
        <v>8.65</v>
      </c>
      <c r="I67">
        <f>Data[[#This Row],[cost per unit]]*Data[[#This Row],[Units]]</f>
        <v>3970.3500000000004</v>
      </c>
    </row>
    <row r="68" spans="3:9" x14ac:dyDescent="0.35">
      <c r="C68" t="s">
        <v>24</v>
      </c>
      <c r="D68" t="s">
        <v>9</v>
      </c>
      <c r="E68" t="s">
        <v>29</v>
      </c>
      <c r="F68" s="7">
        <v>6657</v>
      </c>
      <c r="G68" s="8">
        <v>303</v>
      </c>
      <c r="H68">
        <f>_xlfn.XLOOKUP(Data[[#This Row],[Product]],products[Product],products[Cost per unit])</f>
        <v>8.65</v>
      </c>
      <c r="I68">
        <f>Data[[#This Row],[cost per unit]]*Data[[#This Row],[Units]]</f>
        <v>2620.9500000000003</v>
      </c>
    </row>
    <row r="69" spans="3:9" x14ac:dyDescent="0.35">
      <c r="C69" t="s">
        <v>55</v>
      </c>
      <c r="D69" t="s">
        <v>21</v>
      </c>
      <c r="E69" t="s">
        <v>22</v>
      </c>
      <c r="F69" s="7">
        <v>6657</v>
      </c>
      <c r="G69" s="8">
        <v>276</v>
      </c>
      <c r="H69">
        <f>_xlfn.XLOOKUP(Data[[#This Row],[Product]],products[Product],products[Cost per unit])</f>
        <v>11.73</v>
      </c>
      <c r="I69">
        <f>Data[[#This Row],[cost per unit]]*Data[[#This Row],[Units]]</f>
        <v>3237.48</v>
      </c>
    </row>
    <row r="70" spans="3:9" x14ac:dyDescent="0.35">
      <c r="C70" t="s">
        <v>44</v>
      </c>
      <c r="D70" t="s">
        <v>33</v>
      </c>
      <c r="E70" t="s">
        <v>16</v>
      </c>
      <c r="F70" s="7">
        <v>6608</v>
      </c>
      <c r="G70" s="8">
        <v>225</v>
      </c>
      <c r="H70">
        <f>_xlfn.XLOOKUP(Data[[#This Row],[Product]],products[Product],products[Cost per unit])</f>
        <v>11.7</v>
      </c>
      <c r="I70">
        <f>Data[[#This Row],[cost per unit]]*Data[[#This Row],[Units]]</f>
        <v>2632.5</v>
      </c>
    </row>
    <row r="71" spans="3:9" x14ac:dyDescent="0.35">
      <c r="C71" t="s">
        <v>32</v>
      </c>
      <c r="D71" t="s">
        <v>45</v>
      </c>
      <c r="E71" t="s">
        <v>18</v>
      </c>
      <c r="F71" s="7">
        <v>6580</v>
      </c>
      <c r="G71" s="8">
        <v>183</v>
      </c>
      <c r="H71">
        <f>_xlfn.XLOOKUP(Data[[#This Row],[Product]],products[Product],products[Cost per unit])</f>
        <v>10.38</v>
      </c>
      <c r="I71">
        <f>Data[[#This Row],[cost per unit]]*Data[[#This Row],[Units]]</f>
        <v>1899.5400000000002</v>
      </c>
    </row>
    <row r="72" spans="3:9" x14ac:dyDescent="0.35">
      <c r="C72" t="s">
        <v>44</v>
      </c>
      <c r="D72" t="s">
        <v>33</v>
      </c>
      <c r="E72" t="s">
        <v>46</v>
      </c>
      <c r="F72" s="7">
        <v>6454</v>
      </c>
      <c r="G72" s="8">
        <v>54</v>
      </c>
      <c r="H72">
        <f>_xlfn.XLOOKUP(Data[[#This Row],[Product]],products[Product],products[Cost per unit])</f>
        <v>14.49</v>
      </c>
      <c r="I72">
        <f>Data[[#This Row],[cost per unit]]*Data[[#This Row],[Units]]</f>
        <v>782.46</v>
      </c>
    </row>
    <row r="73" spans="3:9" x14ac:dyDescent="0.35">
      <c r="C73" t="s">
        <v>52</v>
      </c>
      <c r="D73" t="s">
        <v>45</v>
      </c>
      <c r="E73" t="s">
        <v>42</v>
      </c>
      <c r="F73" s="7">
        <v>6433</v>
      </c>
      <c r="G73" s="8">
        <v>78</v>
      </c>
      <c r="H73">
        <f>_xlfn.XLOOKUP(Data[[#This Row],[Product]],products[Product],products[Cost per unit])</f>
        <v>9</v>
      </c>
      <c r="I73">
        <f>Data[[#This Row],[cost per unit]]*Data[[#This Row],[Units]]</f>
        <v>702</v>
      </c>
    </row>
    <row r="74" spans="3:9" x14ac:dyDescent="0.35">
      <c r="C74" t="s">
        <v>40</v>
      </c>
      <c r="D74" t="s">
        <v>33</v>
      </c>
      <c r="E74" t="s">
        <v>49</v>
      </c>
      <c r="F74" s="7">
        <v>6398</v>
      </c>
      <c r="G74" s="8">
        <v>102</v>
      </c>
      <c r="H74">
        <f>_xlfn.XLOOKUP(Data[[#This Row],[Product]],products[Product],products[Cost per unit])</f>
        <v>4.97</v>
      </c>
      <c r="I74">
        <f>Data[[#This Row],[cost per unit]]*Data[[#This Row],[Units]]</f>
        <v>506.94</v>
      </c>
    </row>
    <row r="75" spans="3:9" x14ac:dyDescent="0.35">
      <c r="C75" t="s">
        <v>44</v>
      </c>
      <c r="D75" t="s">
        <v>33</v>
      </c>
      <c r="E75" t="s">
        <v>26</v>
      </c>
      <c r="F75" s="7">
        <v>6391</v>
      </c>
      <c r="G75" s="8">
        <v>48</v>
      </c>
      <c r="H75">
        <f>_xlfn.XLOOKUP(Data[[#This Row],[Product]],products[Product],products[Cost per unit])</f>
        <v>12.37</v>
      </c>
      <c r="I75">
        <f>Data[[#This Row],[cost per unit]]*Data[[#This Row],[Units]]</f>
        <v>593.76</v>
      </c>
    </row>
    <row r="76" spans="3:9" x14ac:dyDescent="0.35">
      <c r="C76" t="s">
        <v>28</v>
      </c>
      <c r="D76" t="s">
        <v>25</v>
      </c>
      <c r="E76" t="s">
        <v>36</v>
      </c>
      <c r="F76" s="7">
        <v>6370</v>
      </c>
      <c r="G76" s="8">
        <v>30</v>
      </c>
      <c r="H76">
        <f>_xlfn.XLOOKUP(Data[[#This Row],[Product]],products[Product],products[Cost per unit])</f>
        <v>16.73</v>
      </c>
      <c r="I76">
        <f>Data[[#This Row],[cost per unit]]*Data[[#This Row],[Units]]</f>
        <v>501.90000000000003</v>
      </c>
    </row>
    <row r="77" spans="3:9" x14ac:dyDescent="0.35">
      <c r="C77" t="s">
        <v>8</v>
      </c>
      <c r="D77" t="s">
        <v>9</v>
      </c>
      <c r="E77" t="s">
        <v>47</v>
      </c>
      <c r="F77" s="7">
        <v>6314</v>
      </c>
      <c r="G77" s="8">
        <v>15</v>
      </c>
      <c r="H77">
        <f>_xlfn.XLOOKUP(Data[[#This Row],[Product]],products[Product],products[Cost per unit])</f>
        <v>6.49</v>
      </c>
      <c r="I77">
        <f>Data[[#This Row],[cost per unit]]*Data[[#This Row],[Units]]</f>
        <v>97.350000000000009</v>
      </c>
    </row>
    <row r="78" spans="3:9" x14ac:dyDescent="0.35">
      <c r="C78" t="s">
        <v>55</v>
      </c>
      <c r="D78" t="s">
        <v>13</v>
      </c>
      <c r="E78" t="s">
        <v>50</v>
      </c>
      <c r="F78" s="7">
        <v>6300</v>
      </c>
      <c r="G78" s="8">
        <v>42</v>
      </c>
      <c r="H78">
        <f>_xlfn.XLOOKUP(Data[[#This Row],[Product]],products[Product],products[Cost per unit])</f>
        <v>13.15</v>
      </c>
      <c r="I78">
        <f>Data[[#This Row],[cost per unit]]*Data[[#This Row],[Units]]</f>
        <v>552.30000000000007</v>
      </c>
    </row>
    <row r="79" spans="3:9" x14ac:dyDescent="0.35">
      <c r="C79" t="s">
        <v>52</v>
      </c>
      <c r="D79" t="s">
        <v>33</v>
      </c>
      <c r="E79" t="s">
        <v>51</v>
      </c>
      <c r="F79" s="7">
        <v>6279</v>
      </c>
      <c r="G79" s="8">
        <v>45</v>
      </c>
      <c r="H79">
        <f>_xlfn.XLOOKUP(Data[[#This Row],[Product]],products[Product],products[Cost per unit])</f>
        <v>5.6</v>
      </c>
      <c r="I79">
        <f>Data[[#This Row],[cost per unit]]*Data[[#This Row],[Units]]</f>
        <v>251.99999999999997</v>
      </c>
    </row>
    <row r="80" spans="3:9" x14ac:dyDescent="0.35">
      <c r="C80" t="s">
        <v>8</v>
      </c>
      <c r="D80" t="s">
        <v>13</v>
      </c>
      <c r="E80" t="s">
        <v>43</v>
      </c>
      <c r="F80" s="7">
        <v>6279</v>
      </c>
      <c r="G80" s="8">
        <v>237</v>
      </c>
      <c r="H80">
        <f>_xlfn.XLOOKUP(Data[[#This Row],[Product]],products[Product],products[Cost per unit])</f>
        <v>9.77</v>
      </c>
      <c r="I80">
        <f>Data[[#This Row],[cost per unit]]*Data[[#This Row],[Units]]</f>
        <v>2315.4899999999998</v>
      </c>
    </row>
    <row r="81" spans="3:9" x14ac:dyDescent="0.35">
      <c r="C81" t="s">
        <v>8</v>
      </c>
      <c r="D81" t="s">
        <v>9</v>
      </c>
      <c r="E81" t="s">
        <v>12</v>
      </c>
      <c r="F81" s="7">
        <v>6146</v>
      </c>
      <c r="G81" s="8">
        <v>63</v>
      </c>
      <c r="H81">
        <f>_xlfn.XLOOKUP(Data[[#This Row],[Product]],products[Product],products[Cost per unit])</f>
        <v>9.33</v>
      </c>
      <c r="I81">
        <f>Data[[#This Row],[cost per unit]]*Data[[#This Row],[Units]]</f>
        <v>587.79</v>
      </c>
    </row>
    <row r="82" spans="3:9" x14ac:dyDescent="0.35">
      <c r="C82" t="s">
        <v>28</v>
      </c>
      <c r="D82" t="s">
        <v>33</v>
      </c>
      <c r="E82" t="s">
        <v>36</v>
      </c>
      <c r="F82" s="7">
        <v>6132</v>
      </c>
      <c r="G82" s="8">
        <v>93</v>
      </c>
      <c r="H82">
        <f>_xlfn.XLOOKUP(Data[[#This Row],[Product]],products[Product],products[Cost per unit])</f>
        <v>16.73</v>
      </c>
      <c r="I82">
        <f>Data[[#This Row],[cost per unit]]*Data[[#This Row],[Units]]</f>
        <v>1555.89</v>
      </c>
    </row>
    <row r="83" spans="3:9" x14ac:dyDescent="0.35">
      <c r="C83" t="s">
        <v>28</v>
      </c>
      <c r="D83" t="s">
        <v>45</v>
      </c>
      <c r="E83" t="s">
        <v>20</v>
      </c>
      <c r="F83" s="7">
        <v>6125</v>
      </c>
      <c r="G83" s="8">
        <v>102</v>
      </c>
      <c r="H83">
        <f>_xlfn.XLOOKUP(Data[[#This Row],[Product]],products[Product],products[Cost per unit])</f>
        <v>11.88</v>
      </c>
      <c r="I83">
        <f>Data[[#This Row],[cost per unit]]*Data[[#This Row],[Units]]</f>
        <v>1211.76</v>
      </c>
    </row>
    <row r="84" spans="3:9" x14ac:dyDescent="0.35">
      <c r="C84" t="s">
        <v>48</v>
      </c>
      <c r="D84" t="s">
        <v>9</v>
      </c>
      <c r="E84" t="s">
        <v>29</v>
      </c>
      <c r="F84" s="7">
        <v>6118</v>
      </c>
      <c r="G84" s="8">
        <v>9</v>
      </c>
      <c r="H84">
        <f>_xlfn.XLOOKUP(Data[[#This Row],[Product]],products[Product],products[Cost per unit])</f>
        <v>8.65</v>
      </c>
      <c r="I84">
        <f>Data[[#This Row],[cost per unit]]*Data[[#This Row],[Units]]</f>
        <v>77.850000000000009</v>
      </c>
    </row>
    <row r="85" spans="3:9" x14ac:dyDescent="0.35">
      <c r="C85" t="s">
        <v>40</v>
      </c>
      <c r="D85" t="s">
        <v>9</v>
      </c>
      <c r="E85" t="s">
        <v>46</v>
      </c>
      <c r="F85" s="7">
        <v>6118</v>
      </c>
      <c r="G85" s="8">
        <v>174</v>
      </c>
      <c r="H85">
        <f>_xlfn.XLOOKUP(Data[[#This Row],[Product]],products[Product],products[Cost per unit])</f>
        <v>14.49</v>
      </c>
      <c r="I85">
        <f>Data[[#This Row],[cost per unit]]*Data[[#This Row],[Units]]</f>
        <v>2521.2600000000002</v>
      </c>
    </row>
    <row r="86" spans="3:9" x14ac:dyDescent="0.35">
      <c r="C86" t="s">
        <v>8</v>
      </c>
      <c r="D86" t="s">
        <v>9</v>
      </c>
      <c r="E86" t="s">
        <v>34</v>
      </c>
      <c r="F86" s="7">
        <v>6111</v>
      </c>
      <c r="G86" s="8">
        <v>3</v>
      </c>
      <c r="H86">
        <f>_xlfn.XLOOKUP(Data[[#This Row],[Product]],products[Product],products[Cost per unit])</f>
        <v>6.47</v>
      </c>
      <c r="I86">
        <f>Data[[#This Row],[cost per unit]]*Data[[#This Row],[Units]]</f>
        <v>19.41</v>
      </c>
    </row>
    <row r="87" spans="3:9" x14ac:dyDescent="0.35">
      <c r="C87" t="s">
        <v>48</v>
      </c>
      <c r="D87" t="s">
        <v>25</v>
      </c>
      <c r="E87" t="s">
        <v>31</v>
      </c>
      <c r="F87" s="7">
        <v>6048</v>
      </c>
      <c r="G87" s="8">
        <v>27</v>
      </c>
      <c r="H87">
        <f>_xlfn.XLOOKUP(Data[[#This Row],[Product]],products[Product],products[Cost per unit])</f>
        <v>3.11</v>
      </c>
      <c r="I87">
        <f>Data[[#This Row],[cost per unit]]*Data[[#This Row],[Units]]</f>
        <v>83.97</v>
      </c>
    </row>
    <row r="88" spans="3:9" x14ac:dyDescent="0.35">
      <c r="C88" t="s">
        <v>32</v>
      </c>
      <c r="D88" t="s">
        <v>25</v>
      </c>
      <c r="E88" t="s">
        <v>18</v>
      </c>
      <c r="F88" s="7">
        <v>6027</v>
      </c>
      <c r="G88" s="8">
        <v>144</v>
      </c>
      <c r="H88">
        <f>_xlfn.XLOOKUP(Data[[#This Row],[Product]],products[Product],products[Cost per unit])</f>
        <v>10.38</v>
      </c>
      <c r="I88">
        <f>Data[[#This Row],[cost per unit]]*Data[[#This Row],[Units]]</f>
        <v>1494.72</v>
      </c>
    </row>
    <row r="89" spans="3:9" x14ac:dyDescent="0.35">
      <c r="C89" t="s">
        <v>40</v>
      </c>
      <c r="D89" t="s">
        <v>45</v>
      </c>
      <c r="E89" t="s">
        <v>43</v>
      </c>
      <c r="F89" s="7">
        <v>5915</v>
      </c>
      <c r="G89" s="8">
        <v>3</v>
      </c>
      <c r="H89">
        <f>_xlfn.XLOOKUP(Data[[#This Row],[Product]],products[Product],products[Cost per unit])</f>
        <v>9.77</v>
      </c>
      <c r="I89">
        <f>Data[[#This Row],[cost per unit]]*Data[[#This Row],[Units]]</f>
        <v>29.31</v>
      </c>
    </row>
    <row r="90" spans="3:9" x14ac:dyDescent="0.35">
      <c r="C90" t="s">
        <v>28</v>
      </c>
      <c r="D90" t="s">
        <v>25</v>
      </c>
      <c r="E90" t="s">
        <v>43</v>
      </c>
      <c r="F90" s="7">
        <v>5817</v>
      </c>
      <c r="G90" s="8">
        <v>12</v>
      </c>
      <c r="H90">
        <f>_xlfn.XLOOKUP(Data[[#This Row],[Product]],products[Product],products[Cost per unit])</f>
        <v>9.77</v>
      </c>
      <c r="I90">
        <f>Data[[#This Row],[cost per unit]]*Data[[#This Row],[Units]]</f>
        <v>117.24</v>
      </c>
    </row>
    <row r="91" spans="3:9" x14ac:dyDescent="0.35">
      <c r="C91" t="s">
        <v>28</v>
      </c>
      <c r="D91" t="s">
        <v>25</v>
      </c>
      <c r="E91" t="s">
        <v>22</v>
      </c>
      <c r="F91" s="7">
        <v>5775</v>
      </c>
      <c r="G91" s="8">
        <v>42</v>
      </c>
      <c r="H91">
        <f>_xlfn.XLOOKUP(Data[[#This Row],[Product]],products[Product],products[Cost per unit])</f>
        <v>11.73</v>
      </c>
      <c r="I91">
        <f>Data[[#This Row],[cost per unit]]*Data[[#This Row],[Units]]</f>
        <v>492.66</v>
      </c>
    </row>
    <row r="92" spans="3:9" x14ac:dyDescent="0.35">
      <c r="C92" t="s">
        <v>44</v>
      </c>
      <c r="D92" t="s">
        <v>45</v>
      </c>
      <c r="E92" t="s">
        <v>18</v>
      </c>
      <c r="F92" s="7">
        <v>5677</v>
      </c>
      <c r="G92" s="8">
        <v>258</v>
      </c>
      <c r="H92">
        <f>_xlfn.XLOOKUP(Data[[#This Row],[Product]],products[Product],products[Cost per unit])</f>
        <v>10.38</v>
      </c>
      <c r="I92">
        <f>Data[[#This Row],[cost per unit]]*Data[[#This Row],[Units]]</f>
        <v>2678.0400000000004</v>
      </c>
    </row>
    <row r="93" spans="3:9" x14ac:dyDescent="0.35">
      <c r="C93" t="s">
        <v>28</v>
      </c>
      <c r="D93" t="s">
        <v>45</v>
      </c>
      <c r="E93" t="s">
        <v>12</v>
      </c>
      <c r="F93" s="7">
        <v>5670</v>
      </c>
      <c r="G93" s="8">
        <v>297</v>
      </c>
      <c r="H93">
        <f>_xlfn.XLOOKUP(Data[[#This Row],[Product]],products[Product],products[Cost per unit])</f>
        <v>9.33</v>
      </c>
      <c r="I93">
        <f>Data[[#This Row],[cost per unit]]*Data[[#This Row],[Units]]</f>
        <v>2771.01</v>
      </c>
    </row>
    <row r="94" spans="3:9" x14ac:dyDescent="0.35">
      <c r="C94" t="s">
        <v>24</v>
      </c>
      <c r="D94" t="s">
        <v>45</v>
      </c>
      <c r="E94" t="s">
        <v>16</v>
      </c>
      <c r="F94" s="7">
        <v>5586</v>
      </c>
      <c r="G94" s="8">
        <v>525</v>
      </c>
      <c r="H94">
        <f>_xlfn.XLOOKUP(Data[[#This Row],[Product]],products[Product],products[Cost per unit])</f>
        <v>11.7</v>
      </c>
      <c r="I94">
        <f>Data[[#This Row],[cost per unit]]*Data[[#This Row],[Units]]</f>
        <v>6142.5</v>
      </c>
    </row>
    <row r="95" spans="3:9" x14ac:dyDescent="0.35">
      <c r="C95" t="s">
        <v>44</v>
      </c>
      <c r="D95" t="s">
        <v>9</v>
      </c>
      <c r="E95" t="s">
        <v>53</v>
      </c>
      <c r="F95" s="7">
        <v>5551</v>
      </c>
      <c r="G95" s="8">
        <v>252</v>
      </c>
      <c r="H95">
        <f>_xlfn.XLOOKUP(Data[[#This Row],[Product]],products[Product],products[Cost per unit])</f>
        <v>7.16</v>
      </c>
      <c r="I95">
        <f>Data[[#This Row],[cost per unit]]*Data[[#This Row],[Units]]</f>
        <v>1804.32</v>
      </c>
    </row>
    <row r="96" spans="3:9" x14ac:dyDescent="0.35">
      <c r="C96" t="s">
        <v>8</v>
      </c>
      <c r="D96" t="s">
        <v>45</v>
      </c>
      <c r="E96" t="s">
        <v>38</v>
      </c>
      <c r="F96" s="7">
        <v>5474</v>
      </c>
      <c r="G96" s="8">
        <v>168</v>
      </c>
      <c r="H96">
        <f>_xlfn.XLOOKUP(Data[[#This Row],[Product]],products[Product],products[Cost per unit])</f>
        <v>7.64</v>
      </c>
      <c r="I96">
        <f>Data[[#This Row],[cost per unit]]*Data[[#This Row],[Units]]</f>
        <v>1283.52</v>
      </c>
    </row>
    <row r="97" spans="3:9" x14ac:dyDescent="0.35">
      <c r="C97" t="s">
        <v>28</v>
      </c>
      <c r="D97" t="s">
        <v>9</v>
      </c>
      <c r="E97" t="s">
        <v>50</v>
      </c>
      <c r="F97" s="7">
        <v>5439</v>
      </c>
      <c r="G97" s="8">
        <v>30</v>
      </c>
      <c r="H97">
        <f>_xlfn.XLOOKUP(Data[[#This Row],[Product]],products[Product],products[Cost per unit])</f>
        <v>13.15</v>
      </c>
      <c r="I97">
        <f>Data[[#This Row],[cost per unit]]*Data[[#This Row],[Units]]</f>
        <v>394.5</v>
      </c>
    </row>
    <row r="98" spans="3:9" x14ac:dyDescent="0.35">
      <c r="C98" t="s">
        <v>24</v>
      </c>
      <c r="D98" t="s">
        <v>13</v>
      </c>
      <c r="E98" t="s">
        <v>38</v>
      </c>
      <c r="F98" s="7">
        <v>5355</v>
      </c>
      <c r="G98" s="8">
        <v>204</v>
      </c>
      <c r="H98">
        <f>_xlfn.XLOOKUP(Data[[#This Row],[Product]],products[Product],products[Cost per unit])</f>
        <v>7.64</v>
      </c>
      <c r="I98">
        <f>Data[[#This Row],[cost per unit]]*Data[[#This Row],[Units]]</f>
        <v>1558.56</v>
      </c>
    </row>
    <row r="99" spans="3:9" x14ac:dyDescent="0.35">
      <c r="C99" t="s">
        <v>44</v>
      </c>
      <c r="D99" t="s">
        <v>33</v>
      </c>
      <c r="E99" t="s">
        <v>51</v>
      </c>
      <c r="F99" s="7">
        <v>5306</v>
      </c>
      <c r="G99" s="8">
        <v>0</v>
      </c>
      <c r="H99">
        <f>_xlfn.XLOOKUP(Data[[#This Row],[Product]],products[Product],products[Cost per unit])</f>
        <v>5.6</v>
      </c>
      <c r="I99">
        <f>Data[[#This Row],[cost per unit]]*Data[[#This Row],[Units]]</f>
        <v>0</v>
      </c>
    </row>
    <row r="100" spans="3:9" x14ac:dyDescent="0.35">
      <c r="C100" t="s">
        <v>8</v>
      </c>
      <c r="D100" t="s">
        <v>25</v>
      </c>
      <c r="E100" t="s">
        <v>51</v>
      </c>
      <c r="F100" s="7">
        <v>5236</v>
      </c>
      <c r="G100" s="8">
        <v>51</v>
      </c>
      <c r="H100">
        <f>_xlfn.XLOOKUP(Data[[#This Row],[Product]],products[Product],products[Cost per unit])</f>
        <v>5.6</v>
      </c>
      <c r="I100">
        <f>Data[[#This Row],[cost per unit]]*Data[[#This Row],[Units]]</f>
        <v>285.59999999999997</v>
      </c>
    </row>
    <row r="101" spans="3:9" x14ac:dyDescent="0.35">
      <c r="C101" t="s">
        <v>44</v>
      </c>
      <c r="D101" t="s">
        <v>21</v>
      </c>
      <c r="E101" t="s">
        <v>18</v>
      </c>
      <c r="F101" s="7">
        <v>5194</v>
      </c>
      <c r="G101" s="8">
        <v>288</v>
      </c>
      <c r="H101">
        <f>_xlfn.XLOOKUP(Data[[#This Row],[Product]],products[Product],products[Cost per unit])</f>
        <v>10.38</v>
      </c>
      <c r="I101">
        <f>Data[[#This Row],[cost per unit]]*Data[[#This Row],[Units]]</f>
        <v>2989.44</v>
      </c>
    </row>
    <row r="102" spans="3:9" x14ac:dyDescent="0.35">
      <c r="C102" t="s">
        <v>8</v>
      </c>
      <c r="D102" t="s">
        <v>45</v>
      </c>
      <c r="E102" t="s">
        <v>29</v>
      </c>
      <c r="F102" s="7">
        <v>5075</v>
      </c>
      <c r="G102" s="8">
        <v>21</v>
      </c>
      <c r="H102">
        <f>_xlfn.XLOOKUP(Data[[#This Row],[Product]],products[Product],products[Cost per unit])</f>
        <v>8.65</v>
      </c>
      <c r="I102">
        <f>Data[[#This Row],[cost per unit]]*Data[[#This Row],[Units]]</f>
        <v>181.65</v>
      </c>
    </row>
    <row r="103" spans="3:9" x14ac:dyDescent="0.35">
      <c r="C103" t="s">
        <v>28</v>
      </c>
      <c r="D103" t="s">
        <v>13</v>
      </c>
      <c r="E103" t="s">
        <v>31</v>
      </c>
      <c r="F103" s="7">
        <v>5019</v>
      </c>
      <c r="G103" s="8">
        <v>156</v>
      </c>
      <c r="H103">
        <f>_xlfn.XLOOKUP(Data[[#This Row],[Product]],products[Product],products[Cost per unit])</f>
        <v>3.11</v>
      </c>
      <c r="I103">
        <f>Data[[#This Row],[cost per unit]]*Data[[#This Row],[Units]]</f>
        <v>485.15999999999997</v>
      </c>
    </row>
    <row r="104" spans="3:9" x14ac:dyDescent="0.35">
      <c r="C104" t="s">
        <v>52</v>
      </c>
      <c r="D104" t="s">
        <v>9</v>
      </c>
      <c r="E104" t="s">
        <v>47</v>
      </c>
      <c r="F104" s="7">
        <v>5019</v>
      </c>
      <c r="G104" s="8">
        <v>150</v>
      </c>
      <c r="H104">
        <f>_xlfn.XLOOKUP(Data[[#This Row],[Product]],products[Product],products[Cost per unit])</f>
        <v>6.49</v>
      </c>
      <c r="I104">
        <f>Data[[#This Row],[cost per unit]]*Data[[#This Row],[Units]]</f>
        <v>973.5</v>
      </c>
    </row>
    <row r="105" spans="3:9" x14ac:dyDescent="0.35">
      <c r="C105" t="s">
        <v>52</v>
      </c>
      <c r="D105" t="s">
        <v>21</v>
      </c>
      <c r="E105" t="s">
        <v>43</v>
      </c>
      <c r="F105" s="7">
        <v>5012</v>
      </c>
      <c r="G105" s="8">
        <v>210</v>
      </c>
      <c r="H105">
        <f>_xlfn.XLOOKUP(Data[[#This Row],[Product]],products[Product],products[Cost per unit])</f>
        <v>9.77</v>
      </c>
      <c r="I105">
        <f>Data[[#This Row],[cost per unit]]*Data[[#This Row],[Units]]</f>
        <v>2051.6999999999998</v>
      </c>
    </row>
    <row r="106" spans="3:9" x14ac:dyDescent="0.35">
      <c r="C106" t="s">
        <v>8</v>
      </c>
      <c r="D106" t="s">
        <v>33</v>
      </c>
      <c r="E106" t="s">
        <v>16</v>
      </c>
      <c r="F106" s="7">
        <v>4991</v>
      </c>
      <c r="G106" s="8">
        <v>12</v>
      </c>
      <c r="H106">
        <f>_xlfn.XLOOKUP(Data[[#This Row],[Product]],products[Product],products[Cost per unit])</f>
        <v>11.7</v>
      </c>
      <c r="I106">
        <f>Data[[#This Row],[cost per unit]]*Data[[#This Row],[Units]]</f>
        <v>140.39999999999998</v>
      </c>
    </row>
    <row r="107" spans="3:9" x14ac:dyDescent="0.35">
      <c r="C107" t="s">
        <v>24</v>
      </c>
      <c r="D107" t="s">
        <v>13</v>
      </c>
      <c r="E107" t="s">
        <v>51</v>
      </c>
      <c r="F107" s="7">
        <v>4991</v>
      </c>
      <c r="G107" s="8">
        <v>9</v>
      </c>
      <c r="H107">
        <f>_xlfn.XLOOKUP(Data[[#This Row],[Product]],products[Product],products[Cost per unit])</f>
        <v>5.6</v>
      </c>
      <c r="I107">
        <f>Data[[#This Row],[cost per unit]]*Data[[#This Row],[Units]]</f>
        <v>50.4</v>
      </c>
    </row>
    <row r="108" spans="3:9" x14ac:dyDescent="0.35">
      <c r="C108" t="s">
        <v>48</v>
      </c>
      <c r="D108" t="s">
        <v>9</v>
      </c>
      <c r="E108" t="s">
        <v>31</v>
      </c>
      <c r="F108" s="7">
        <v>4970</v>
      </c>
      <c r="G108" s="8">
        <v>156</v>
      </c>
      <c r="H108">
        <f>_xlfn.XLOOKUP(Data[[#This Row],[Product]],products[Product],products[Cost per unit])</f>
        <v>3.11</v>
      </c>
      <c r="I108">
        <f>Data[[#This Row],[cost per unit]]*Data[[#This Row],[Units]]</f>
        <v>485.15999999999997</v>
      </c>
    </row>
    <row r="109" spans="3:9" x14ac:dyDescent="0.35">
      <c r="C109" t="s">
        <v>55</v>
      </c>
      <c r="D109" t="s">
        <v>25</v>
      </c>
      <c r="E109" t="s">
        <v>51</v>
      </c>
      <c r="F109" s="7">
        <v>4956</v>
      </c>
      <c r="G109" s="8">
        <v>171</v>
      </c>
      <c r="H109">
        <f>_xlfn.XLOOKUP(Data[[#This Row],[Product]],products[Product],products[Cost per unit])</f>
        <v>5.6</v>
      </c>
      <c r="I109">
        <f>Data[[#This Row],[cost per unit]]*Data[[#This Row],[Units]]</f>
        <v>957.59999999999991</v>
      </c>
    </row>
    <row r="110" spans="3:9" x14ac:dyDescent="0.35">
      <c r="C110" t="s">
        <v>48</v>
      </c>
      <c r="D110" t="s">
        <v>33</v>
      </c>
      <c r="E110" t="s">
        <v>47</v>
      </c>
      <c r="F110" s="7">
        <v>4949</v>
      </c>
      <c r="G110" s="8">
        <v>189</v>
      </c>
      <c r="H110">
        <f>_xlfn.XLOOKUP(Data[[#This Row],[Product]],products[Product],products[Cost per unit])</f>
        <v>6.49</v>
      </c>
      <c r="I110">
        <f>Data[[#This Row],[cost per unit]]*Data[[#This Row],[Units]]</f>
        <v>1226.6100000000001</v>
      </c>
    </row>
    <row r="111" spans="3:9" x14ac:dyDescent="0.35">
      <c r="C111" t="s">
        <v>40</v>
      </c>
      <c r="D111" t="s">
        <v>13</v>
      </c>
      <c r="E111" t="s">
        <v>47</v>
      </c>
      <c r="F111" s="7">
        <v>4935</v>
      </c>
      <c r="G111" s="8">
        <v>126</v>
      </c>
      <c r="H111">
        <f>_xlfn.XLOOKUP(Data[[#This Row],[Product]],products[Product],products[Cost per unit])</f>
        <v>6.49</v>
      </c>
      <c r="I111">
        <f>Data[[#This Row],[cost per unit]]*Data[[#This Row],[Units]]</f>
        <v>817.74</v>
      </c>
    </row>
    <row r="112" spans="3:9" x14ac:dyDescent="0.35">
      <c r="C112" t="s">
        <v>24</v>
      </c>
      <c r="D112" t="s">
        <v>25</v>
      </c>
      <c r="E112" t="s">
        <v>42</v>
      </c>
      <c r="F112" s="7">
        <v>4858</v>
      </c>
      <c r="G112" s="8">
        <v>279</v>
      </c>
      <c r="H112">
        <f>_xlfn.XLOOKUP(Data[[#This Row],[Product]],products[Product],products[Cost per unit])</f>
        <v>9</v>
      </c>
      <c r="I112">
        <f>Data[[#This Row],[cost per unit]]*Data[[#This Row],[Units]]</f>
        <v>2511</v>
      </c>
    </row>
    <row r="113" spans="3:9" x14ac:dyDescent="0.35">
      <c r="C113" t="s">
        <v>32</v>
      </c>
      <c r="D113" t="s">
        <v>25</v>
      </c>
      <c r="E113" t="s">
        <v>22</v>
      </c>
      <c r="F113" s="7">
        <v>4802</v>
      </c>
      <c r="G113" s="8">
        <v>36</v>
      </c>
      <c r="H113">
        <f>_xlfn.XLOOKUP(Data[[#This Row],[Product]],products[Product],products[Cost per unit])</f>
        <v>11.73</v>
      </c>
      <c r="I113">
        <f>Data[[#This Row],[cost per unit]]*Data[[#This Row],[Units]]</f>
        <v>422.28000000000003</v>
      </c>
    </row>
    <row r="114" spans="3:9" x14ac:dyDescent="0.35">
      <c r="C114" t="s">
        <v>48</v>
      </c>
      <c r="D114" t="s">
        <v>21</v>
      </c>
      <c r="E114" t="s">
        <v>46</v>
      </c>
      <c r="F114" s="7">
        <v>4781</v>
      </c>
      <c r="G114" s="8">
        <v>123</v>
      </c>
      <c r="H114">
        <f>_xlfn.XLOOKUP(Data[[#This Row],[Product]],products[Product],products[Cost per unit])</f>
        <v>14.49</v>
      </c>
      <c r="I114">
        <f>Data[[#This Row],[cost per unit]]*Data[[#This Row],[Units]]</f>
        <v>1782.27</v>
      </c>
    </row>
    <row r="115" spans="3:9" x14ac:dyDescent="0.35">
      <c r="C115" t="s">
        <v>40</v>
      </c>
      <c r="D115" t="s">
        <v>21</v>
      </c>
      <c r="E115" t="s">
        <v>12</v>
      </c>
      <c r="F115" s="7">
        <v>4760</v>
      </c>
      <c r="G115" s="8">
        <v>69</v>
      </c>
      <c r="H115">
        <f>_xlfn.XLOOKUP(Data[[#This Row],[Product]],products[Product],products[Cost per unit])</f>
        <v>9.33</v>
      </c>
      <c r="I115">
        <f>Data[[#This Row],[cost per unit]]*Data[[#This Row],[Units]]</f>
        <v>643.77</v>
      </c>
    </row>
    <row r="116" spans="3:9" x14ac:dyDescent="0.35">
      <c r="C116" t="s">
        <v>52</v>
      </c>
      <c r="D116" t="s">
        <v>21</v>
      </c>
      <c r="E116" t="s">
        <v>36</v>
      </c>
      <c r="F116" s="7">
        <v>4753</v>
      </c>
      <c r="G116" s="8">
        <v>300</v>
      </c>
      <c r="H116">
        <f>_xlfn.XLOOKUP(Data[[#This Row],[Product]],products[Product],products[Cost per unit])</f>
        <v>16.73</v>
      </c>
      <c r="I116">
        <f>Data[[#This Row],[cost per unit]]*Data[[#This Row],[Units]]</f>
        <v>5019</v>
      </c>
    </row>
    <row r="117" spans="3:9" x14ac:dyDescent="0.35">
      <c r="C117" t="s">
        <v>8</v>
      </c>
      <c r="D117" t="s">
        <v>21</v>
      </c>
      <c r="E117" t="s">
        <v>54</v>
      </c>
      <c r="F117" s="7">
        <v>4753</v>
      </c>
      <c r="G117" s="8">
        <v>246</v>
      </c>
      <c r="H117">
        <f>_xlfn.XLOOKUP(Data[[#This Row],[Product]],products[Product],products[Cost per unit])</f>
        <v>5.79</v>
      </c>
      <c r="I117">
        <f>Data[[#This Row],[cost per unit]]*Data[[#This Row],[Units]]</f>
        <v>1424.34</v>
      </c>
    </row>
    <row r="118" spans="3:9" x14ac:dyDescent="0.35">
      <c r="C118" t="s">
        <v>28</v>
      </c>
      <c r="D118" t="s">
        <v>21</v>
      </c>
      <c r="E118" t="s">
        <v>10</v>
      </c>
      <c r="F118" s="7">
        <v>4725</v>
      </c>
      <c r="G118" s="8">
        <v>174</v>
      </c>
      <c r="H118">
        <f>_xlfn.XLOOKUP(Data[[#This Row],[Product]],products[Product],products[Cost per unit])</f>
        <v>8.7899999999999991</v>
      </c>
      <c r="I118">
        <f>Data[[#This Row],[cost per unit]]*Data[[#This Row],[Units]]</f>
        <v>1529.4599999999998</v>
      </c>
    </row>
    <row r="119" spans="3:9" x14ac:dyDescent="0.35">
      <c r="C119" t="s">
        <v>24</v>
      </c>
      <c r="D119" t="s">
        <v>33</v>
      </c>
      <c r="E119" t="s">
        <v>47</v>
      </c>
      <c r="F119" s="7">
        <v>4683</v>
      </c>
      <c r="G119" s="8">
        <v>30</v>
      </c>
      <c r="H119">
        <f>_xlfn.XLOOKUP(Data[[#This Row],[Product]],products[Product],products[Cost per unit])</f>
        <v>6.49</v>
      </c>
      <c r="I119">
        <f>Data[[#This Row],[cost per unit]]*Data[[#This Row],[Units]]</f>
        <v>194.70000000000002</v>
      </c>
    </row>
    <row r="120" spans="3:9" x14ac:dyDescent="0.35">
      <c r="C120" t="s">
        <v>44</v>
      </c>
      <c r="D120" t="s">
        <v>21</v>
      </c>
      <c r="E120" t="s">
        <v>16</v>
      </c>
      <c r="F120" s="7">
        <v>4606</v>
      </c>
      <c r="G120" s="8">
        <v>63</v>
      </c>
      <c r="H120">
        <f>_xlfn.XLOOKUP(Data[[#This Row],[Product]],products[Product],products[Cost per unit])</f>
        <v>11.7</v>
      </c>
      <c r="I120">
        <f>Data[[#This Row],[cost per unit]]*Data[[#This Row],[Units]]</f>
        <v>737.09999999999991</v>
      </c>
    </row>
    <row r="121" spans="3:9" x14ac:dyDescent="0.35">
      <c r="C121" t="s">
        <v>55</v>
      </c>
      <c r="D121" t="s">
        <v>33</v>
      </c>
      <c r="E121" t="s">
        <v>53</v>
      </c>
      <c r="F121" s="7">
        <v>4592</v>
      </c>
      <c r="G121" s="8">
        <v>324</v>
      </c>
      <c r="H121">
        <f>_xlfn.XLOOKUP(Data[[#This Row],[Product]],products[Product],products[Cost per unit])</f>
        <v>7.16</v>
      </c>
      <c r="I121">
        <f>Data[[#This Row],[cost per unit]]*Data[[#This Row],[Units]]</f>
        <v>2319.84</v>
      </c>
    </row>
    <row r="122" spans="3:9" x14ac:dyDescent="0.35">
      <c r="C122" t="s">
        <v>44</v>
      </c>
      <c r="D122" t="s">
        <v>21</v>
      </c>
      <c r="E122" t="s">
        <v>38</v>
      </c>
      <c r="F122" s="7">
        <v>4585</v>
      </c>
      <c r="G122" s="8">
        <v>240</v>
      </c>
      <c r="H122">
        <f>_xlfn.XLOOKUP(Data[[#This Row],[Product]],products[Product],products[Cost per unit])</f>
        <v>7.64</v>
      </c>
      <c r="I122">
        <f>Data[[#This Row],[cost per unit]]*Data[[#This Row],[Units]]</f>
        <v>1833.6</v>
      </c>
    </row>
    <row r="123" spans="3:9" x14ac:dyDescent="0.35">
      <c r="C123" t="s">
        <v>44</v>
      </c>
      <c r="D123" t="s">
        <v>33</v>
      </c>
      <c r="E123" t="s">
        <v>31</v>
      </c>
      <c r="F123" s="7">
        <v>4487</v>
      </c>
      <c r="G123" s="8">
        <v>111</v>
      </c>
      <c r="H123">
        <f>_xlfn.XLOOKUP(Data[[#This Row],[Product]],products[Product],products[Cost per unit])</f>
        <v>3.11</v>
      </c>
      <c r="I123">
        <f>Data[[#This Row],[cost per unit]]*Data[[#This Row],[Units]]</f>
        <v>345.21</v>
      </c>
    </row>
    <row r="124" spans="3:9" x14ac:dyDescent="0.35">
      <c r="C124" t="s">
        <v>44</v>
      </c>
      <c r="D124" t="s">
        <v>33</v>
      </c>
      <c r="E124" t="s">
        <v>10</v>
      </c>
      <c r="F124" s="7">
        <v>4487</v>
      </c>
      <c r="G124" s="8">
        <v>333</v>
      </c>
      <c r="H124">
        <f>_xlfn.XLOOKUP(Data[[#This Row],[Product]],products[Product],products[Cost per unit])</f>
        <v>8.7899999999999991</v>
      </c>
      <c r="I124">
        <f>Data[[#This Row],[cost per unit]]*Data[[#This Row],[Units]]</f>
        <v>2927.0699999999997</v>
      </c>
    </row>
    <row r="125" spans="3:9" x14ac:dyDescent="0.35">
      <c r="C125" t="s">
        <v>8</v>
      </c>
      <c r="D125" t="s">
        <v>21</v>
      </c>
      <c r="E125" t="s">
        <v>53</v>
      </c>
      <c r="F125" s="7">
        <v>4480</v>
      </c>
      <c r="G125" s="8">
        <v>357</v>
      </c>
      <c r="H125">
        <f>_xlfn.XLOOKUP(Data[[#This Row],[Product]],products[Product],products[Cost per unit])</f>
        <v>7.16</v>
      </c>
      <c r="I125">
        <f>Data[[#This Row],[cost per unit]]*Data[[#This Row],[Units]]</f>
        <v>2556.12</v>
      </c>
    </row>
    <row r="126" spans="3:9" x14ac:dyDescent="0.35">
      <c r="C126" t="s">
        <v>44</v>
      </c>
      <c r="D126" t="s">
        <v>25</v>
      </c>
      <c r="E126" t="s">
        <v>31</v>
      </c>
      <c r="F126" s="7">
        <v>4438</v>
      </c>
      <c r="G126" s="8">
        <v>246</v>
      </c>
      <c r="H126">
        <f>_xlfn.XLOOKUP(Data[[#This Row],[Product]],products[Product],products[Cost per unit])</f>
        <v>3.11</v>
      </c>
      <c r="I126">
        <f>Data[[#This Row],[cost per unit]]*Data[[#This Row],[Units]]</f>
        <v>765.06</v>
      </c>
    </row>
    <row r="127" spans="3:9" x14ac:dyDescent="0.35">
      <c r="C127" t="s">
        <v>28</v>
      </c>
      <c r="D127" t="s">
        <v>9</v>
      </c>
      <c r="E127" t="s">
        <v>12</v>
      </c>
      <c r="F127" s="7">
        <v>4424</v>
      </c>
      <c r="G127" s="8">
        <v>201</v>
      </c>
      <c r="H127">
        <f>_xlfn.XLOOKUP(Data[[#This Row],[Product]],products[Product],products[Cost per unit])</f>
        <v>9.33</v>
      </c>
      <c r="I127">
        <f>Data[[#This Row],[cost per unit]]*Data[[#This Row],[Units]]</f>
        <v>1875.33</v>
      </c>
    </row>
    <row r="128" spans="3:9" x14ac:dyDescent="0.35">
      <c r="C128" t="s">
        <v>32</v>
      </c>
      <c r="D128" t="s">
        <v>45</v>
      </c>
      <c r="E128" t="s">
        <v>47</v>
      </c>
      <c r="F128" s="7">
        <v>4417</v>
      </c>
      <c r="G128" s="8">
        <v>153</v>
      </c>
      <c r="H128">
        <f>_xlfn.XLOOKUP(Data[[#This Row],[Product]],products[Product],products[Cost per unit])</f>
        <v>6.49</v>
      </c>
      <c r="I128">
        <f>Data[[#This Row],[cost per unit]]*Data[[#This Row],[Units]]</f>
        <v>992.97</v>
      </c>
    </row>
    <row r="129" spans="3:9" x14ac:dyDescent="0.35">
      <c r="C129" t="s">
        <v>32</v>
      </c>
      <c r="D129" t="s">
        <v>45</v>
      </c>
      <c r="E129" t="s">
        <v>54</v>
      </c>
      <c r="F129" s="7">
        <v>4326</v>
      </c>
      <c r="G129" s="8">
        <v>348</v>
      </c>
      <c r="H129">
        <f>_xlfn.XLOOKUP(Data[[#This Row],[Product]],products[Product],products[Cost per unit])</f>
        <v>5.79</v>
      </c>
      <c r="I129">
        <f>Data[[#This Row],[cost per unit]]*Data[[#This Row],[Units]]</f>
        <v>2014.92</v>
      </c>
    </row>
    <row r="130" spans="3:9" x14ac:dyDescent="0.35">
      <c r="C130" t="s">
        <v>48</v>
      </c>
      <c r="D130" t="s">
        <v>9</v>
      </c>
      <c r="E130" t="s">
        <v>12</v>
      </c>
      <c r="F130" s="7">
        <v>4319</v>
      </c>
      <c r="G130" s="8">
        <v>30</v>
      </c>
      <c r="H130">
        <f>_xlfn.XLOOKUP(Data[[#This Row],[Product]],products[Product],products[Cost per unit])</f>
        <v>9.33</v>
      </c>
      <c r="I130">
        <f>Data[[#This Row],[cost per unit]]*Data[[#This Row],[Units]]</f>
        <v>279.89999999999998</v>
      </c>
    </row>
    <row r="131" spans="3:9" x14ac:dyDescent="0.35">
      <c r="C131" t="s">
        <v>17</v>
      </c>
      <c r="D131" t="s">
        <v>33</v>
      </c>
      <c r="E131" t="s">
        <v>50</v>
      </c>
      <c r="F131" s="7">
        <v>4305</v>
      </c>
      <c r="G131" s="8">
        <v>156</v>
      </c>
      <c r="H131">
        <f>_xlfn.XLOOKUP(Data[[#This Row],[Product]],products[Product],products[Cost per unit])</f>
        <v>13.15</v>
      </c>
      <c r="I131">
        <f>Data[[#This Row],[cost per unit]]*Data[[#This Row],[Units]]</f>
        <v>2051.4</v>
      </c>
    </row>
    <row r="132" spans="3:9" x14ac:dyDescent="0.35">
      <c r="C132" t="s">
        <v>48</v>
      </c>
      <c r="D132" t="s">
        <v>13</v>
      </c>
      <c r="E132" t="s">
        <v>36</v>
      </c>
      <c r="F132" s="7">
        <v>4242</v>
      </c>
      <c r="G132" s="8">
        <v>207</v>
      </c>
      <c r="H132">
        <f>_xlfn.XLOOKUP(Data[[#This Row],[Product]],products[Product],products[Cost per unit])</f>
        <v>16.73</v>
      </c>
      <c r="I132">
        <f>Data[[#This Row],[cost per unit]]*Data[[#This Row],[Units]]</f>
        <v>3463.11</v>
      </c>
    </row>
    <row r="133" spans="3:9" x14ac:dyDescent="0.35">
      <c r="C133" t="s">
        <v>17</v>
      </c>
      <c r="D133" t="s">
        <v>45</v>
      </c>
      <c r="E133" t="s">
        <v>49</v>
      </c>
      <c r="F133" s="7">
        <v>4137</v>
      </c>
      <c r="G133" s="8">
        <v>60</v>
      </c>
      <c r="H133">
        <f>_xlfn.XLOOKUP(Data[[#This Row],[Product]],products[Product],products[Cost per unit])</f>
        <v>4.97</v>
      </c>
      <c r="I133">
        <f>Data[[#This Row],[cost per unit]]*Data[[#This Row],[Units]]</f>
        <v>298.2</v>
      </c>
    </row>
    <row r="134" spans="3:9" x14ac:dyDescent="0.35">
      <c r="C134" t="s">
        <v>24</v>
      </c>
      <c r="D134" t="s">
        <v>13</v>
      </c>
      <c r="E134" t="s">
        <v>43</v>
      </c>
      <c r="F134" s="7">
        <v>4053</v>
      </c>
      <c r="G134" s="8">
        <v>24</v>
      </c>
      <c r="H134">
        <f>_xlfn.XLOOKUP(Data[[#This Row],[Product]],products[Product],products[Cost per unit])</f>
        <v>9.77</v>
      </c>
      <c r="I134">
        <f>Data[[#This Row],[cost per unit]]*Data[[#This Row],[Units]]</f>
        <v>234.48</v>
      </c>
    </row>
    <row r="135" spans="3:9" x14ac:dyDescent="0.35">
      <c r="C135" t="s">
        <v>28</v>
      </c>
      <c r="D135" t="s">
        <v>13</v>
      </c>
      <c r="E135" t="s">
        <v>38</v>
      </c>
      <c r="F135" s="7">
        <v>4018</v>
      </c>
      <c r="G135" s="8">
        <v>162</v>
      </c>
      <c r="H135">
        <f>_xlfn.XLOOKUP(Data[[#This Row],[Product]],products[Product],products[Cost per unit])</f>
        <v>7.64</v>
      </c>
      <c r="I135">
        <f>Data[[#This Row],[cost per unit]]*Data[[#This Row],[Units]]</f>
        <v>1237.6799999999998</v>
      </c>
    </row>
    <row r="136" spans="3:9" x14ac:dyDescent="0.35">
      <c r="C136" t="s">
        <v>8</v>
      </c>
      <c r="D136" t="s">
        <v>25</v>
      </c>
      <c r="E136" t="s">
        <v>49</v>
      </c>
      <c r="F136" s="7">
        <v>4018</v>
      </c>
      <c r="G136" s="8">
        <v>171</v>
      </c>
      <c r="H136">
        <f>_xlfn.XLOOKUP(Data[[#This Row],[Product]],products[Product],products[Cost per unit])</f>
        <v>4.97</v>
      </c>
      <c r="I136">
        <f>Data[[#This Row],[cost per unit]]*Data[[#This Row],[Units]]</f>
        <v>849.87</v>
      </c>
    </row>
    <row r="137" spans="3:9" x14ac:dyDescent="0.35">
      <c r="C137" t="s">
        <v>32</v>
      </c>
      <c r="D137" t="s">
        <v>25</v>
      </c>
      <c r="E137" t="s">
        <v>26</v>
      </c>
      <c r="F137" s="7">
        <v>4018</v>
      </c>
      <c r="G137" s="8">
        <v>126</v>
      </c>
      <c r="H137">
        <f>_xlfn.XLOOKUP(Data[[#This Row],[Product]],products[Product],products[Cost per unit])</f>
        <v>12.37</v>
      </c>
      <c r="I137">
        <f>Data[[#This Row],[cost per unit]]*Data[[#This Row],[Units]]</f>
        <v>1558.62</v>
      </c>
    </row>
    <row r="138" spans="3:9" x14ac:dyDescent="0.35">
      <c r="C138" t="s">
        <v>55</v>
      </c>
      <c r="D138" t="s">
        <v>33</v>
      </c>
      <c r="E138" t="s">
        <v>31</v>
      </c>
      <c r="F138" s="7">
        <v>3983</v>
      </c>
      <c r="G138" s="8">
        <v>144</v>
      </c>
      <c r="H138">
        <f>_xlfn.XLOOKUP(Data[[#This Row],[Product]],products[Product],products[Cost per unit])</f>
        <v>3.11</v>
      </c>
      <c r="I138">
        <f>Data[[#This Row],[cost per unit]]*Data[[#This Row],[Units]]</f>
        <v>447.84</v>
      </c>
    </row>
    <row r="139" spans="3:9" x14ac:dyDescent="0.35">
      <c r="C139" t="s">
        <v>40</v>
      </c>
      <c r="D139" t="s">
        <v>25</v>
      </c>
      <c r="E139" t="s">
        <v>16</v>
      </c>
      <c r="F139" s="7">
        <v>3976</v>
      </c>
      <c r="G139" s="8">
        <v>72</v>
      </c>
      <c r="H139">
        <f>_xlfn.XLOOKUP(Data[[#This Row],[Product]],products[Product],products[Cost per unit])</f>
        <v>11.7</v>
      </c>
      <c r="I139">
        <f>Data[[#This Row],[cost per unit]]*Data[[#This Row],[Units]]</f>
        <v>842.4</v>
      </c>
    </row>
    <row r="140" spans="3:9" x14ac:dyDescent="0.35">
      <c r="C140" t="s">
        <v>17</v>
      </c>
      <c r="D140" t="s">
        <v>25</v>
      </c>
      <c r="E140" t="s">
        <v>49</v>
      </c>
      <c r="F140" s="7">
        <v>3920</v>
      </c>
      <c r="G140" s="8">
        <v>306</v>
      </c>
      <c r="H140">
        <f>_xlfn.XLOOKUP(Data[[#This Row],[Product]],products[Product],products[Cost per unit])</f>
        <v>4.97</v>
      </c>
      <c r="I140">
        <f>Data[[#This Row],[cost per unit]]*Data[[#This Row],[Units]]</f>
        <v>1520.82</v>
      </c>
    </row>
    <row r="141" spans="3:9" x14ac:dyDescent="0.35">
      <c r="C141" t="s">
        <v>48</v>
      </c>
      <c r="D141" t="s">
        <v>21</v>
      </c>
      <c r="E141" t="s">
        <v>36</v>
      </c>
      <c r="F141" s="7">
        <v>3864</v>
      </c>
      <c r="G141" s="8">
        <v>177</v>
      </c>
      <c r="H141">
        <f>_xlfn.XLOOKUP(Data[[#This Row],[Product]],products[Product],products[Cost per unit])</f>
        <v>16.73</v>
      </c>
      <c r="I141">
        <f>Data[[#This Row],[cost per unit]]*Data[[#This Row],[Units]]</f>
        <v>2961.21</v>
      </c>
    </row>
    <row r="142" spans="3:9" x14ac:dyDescent="0.35">
      <c r="C142" t="s">
        <v>17</v>
      </c>
      <c r="D142" t="s">
        <v>45</v>
      </c>
      <c r="E142" t="s">
        <v>50</v>
      </c>
      <c r="F142" s="7">
        <v>3850</v>
      </c>
      <c r="G142" s="8">
        <v>102</v>
      </c>
      <c r="H142">
        <f>_xlfn.XLOOKUP(Data[[#This Row],[Product]],products[Product],products[Cost per unit])</f>
        <v>13.15</v>
      </c>
      <c r="I142">
        <f>Data[[#This Row],[cost per unit]]*Data[[#This Row],[Units]]</f>
        <v>1341.3</v>
      </c>
    </row>
    <row r="143" spans="3:9" x14ac:dyDescent="0.35">
      <c r="C143" t="s">
        <v>44</v>
      </c>
      <c r="D143" t="s">
        <v>13</v>
      </c>
      <c r="E143" t="s">
        <v>22</v>
      </c>
      <c r="F143" s="7">
        <v>3829</v>
      </c>
      <c r="G143" s="8">
        <v>24</v>
      </c>
      <c r="H143">
        <f>_xlfn.XLOOKUP(Data[[#This Row],[Product]],products[Product],products[Cost per unit])</f>
        <v>11.73</v>
      </c>
      <c r="I143">
        <f>Data[[#This Row],[cost per unit]]*Data[[#This Row],[Units]]</f>
        <v>281.52</v>
      </c>
    </row>
    <row r="144" spans="3:9" x14ac:dyDescent="0.35">
      <c r="C144" t="s">
        <v>24</v>
      </c>
      <c r="D144" t="s">
        <v>21</v>
      </c>
      <c r="E144" t="s">
        <v>34</v>
      </c>
      <c r="F144" s="7">
        <v>3808</v>
      </c>
      <c r="G144" s="8">
        <v>279</v>
      </c>
      <c r="H144">
        <f>_xlfn.XLOOKUP(Data[[#This Row],[Product]],products[Product],products[Cost per unit])</f>
        <v>6.47</v>
      </c>
      <c r="I144">
        <f>Data[[#This Row],[cost per unit]]*Data[[#This Row],[Units]]</f>
        <v>1805.1299999999999</v>
      </c>
    </row>
    <row r="145" spans="3:9" x14ac:dyDescent="0.35">
      <c r="C145" t="s">
        <v>28</v>
      </c>
      <c r="D145" t="s">
        <v>13</v>
      </c>
      <c r="E145" t="s">
        <v>26</v>
      </c>
      <c r="F145" s="7">
        <v>3794</v>
      </c>
      <c r="G145" s="8">
        <v>159</v>
      </c>
      <c r="H145">
        <f>_xlfn.XLOOKUP(Data[[#This Row],[Product]],products[Product],products[Cost per unit])</f>
        <v>12.37</v>
      </c>
      <c r="I145">
        <f>Data[[#This Row],[cost per unit]]*Data[[#This Row],[Units]]</f>
        <v>1966.83</v>
      </c>
    </row>
    <row r="146" spans="3:9" x14ac:dyDescent="0.35">
      <c r="C146" t="s">
        <v>55</v>
      </c>
      <c r="D146" t="s">
        <v>9</v>
      </c>
      <c r="E146" t="s">
        <v>47</v>
      </c>
      <c r="F146" s="7">
        <v>3773</v>
      </c>
      <c r="G146" s="8">
        <v>165</v>
      </c>
      <c r="H146">
        <f>_xlfn.XLOOKUP(Data[[#This Row],[Product]],products[Product],products[Cost per unit])</f>
        <v>6.49</v>
      </c>
      <c r="I146">
        <f>Data[[#This Row],[cost per unit]]*Data[[#This Row],[Units]]</f>
        <v>1070.8500000000001</v>
      </c>
    </row>
    <row r="147" spans="3:9" x14ac:dyDescent="0.35">
      <c r="C147" t="s">
        <v>48</v>
      </c>
      <c r="D147" t="s">
        <v>13</v>
      </c>
      <c r="E147" t="s">
        <v>31</v>
      </c>
      <c r="F147" s="7">
        <v>3759</v>
      </c>
      <c r="G147" s="8">
        <v>150</v>
      </c>
      <c r="H147">
        <f>_xlfn.XLOOKUP(Data[[#This Row],[Product]],products[Product],products[Cost per unit])</f>
        <v>3.11</v>
      </c>
      <c r="I147">
        <f>Data[[#This Row],[cost per unit]]*Data[[#This Row],[Units]]</f>
        <v>466.5</v>
      </c>
    </row>
    <row r="148" spans="3:9" x14ac:dyDescent="0.35">
      <c r="C148" t="s">
        <v>52</v>
      </c>
      <c r="D148" t="s">
        <v>45</v>
      </c>
      <c r="E148" t="s">
        <v>29</v>
      </c>
      <c r="F148" s="7">
        <v>3752</v>
      </c>
      <c r="G148" s="8">
        <v>213</v>
      </c>
      <c r="H148">
        <f>_xlfn.XLOOKUP(Data[[#This Row],[Product]],products[Product],products[Cost per unit])</f>
        <v>8.65</v>
      </c>
      <c r="I148">
        <f>Data[[#This Row],[cost per unit]]*Data[[#This Row],[Units]]</f>
        <v>1842.45</v>
      </c>
    </row>
    <row r="149" spans="3:9" x14ac:dyDescent="0.35">
      <c r="C149" t="s">
        <v>55</v>
      </c>
      <c r="D149" t="s">
        <v>13</v>
      </c>
      <c r="E149" t="s">
        <v>18</v>
      </c>
      <c r="F149" s="7">
        <v>3689</v>
      </c>
      <c r="G149" s="8">
        <v>312</v>
      </c>
      <c r="H149">
        <f>_xlfn.XLOOKUP(Data[[#This Row],[Product]],products[Product],products[Cost per unit])</f>
        <v>10.38</v>
      </c>
      <c r="I149">
        <f>Data[[#This Row],[cost per unit]]*Data[[#This Row],[Units]]</f>
        <v>3238.5600000000004</v>
      </c>
    </row>
    <row r="150" spans="3:9" x14ac:dyDescent="0.35">
      <c r="C150" t="s">
        <v>55</v>
      </c>
      <c r="D150" t="s">
        <v>25</v>
      </c>
      <c r="E150" t="s">
        <v>53</v>
      </c>
      <c r="F150" s="7">
        <v>3640</v>
      </c>
      <c r="G150" s="8">
        <v>51</v>
      </c>
      <c r="H150">
        <f>_xlfn.XLOOKUP(Data[[#This Row],[Product]],products[Product],products[Cost per unit])</f>
        <v>7.16</v>
      </c>
      <c r="I150">
        <f>Data[[#This Row],[cost per unit]]*Data[[#This Row],[Units]]</f>
        <v>365.16</v>
      </c>
    </row>
    <row r="151" spans="3:9" x14ac:dyDescent="0.35">
      <c r="C151" t="s">
        <v>52</v>
      </c>
      <c r="D151" t="s">
        <v>21</v>
      </c>
      <c r="E151" t="s">
        <v>46</v>
      </c>
      <c r="F151" s="7">
        <v>3598</v>
      </c>
      <c r="G151" s="8">
        <v>81</v>
      </c>
      <c r="H151">
        <f>_xlfn.XLOOKUP(Data[[#This Row],[Product]],products[Product],products[Cost per unit])</f>
        <v>14.49</v>
      </c>
      <c r="I151">
        <f>Data[[#This Row],[cost per unit]]*Data[[#This Row],[Units]]</f>
        <v>1173.69</v>
      </c>
    </row>
    <row r="152" spans="3:9" x14ac:dyDescent="0.35">
      <c r="C152" t="s">
        <v>48</v>
      </c>
      <c r="D152" t="s">
        <v>33</v>
      </c>
      <c r="E152" t="s">
        <v>18</v>
      </c>
      <c r="F152" s="7">
        <v>3556</v>
      </c>
      <c r="G152" s="8">
        <v>459</v>
      </c>
      <c r="H152">
        <f>_xlfn.XLOOKUP(Data[[#This Row],[Product]],products[Product],products[Cost per unit])</f>
        <v>10.38</v>
      </c>
      <c r="I152">
        <f>Data[[#This Row],[cost per unit]]*Data[[#This Row],[Units]]</f>
        <v>4764.42</v>
      </c>
    </row>
    <row r="153" spans="3:9" x14ac:dyDescent="0.35">
      <c r="C153" t="s">
        <v>32</v>
      </c>
      <c r="D153" t="s">
        <v>45</v>
      </c>
      <c r="E153" t="s">
        <v>20</v>
      </c>
      <c r="F153" s="7">
        <v>3549</v>
      </c>
      <c r="G153" s="8">
        <v>3</v>
      </c>
      <c r="H153">
        <f>_xlfn.XLOOKUP(Data[[#This Row],[Product]],products[Product],products[Cost per unit])</f>
        <v>11.88</v>
      </c>
      <c r="I153">
        <f>Data[[#This Row],[cost per unit]]*Data[[#This Row],[Units]]</f>
        <v>35.64</v>
      </c>
    </row>
    <row r="154" spans="3:9" x14ac:dyDescent="0.35">
      <c r="C154" t="s">
        <v>52</v>
      </c>
      <c r="D154" t="s">
        <v>13</v>
      </c>
      <c r="E154" t="s">
        <v>54</v>
      </c>
      <c r="F154" s="7">
        <v>3507</v>
      </c>
      <c r="G154" s="8">
        <v>288</v>
      </c>
      <c r="H154">
        <f>_xlfn.XLOOKUP(Data[[#This Row],[Product]],products[Product],products[Cost per unit])</f>
        <v>5.79</v>
      </c>
      <c r="I154">
        <f>Data[[#This Row],[cost per unit]]*Data[[#This Row],[Units]]</f>
        <v>1667.52</v>
      </c>
    </row>
    <row r="155" spans="3:9" x14ac:dyDescent="0.35">
      <c r="C155" t="s">
        <v>24</v>
      </c>
      <c r="D155" t="s">
        <v>21</v>
      </c>
      <c r="E155" t="s">
        <v>16</v>
      </c>
      <c r="F155" s="7">
        <v>3472</v>
      </c>
      <c r="G155" s="8">
        <v>96</v>
      </c>
      <c r="H155">
        <f>_xlfn.XLOOKUP(Data[[#This Row],[Product]],products[Product],products[Cost per unit])</f>
        <v>11.7</v>
      </c>
      <c r="I155">
        <f>Data[[#This Row],[cost per unit]]*Data[[#This Row],[Units]]</f>
        <v>1123.1999999999998</v>
      </c>
    </row>
    <row r="156" spans="3:9" x14ac:dyDescent="0.35">
      <c r="C156" t="s">
        <v>48</v>
      </c>
      <c r="D156" t="s">
        <v>13</v>
      </c>
      <c r="E156" t="s">
        <v>46</v>
      </c>
      <c r="F156" s="7">
        <v>3402</v>
      </c>
      <c r="G156" s="8">
        <v>366</v>
      </c>
      <c r="H156">
        <f>_xlfn.XLOOKUP(Data[[#This Row],[Product]],products[Product],products[Cost per unit])</f>
        <v>14.49</v>
      </c>
      <c r="I156">
        <f>Data[[#This Row],[cost per unit]]*Data[[#This Row],[Units]]</f>
        <v>5303.34</v>
      </c>
    </row>
    <row r="157" spans="3:9" x14ac:dyDescent="0.35">
      <c r="C157" t="s">
        <v>40</v>
      </c>
      <c r="D157" t="s">
        <v>33</v>
      </c>
      <c r="E157" t="s">
        <v>14</v>
      </c>
      <c r="F157" s="7">
        <v>3388</v>
      </c>
      <c r="G157" s="8">
        <v>123</v>
      </c>
      <c r="H157">
        <f>_xlfn.XLOOKUP(Data[[#This Row],[Product]],products[Product],products[Cost per unit])</f>
        <v>10.62</v>
      </c>
      <c r="I157">
        <f>Data[[#This Row],[cost per unit]]*Data[[#This Row],[Units]]</f>
        <v>1306.26</v>
      </c>
    </row>
    <row r="158" spans="3:9" x14ac:dyDescent="0.35">
      <c r="C158" t="s">
        <v>48</v>
      </c>
      <c r="D158" t="s">
        <v>13</v>
      </c>
      <c r="E158" t="s">
        <v>53</v>
      </c>
      <c r="F158" s="7">
        <v>3339</v>
      </c>
      <c r="G158" s="8">
        <v>75</v>
      </c>
      <c r="H158">
        <f>_xlfn.XLOOKUP(Data[[#This Row],[Product]],products[Product],products[Cost per unit])</f>
        <v>7.16</v>
      </c>
      <c r="I158">
        <f>Data[[#This Row],[cost per unit]]*Data[[#This Row],[Units]]</f>
        <v>537</v>
      </c>
    </row>
    <row r="159" spans="3:9" x14ac:dyDescent="0.35">
      <c r="C159" t="s">
        <v>55</v>
      </c>
      <c r="D159" t="s">
        <v>9</v>
      </c>
      <c r="E159" t="s">
        <v>50</v>
      </c>
      <c r="F159" s="7">
        <v>3339</v>
      </c>
      <c r="G159" s="8">
        <v>39</v>
      </c>
      <c r="H159">
        <f>_xlfn.XLOOKUP(Data[[#This Row],[Product]],products[Product],products[Cost per unit])</f>
        <v>13.15</v>
      </c>
      <c r="I159">
        <f>Data[[#This Row],[cost per unit]]*Data[[#This Row],[Units]]</f>
        <v>512.85</v>
      </c>
    </row>
    <row r="160" spans="3:9" x14ac:dyDescent="0.35">
      <c r="C160" t="s">
        <v>8</v>
      </c>
      <c r="D160" t="s">
        <v>9</v>
      </c>
      <c r="E160" t="s">
        <v>31</v>
      </c>
      <c r="F160" s="7">
        <v>3339</v>
      </c>
      <c r="G160" s="8">
        <v>348</v>
      </c>
      <c r="H160">
        <f>_xlfn.XLOOKUP(Data[[#This Row],[Product]],products[Product],products[Cost per unit])</f>
        <v>3.11</v>
      </c>
      <c r="I160">
        <f>Data[[#This Row],[cost per unit]]*Data[[#This Row],[Units]]</f>
        <v>1082.28</v>
      </c>
    </row>
    <row r="161" spans="3:9" x14ac:dyDescent="0.35">
      <c r="C161" t="s">
        <v>44</v>
      </c>
      <c r="D161" t="s">
        <v>13</v>
      </c>
      <c r="E161" t="s">
        <v>29</v>
      </c>
      <c r="F161" s="7">
        <v>3262</v>
      </c>
      <c r="G161" s="8">
        <v>75</v>
      </c>
      <c r="H161">
        <f>_xlfn.XLOOKUP(Data[[#This Row],[Product]],products[Product],products[Cost per unit])</f>
        <v>8.65</v>
      </c>
      <c r="I161">
        <f>Data[[#This Row],[cost per unit]]*Data[[#This Row],[Units]]</f>
        <v>648.75</v>
      </c>
    </row>
    <row r="162" spans="3:9" x14ac:dyDescent="0.35">
      <c r="C162" t="s">
        <v>17</v>
      </c>
      <c r="D162" t="s">
        <v>25</v>
      </c>
      <c r="E162" t="s">
        <v>50</v>
      </c>
      <c r="F162" s="7">
        <v>3192</v>
      </c>
      <c r="G162" s="8">
        <v>72</v>
      </c>
      <c r="H162">
        <f>_xlfn.XLOOKUP(Data[[#This Row],[Product]],products[Product],products[Cost per unit])</f>
        <v>13.15</v>
      </c>
      <c r="I162">
        <f>Data[[#This Row],[cost per unit]]*Data[[#This Row],[Units]]</f>
        <v>946.80000000000007</v>
      </c>
    </row>
    <row r="163" spans="3:9" x14ac:dyDescent="0.35">
      <c r="C163" t="s">
        <v>28</v>
      </c>
      <c r="D163" t="s">
        <v>9</v>
      </c>
      <c r="E163" t="s">
        <v>36</v>
      </c>
      <c r="F163" s="7">
        <v>3164</v>
      </c>
      <c r="G163" s="8">
        <v>306</v>
      </c>
      <c r="H163">
        <f>_xlfn.XLOOKUP(Data[[#This Row],[Product]],products[Product],products[Cost per unit])</f>
        <v>16.73</v>
      </c>
      <c r="I163">
        <f>Data[[#This Row],[cost per unit]]*Data[[#This Row],[Units]]</f>
        <v>5119.38</v>
      </c>
    </row>
    <row r="164" spans="3:9" x14ac:dyDescent="0.35">
      <c r="C164" t="s">
        <v>55</v>
      </c>
      <c r="D164" t="s">
        <v>13</v>
      </c>
      <c r="E164" t="s">
        <v>51</v>
      </c>
      <c r="F164" s="7">
        <v>3108</v>
      </c>
      <c r="G164" s="8">
        <v>54</v>
      </c>
      <c r="H164">
        <f>_xlfn.XLOOKUP(Data[[#This Row],[Product]],products[Product],products[Cost per unit])</f>
        <v>5.6</v>
      </c>
      <c r="I164">
        <f>Data[[#This Row],[cost per unit]]*Data[[#This Row],[Units]]</f>
        <v>302.39999999999998</v>
      </c>
    </row>
    <row r="165" spans="3:9" x14ac:dyDescent="0.35">
      <c r="C165" t="s">
        <v>28</v>
      </c>
      <c r="D165" t="s">
        <v>25</v>
      </c>
      <c r="E165" t="s">
        <v>18</v>
      </c>
      <c r="F165" s="7">
        <v>3101</v>
      </c>
      <c r="G165" s="8">
        <v>225</v>
      </c>
      <c r="H165">
        <f>_xlfn.XLOOKUP(Data[[#This Row],[Product]],products[Product],products[Cost per unit])</f>
        <v>10.38</v>
      </c>
      <c r="I165">
        <f>Data[[#This Row],[cost per unit]]*Data[[#This Row],[Units]]</f>
        <v>2335.5</v>
      </c>
    </row>
    <row r="166" spans="3:9" x14ac:dyDescent="0.35">
      <c r="C166" t="s">
        <v>32</v>
      </c>
      <c r="D166" t="s">
        <v>9</v>
      </c>
      <c r="E166" t="s">
        <v>54</v>
      </c>
      <c r="F166" s="7">
        <v>3094</v>
      </c>
      <c r="G166" s="8">
        <v>246</v>
      </c>
      <c r="H166">
        <f>_xlfn.XLOOKUP(Data[[#This Row],[Product]],products[Product],products[Cost per unit])</f>
        <v>5.79</v>
      </c>
      <c r="I166">
        <f>Data[[#This Row],[cost per unit]]*Data[[#This Row],[Units]]</f>
        <v>1424.34</v>
      </c>
    </row>
    <row r="167" spans="3:9" x14ac:dyDescent="0.35">
      <c r="C167" t="s">
        <v>24</v>
      </c>
      <c r="D167" t="s">
        <v>33</v>
      </c>
      <c r="E167" t="s">
        <v>18</v>
      </c>
      <c r="F167" s="7">
        <v>3059</v>
      </c>
      <c r="G167" s="8">
        <v>27</v>
      </c>
      <c r="H167">
        <f>_xlfn.XLOOKUP(Data[[#This Row],[Product]],products[Product],products[Cost per unit])</f>
        <v>10.38</v>
      </c>
      <c r="I167">
        <f>Data[[#This Row],[cost per unit]]*Data[[#This Row],[Units]]</f>
        <v>280.26000000000005</v>
      </c>
    </row>
    <row r="168" spans="3:9" x14ac:dyDescent="0.35">
      <c r="C168" t="s">
        <v>48</v>
      </c>
      <c r="D168" t="s">
        <v>25</v>
      </c>
      <c r="E168" t="s">
        <v>53</v>
      </c>
      <c r="F168" s="7">
        <v>3052</v>
      </c>
      <c r="G168" s="8">
        <v>378</v>
      </c>
      <c r="H168">
        <f>_xlfn.XLOOKUP(Data[[#This Row],[Product]],products[Product],products[Cost per unit])</f>
        <v>7.16</v>
      </c>
      <c r="I168">
        <f>Data[[#This Row],[cost per unit]]*Data[[#This Row],[Units]]</f>
        <v>2706.48</v>
      </c>
    </row>
    <row r="169" spans="3:9" x14ac:dyDescent="0.35">
      <c r="C169" t="s">
        <v>48</v>
      </c>
      <c r="D169" t="s">
        <v>25</v>
      </c>
      <c r="E169" t="s">
        <v>49</v>
      </c>
      <c r="F169" s="7">
        <v>2989</v>
      </c>
      <c r="G169" s="8">
        <v>3</v>
      </c>
      <c r="H169">
        <f>_xlfn.XLOOKUP(Data[[#This Row],[Product]],products[Product],products[Cost per unit])</f>
        <v>4.97</v>
      </c>
      <c r="I169">
        <f>Data[[#This Row],[cost per unit]]*Data[[#This Row],[Units]]</f>
        <v>14.91</v>
      </c>
    </row>
    <row r="170" spans="3:9" x14ac:dyDescent="0.35">
      <c r="C170" t="s">
        <v>17</v>
      </c>
      <c r="D170" t="s">
        <v>9</v>
      </c>
      <c r="E170" t="s">
        <v>29</v>
      </c>
      <c r="F170" s="7">
        <v>2954</v>
      </c>
      <c r="G170" s="8">
        <v>189</v>
      </c>
      <c r="H170">
        <f>_xlfn.XLOOKUP(Data[[#This Row],[Product]],products[Product],products[Cost per unit])</f>
        <v>8.65</v>
      </c>
      <c r="I170">
        <f>Data[[#This Row],[cost per unit]]*Data[[#This Row],[Units]]</f>
        <v>1634.8500000000001</v>
      </c>
    </row>
    <row r="171" spans="3:9" x14ac:dyDescent="0.35">
      <c r="C171" t="s">
        <v>40</v>
      </c>
      <c r="D171" t="s">
        <v>33</v>
      </c>
      <c r="E171" t="s">
        <v>42</v>
      </c>
      <c r="F171" s="7">
        <v>2933</v>
      </c>
      <c r="G171" s="8">
        <v>9</v>
      </c>
      <c r="H171">
        <f>_xlfn.XLOOKUP(Data[[#This Row],[Product]],products[Product],products[Cost per unit])</f>
        <v>9</v>
      </c>
      <c r="I171">
        <f>Data[[#This Row],[cost per unit]]*Data[[#This Row],[Units]]</f>
        <v>81</v>
      </c>
    </row>
    <row r="172" spans="3:9" x14ac:dyDescent="0.35">
      <c r="C172" t="s">
        <v>17</v>
      </c>
      <c r="D172" t="s">
        <v>33</v>
      </c>
      <c r="E172" t="s">
        <v>18</v>
      </c>
      <c r="F172" s="7">
        <v>2919</v>
      </c>
      <c r="G172" s="8">
        <v>45</v>
      </c>
      <c r="H172">
        <f>_xlfn.XLOOKUP(Data[[#This Row],[Product]],products[Product],products[Cost per unit])</f>
        <v>10.38</v>
      </c>
      <c r="I172">
        <f>Data[[#This Row],[cost per unit]]*Data[[#This Row],[Units]]</f>
        <v>467.1</v>
      </c>
    </row>
    <row r="173" spans="3:9" x14ac:dyDescent="0.35">
      <c r="C173" t="s">
        <v>55</v>
      </c>
      <c r="D173" t="s">
        <v>13</v>
      </c>
      <c r="E173" t="s">
        <v>31</v>
      </c>
      <c r="F173" s="7">
        <v>2919</v>
      </c>
      <c r="G173" s="8">
        <v>93</v>
      </c>
      <c r="H173">
        <f>_xlfn.XLOOKUP(Data[[#This Row],[Product]],products[Product],products[Cost per unit])</f>
        <v>3.11</v>
      </c>
      <c r="I173">
        <f>Data[[#This Row],[cost per unit]]*Data[[#This Row],[Units]]</f>
        <v>289.22999999999996</v>
      </c>
    </row>
    <row r="174" spans="3:9" x14ac:dyDescent="0.35">
      <c r="C174" t="s">
        <v>8</v>
      </c>
      <c r="D174" t="s">
        <v>13</v>
      </c>
      <c r="E174" t="s">
        <v>53</v>
      </c>
      <c r="F174" s="7">
        <v>2891</v>
      </c>
      <c r="G174" s="8">
        <v>102</v>
      </c>
      <c r="H174">
        <f>_xlfn.XLOOKUP(Data[[#This Row],[Product]],products[Product],products[Cost per unit])</f>
        <v>7.16</v>
      </c>
      <c r="I174">
        <f>Data[[#This Row],[cost per unit]]*Data[[#This Row],[Units]]</f>
        <v>730.32</v>
      </c>
    </row>
    <row r="175" spans="3:9" x14ac:dyDescent="0.35">
      <c r="C175" t="s">
        <v>44</v>
      </c>
      <c r="D175" t="s">
        <v>9</v>
      </c>
      <c r="E175" t="s">
        <v>38</v>
      </c>
      <c r="F175" s="7">
        <v>2870</v>
      </c>
      <c r="G175" s="8">
        <v>300</v>
      </c>
      <c r="H175">
        <f>_xlfn.XLOOKUP(Data[[#This Row],[Product]],products[Product],products[Cost per unit])</f>
        <v>7.64</v>
      </c>
      <c r="I175">
        <f>Data[[#This Row],[cost per unit]]*Data[[#This Row],[Units]]</f>
        <v>2292</v>
      </c>
    </row>
    <row r="176" spans="3:9" x14ac:dyDescent="0.35">
      <c r="C176" t="s">
        <v>32</v>
      </c>
      <c r="D176" t="s">
        <v>33</v>
      </c>
      <c r="E176" t="s">
        <v>22</v>
      </c>
      <c r="F176" s="7">
        <v>2863</v>
      </c>
      <c r="G176" s="8">
        <v>42</v>
      </c>
      <c r="H176">
        <f>_xlfn.XLOOKUP(Data[[#This Row],[Product]],products[Product],products[Cost per unit])</f>
        <v>11.73</v>
      </c>
      <c r="I176">
        <f>Data[[#This Row],[cost per unit]]*Data[[#This Row],[Units]]</f>
        <v>492.66</v>
      </c>
    </row>
    <row r="177" spans="3:9" x14ac:dyDescent="0.35">
      <c r="C177" t="s">
        <v>17</v>
      </c>
      <c r="D177" t="s">
        <v>33</v>
      </c>
      <c r="E177" t="s">
        <v>51</v>
      </c>
      <c r="F177" s="7">
        <v>2856</v>
      </c>
      <c r="G177" s="8">
        <v>246</v>
      </c>
      <c r="H177">
        <f>_xlfn.XLOOKUP(Data[[#This Row],[Product]],products[Product],products[Cost per unit])</f>
        <v>5.6</v>
      </c>
      <c r="I177">
        <f>Data[[#This Row],[cost per unit]]*Data[[#This Row],[Units]]</f>
        <v>1377.6</v>
      </c>
    </row>
    <row r="178" spans="3:9" x14ac:dyDescent="0.35">
      <c r="C178" t="s">
        <v>44</v>
      </c>
      <c r="D178" t="s">
        <v>21</v>
      </c>
      <c r="E178" t="s">
        <v>49</v>
      </c>
      <c r="F178" s="7">
        <v>2793</v>
      </c>
      <c r="G178" s="8">
        <v>114</v>
      </c>
      <c r="H178">
        <f>_xlfn.XLOOKUP(Data[[#This Row],[Product]],products[Product],products[Cost per unit])</f>
        <v>4.97</v>
      </c>
      <c r="I178">
        <f>Data[[#This Row],[cost per unit]]*Data[[#This Row],[Units]]</f>
        <v>566.57999999999993</v>
      </c>
    </row>
    <row r="179" spans="3:9" x14ac:dyDescent="0.35">
      <c r="C179" t="s">
        <v>28</v>
      </c>
      <c r="D179" t="s">
        <v>13</v>
      </c>
      <c r="E179" t="s">
        <v>47</v>
      </c>
      <c r="F179" s="7">
        <v>2779</v>
      </c>
      <c r="G179" s="8">
        <v>75</v>
      </c>
      <c r="H179">
        <f>_xlfn.XLOOKUP(Data[[#This Row],[Product]],products[Product],products[Cost per unit])</f>
        <v>6.49</v>
      </c>
      <c r="I179">
        <f>Data[[#This Row],[cost per unit]]*Data[[#This Row],[Units]]</f>
        <v>486.75</v>
      </c>
    </row>
    <row r="180" spans="3:9" x14ac:dyDescent="0.35">
      <c r="C180" t="s">
        <v>8</v>
      </c>
      <c r="D180" t="s">
        <v>21</v>
      </c>
      <c r="E180" t="s">
        <v>20</v>
      </c>
      <c r="F180" s="7">
        <v>2744</v>
      </c>
      <c r="G180" s="8">
        <v>9</v>
      </c>
      <c r="H180">
        <f>_xlfn.XLOOKUP(Data[[#This Row],[Product]],products[Product],products[Cost per unit])</f>
        <v>11.88</v>
      </c>
      <c r="I180">
        <f>Data[[#This Row],[cost per unit]]*Data[[#This Row],[Units]]</f>
        <v>106.92</v>
      </c>
    </row>
    <row r="181" spans="3:9" x14ac:dyDescent="0.35">
      <c r="C181" t="s">
        <v>17</v>
      </c>
      <c r="D181" t="s">
        <v>33</v>
      </c>
      <c r="E181" t="s">
        <v>47</v>
      </c>
      <c r="F181" s="7">
        <v>2737</v>
      </c>
      <c r="G181" s="8">
        <v>93</v>
      </c>
      <c r="H181">
        <f>_xlfn.XLOOKUP(Data[[#This Row],[Product]],products[Product],products[Cost per unit])</f>
        <v>6.49</v>
      </c>
      <c r="I181">
        <f>Data[[#This Row],[cost per unit]]*Data[[#This Row],[Units]]</f>
        <v>603.57000000000005</v>
      </c>
    </row>
    <row r="182" spans="3:9" x14ac:dyDescent="0.35">
      <c r="C182" t="s">
        <v>52</v>
      </c>
      <c r="D182" t="s">
        <v>21</v>
      </c>
      <c r="E182" t="s">
        <v>14</v>
      </c>
      <c r="F182" s="7">
        <v>2702</v>
      </c>
      <c r="G182" s="8">
        <v>363</v>
      </c>
      <c r="H182">
        <f>_xlfn.XLOOKUP(Data[[#This Row],[Product]],products[Product],products[Cost per unit])</f>
        <v>10.62</v>
      </c>
      <c r="I182">
        <f>Data[[#This Row],[cost per unit]]*Data[[#This Row],[Units]]</f>
        <v>3855.0599999999995</v>
      </c>
    </row>
    <row r="183" spans="3:9" x14ac:dyDescent="0.35">
      <c r="C183" t="s">
        <v>48</v>
      </c>
      <c r="D183" t="s">
        <v>45</v>
      </c>
      <c r="E183" t="s">
        <v>54</v>
      </c>
      <c r="F183" s="7">
        <v>2681</v>
      </c>
      <c r="G183" s="8">
        <v>54</v>
      </c>
      <c r="H183">
        <f>_xlfn.XLOOKUP(Data[[#This Row],[Product]],products[Product],products[Cost per unit])</f>
        <v>5.79</v>
      </c>
      <c r="I183">
        <f>Data[[#This Row],[cost per unit]]*Data[[#This Row],[Units]]</f>
        <v>312.66000000000003</v>
      </c>
    </row>
    <row r="184" spans="3:9" x14ac:dyDescent="0.35">
      <c r="C184" t="s">
        <v>17</v>
      </c>
      <c r="D184" t="s">
        <v>45</v>
      </c>
      <c r="E184" t="s">
        <v>10</v>
      </c>
      <c r="F184" s="7">
        <v>2646</v>
      </c>
      <c r="G184" s="8">
        <v>120</v>
      </c>
      <c r="H184">
        <f>_xlfn.XLOOKUP(Data[[#This Row],[Product]],products[Product],products[Cost per unit])</f>
        <v>8.7899999999999991</v>
      </c>
      <c r="I184">
        <f>Data[[#This Row],[cost per unit]]*Data[[#This Row],[Units]]</f>
        <v>1054.8</v>
      </c>
    </row>
    <row r="185" spans="3:9" x14ac:dyDescent="0.35">
      <c r="C185" t="s">
        <v>44</v>
      </c>
      <c r="D185" t="s">
        <v>9</v>
      </c>
      <c r="E185" t="s">
        <v>34</v>
      </c>
      <c r="F185" s="7">
        <v>2646</v>
      </c>
      <c r="G185" s="8">
        <v>177</v>
      </c>
      <c r="H185">
        <f>_xlfn.XLOOKUP(Data[[#This Row],[Product]],products[Product],products[Cost per unit])</f>
        <v>6.47</v>
      </c>
      <c r="I185">
        <f>Data[[#This Row],[cost per unit]]*Data[[#This Row],[Units]]</f>
        <v>1145.19</v>
      </c>
    </row>
    <row r="186" spans="3:9" x14ac:dyDescent="0.35">
      <c r="C186" t="s">
        <v>17</v>
      </c>
      <c r="D186" t="s">
        <v>25</v>
      </c>
      <c r="E186" t="s">
        <v>34</v>
      </c>
      <c r="F186" s="7">
        <v>2639</v>
      </c>
      <c r="G186" s="8">
        <v>204</v>
      </c>
      <c r="H186">
        <f>_xlfn.XLOOKUP(Data[[#This Row],[Product]],products[Product],products[Cost per unit])</f>
        <v>6.47</v>
      </c>
      <c r="I186">
        <f>Data[[#This Row],[cost per unit]]*Data[[#This Row],[Units]]</f>
        <v>1319.8799999999999</v>
      </c>
    </row>
    <row r="187" spans="3:9" x14ac:dyDescent="0.35">
      <c r="C187" t="s">
        <v>55</v>
      </c>
      <c r="D187" t="s">
        <v>13</v>
      </c>
      <c r="E187" t="s">
        <v>14</v>
      </c>
      <c r="F187" s="7">
        <v>2583</v>
      </c>
      <c r="G187" s="8">
        <v>18</v>
      </c>
      <c r="H187">
        <f>_xlfn.XLOOKUP(Data[[#This Row],[Product]],products[Product],products[Cost per unit])</f>
        <v>10.62</v>
      </c>
      <c r="I187">
        <f>Data[[#This Row],[cost per unit]]*Data[[#This Row],[Units]]</f>
        <v>191.16</v>
      </c>
    </row>
    <row r="188" spans="3:9" x14ac:dyDescent="0.35">
      <c r="C188" t="s">
        <v>24</v>
      </c>
      <c r="D188" t="s">
        <v>21</v>
      </c>
      <c r="E188" t="s">
        <v>22</v>
      </c>
      <c r="F188" s="7">
        <v>2562</v>
      </c>
      <c r="G188" s="8">
        <v>6</v>
      </c>
      <c r="H188">
        <f>_xlfn.XLOOKUP(Data[[#This Row],[Product]],products[Product],products[Cost per unit])</f>
        <v>11.73</v>
      </c>
      <c r="I188">
        <f>Data[[#This Row],[cost per unit]]*Data[[#This Row],[Units]]</f>
        <v>70.38</v>
      </c>
    </row>
    <row r="189" spans="3:9" x14ac:dyDescent="0.35">
      <c r="C189" t="s">
        <v>28</v>
      </c>
      <c r="D189" t="s">
        <v>45</v>
      </c>
      <c r="E189" t="s">
        <v>50</v>
      </c>
      <c r="F189" s="7">
        <v>2541</v>
      </c>
      <c r="G189" s="8">
        <v>90</v>
      </c>
      <c r="H189">
        <f>_xlfn.XLOOKUP(Data[[#This Row],[Product]],products[Product],products[Cost per unit])</f>
        <v>13.15</v>
      </c>
      <c r="I189">
        <f>Data[[#This Row],[cost per unit]]*Data[[#This Row],[Units]]</f>
        <v>1183.5</v>
      </c>
    </row>
    <row r="190" spans="3:9" x14ac:dyDescent="0.35">
      <c r="C190" t="s">
        <v>28</v>
      </c>
      <c r="D190" t="s">
        <v>45</v>
      </c>
      <c r="E190" t="s">
        <v>53</v>
      </c>
      <c r="F190" s="7">
        <v>2541</v>
      </c>
      <c r="G190" s="8">
        <v>45</v>
      </c>
      <c r="H190">
        <f>_xlfn.XLOOKUP(Data[[#This Row],[Product]],products[Product],products[Cost per unit])</f>
        <v>7.16</v>
      </c>
      <c r="I190">
        <f>Data[[#This Row],[cost per unit]]*Data[[#This Row],[Units]]</f>
        <v>322.2</v>
      </c>
    </row>
    <row r="191" spans="3:9" x14ac:dyDescent="0.35">
      <c r="C191" t="s">
        <v>44</v>
      </c>
      <c r="D191" t="s">
        <v>21</v>
      </c>
      <c r="E191" t="s">
        <v>36</v>
      </c>
      <c r="F191" s="7">
        <v>2478</v>
      </c>
      <c r="G191" s="8">
        <v>21</v>
      </c>
      <c r="H191">
        <f>_xlfn.XLOOKUP(Data[[#This Row],[Product]],products[Product],products[Cost per unit])</f>
        <v>16.73</v>
      </c>
      <c r="I191">
        <f>Data[[#This Row],[cost per unit]]*Data[[#This Row],[Units]]</f>
        <v>351.33</v>
      </c>
    </row>
    <row r="192" spans="3:9" x14ac:dyDescent="0.35">
      <c r="C192" t="s">
        <v>24</v>
      </c>
      <c r="D192" t="s">
        <v>9</v>
      </c>
      <c r="E192" t="s">
        <v>53</v>
      </c>
      <c r="F192" s="7">
        <v>2471</v>
      </c>
      <c r="G192" s="8">
        <v>342</v>
      </c>
      <c r="H192">
        <f>_xlfn.XLOOKUP(Data[[#This Row],[Product]],products[Product],products[Cost per unit])</f>
        <v>7.16</v>
      </c>
      <c r="I192">
        <f>Data[[#This Row],[cost per unit]]*Data[[#This Row],[Units]]</f>
        <v>2448.7200000000003</v>
      </c>
    </row>
    <row r="193" spans="3:9" x14ac:dyDescent="0.35">
      <c r="C193" t="s">
        <v>55</v>
      </c>
      <c r="D193" t="s">
        <v>21</v>
      </c>
      <c r="E193" t="s">
        <v>50</v>
      </c>
      <c r="F193" s="7">
        <v>2464</v>
      </c>
      <c r="G193" s="8">
        <v>234</v>
      </c>
      <c r="H193">
        <f>_xlfn.XLOOKUP(Data[[#This Row],[Product]],products[Product],products[Cost per unit])</f>
        <v>13.15</v>
      </c>
      <c r="I193">
        <f>Data[[#This Row],[cost per unit]]*Data[[#This Row],[Units]]</f>
        <v>3077.1</v>
      </c>
    </row>
    <row r="194" spans="3:9" x14ac:dyDescent="0.35">
      <c r="C194" t="s">
        <v>17</v>
      </c>
      <c r="D194" t="s">
        <v>45</v>
      </c>
      <c r="E194" t="s">
        <v>51</v>
      </c>
      <c r="F194" s="7">
        <v>2436</v>
      </c>
      <c r="G194" s="8">
        <v>99</v>
      </c>
      <c r="H194">
        <f>_xlfn.XLOOKUP(Data[[#This Row],[Product]],products[Product],products[Cost per unit])</f>
        <v>5.6</v>
      </c>
      <c r="I194">
        <f>Data[[#This Row],[cost per unit]]*Data[[#This Row],[Units]]</f>
        <v>554.4</v>
      </c>
    </row>
    <row r="195" spans="3:9" x14ac:dyDescent="0.35">
      <c r="C195" t="s">
        <v>17</v>
      </c>
      <c r="D195" t="s">
        <v>21</v>
      </c>
      <c r="E195" t="s">
        <v>36</v>
      </c>
      <c r="F195" s="7">
        <v>2429</v>
      </c>
      <c r="G195" s="8">
        <v>144</v>
      </c>
      <c r="H195">
        <f>_xlfn.XLOOKUP(Data[[#This Row],[Product]],products[Product],products[Cost per unit])</f>
        <v>16.73</v>
      </c>
      <c r="I195">
        <f>Data[[#This Row],[cost per unit]]*Data[[#This Row],[Units]]</f>
        <v>2409.12</v>
      </c>
    </row>
    <row r="196" spans="3:9" x14ac:dyDescent="0.35">
      <c r="C196" t="s">
        <v>55</v>
      </c>
      <c r="D196" t="s">
        <v>21</v>
      </c>
      <c r="E196" t="s">
        <v>16</v>
      </c>
      <c r="F196" s="7">
        <v>2415</v>
      </c>
      <c r="G196" s="8">
        <v>255</v>
      </c>
      <c r="H196">
        <f>_xlfn.XLOOKUP(Data[[#This Row],[Product]],products[Product],products[Cost per unit])</f>
        <v>11.7</v>
      </c>
      <c r="I196">
        <f>Data[[#This Row],[cost per unit]]*Data[[#This Row],[Units]]</f>
        <v>2983.5</v>
      </c>
    </row>
    <row r="197" spans="3:9" x14ac:dyDescent="0.35">
      <c r="C197" t="s">
        <v>8</v>
      </c>
      <c r="D197" t="s">
        <v>21</v>
      </c>
      <c r="E197" t="s">
        <v>34</v>
      </c>
      <c r="F197" s="7">
        <v>2415</v>
      </c>
      <c r="G197" s="8">
        <v>15</v>
      </c>
      <c r="H197">
        <f>_xlfn.XLOOKUP(Data[[#This Row],[Product]],products[Product],products[Cost per unit])</f>
        <v>6.47</v>
      </c>
      <c r="I197">
        <f>Data[[#This Row],[cost per unit]]*Data[[#This Row],[Units]]</f>
        <v>97.05</v>
      </c>
    </row>
    <row r="198" spans="3:9" x14ac:dyDescent="0.35">
      <c r="C198" t="s">
        <v>17</v>
      </c>
      <c r="D198" t="s">
        <v>45</v>
      </c>
      <c r="E198" t="s">
        <v>31</v>
      </c>
      <c r="F198" s="7">
        <v>2408</v>
      </c>
      <c r="G198" s="8">
        <v>9</v>
      </c>
      <c r="H198">
        <f>_xlfn.XLOOKUP(Data[[#This Row],[Product]],products[Product],products[Cost per unit])</f>
        <v>3.11</v>
      </c>
      <c r="I198">
        <f>Data[[#This Row],[cost per unit]]*Data[[#This Row],[Units]]</f>
        <v>27.99</v>
      </c>
    </row>
    <row r="199" spans="3:9" x14ac:dyDescent="0.35">
      <c r="C199" t="s">
        <v>40</v>
      </c>
      <c r="D199" t="s">
        <v>33</v>
      </c>
      <c r="E199" t="s">
        <v>51</v>
      </c>
      <c r="F199" s="7">
        <v>2324</v>
      </c>
      <c r="G199" s="8">
        <v>177</v>
      </c>
      <c r="H199">
        <f>_xlfn.XLOOKUP(Data[[#This Row],[Product]],products[Product],products[Cost per unit])</f>
        <v>5.6</v>
      </c>
      <c r="I199">
        <f>Data[[#This Row],[cost per unit]]*Data[[#This Row],[Units]]</f>
        <v>991.19999999999993</v>
      </c>
    </row>
    <row r="200" spans="3:9" x14ac:dyDescent="0.35">
      <c r="C200" t="s">
        <v>24</v>
      </c>
      <c r="D200" t="s">
        <v>9</v>
      </c>
      <c r="E200" t="s">
        <v>47</v>
      </c>
      <c r="F200" s="7">
        <v>2317</v>
      </c>
      <c r="G200" s="8">
        <v>261</v>
      </c>
      <c r="H200">
        <f>_xlfn.XLOOKUP(Data[[#This Row],[Product]],products[Product],products[Cost per unit])</f>
        <v>6.49</v>
      </c>
      <c r="I200">
        <f>Data[[#This Row],[cost per unit]]*Data[[#This Row],[Units]]</f>
        <v>1693.89</v>
      </c>
    </row>
    <row r="201" spans="3:9" x14ac:dyDescent="0.35">
      <c r="C201" t="s">
        <v>48</v>
      </c>
      <c r="D201" t="s">
        <v>45</v>
      </c>
      <c r="E201" t="s">
        <v>12</v>
      </c>
      <c r="F201" s="7">
        <v>2317</v>
      </c>
      <c r="G201" s="8">
        <v>123</v>
      </c>
      <c r="H201">
        <f>_xlfn.XLOOKUP(Data[[#This Row],[Product]],products[Product],products[Cost per unit])</f>
        <v>9.33</v>
      </c>
      <c r="I201">
        <f>Data[[#This Row],[cost per unit]]*Data[[#This Row],[Units]]</f>
        <v>1147.5899999999999</v>
      </c>
    </row>
    <row r="202" spans="3:9" x14ac:dyDescent="0.35">
      <c r="C202" t="s">
        <v>28</v>
      </c>
      <c r="D202" t="s">
        <v>13</v>
      </c>
      <c r="E202" t="s">
        <v>36</v>
      </c>
      <c r="F202" s="7">
        <v>2289</v>
      </c>
      <c r="G202" s="8">
        <v>135</v>
      </c>
      <c r="H202">
        <f>_xlfn.XLOOKUP(Data[[#This Row],[Product]],products[Product],products[Cost per unit])</f>
        <v>16.73</v>
      </c>
      <c r="I202">
        <f>Data[[#This Row],[cost per unit]]*Data[[#This Row],[Units]]</f>
        <v>2258.5500000000002</v>
      </c>
    </row>
    <row r="203" spans="3:9" x14ac:dyDescent="0.35">
      <c r="C203" t="s">
        <v>28</v>
      </c>
      <c r="D203" t="s">
        <v>21</v>
      </c>
      <c r="E203" t="s">
        <v>46</v>
      </c>
      <c r="F203" s="7">
        <v>2275</v>
      </c>
      <c r="G203" s="8">
        <v>447</v>
      </c>
      <c r="H203">
        <f>_xlfn.XLOOKUP(Data[[#This Row],[Product]],products[Product],products[Cost per unit])</f>
        <v>14.49</v>
      </c>
      <c r="I203">
        <f>Data[[#This Row],[cost per unit]]*Data[[#This Row],[Units]]</f>
        <v>6477.03</v>
      </c>
    </row>
    <row r="204" spans="3:9" x14ac:dyDescent="0.35">
      <c r="C204" t="s">
        <v>52</v>
      </c>
      <c r="D204" t="s">
        <v>45</v>
      </c>
      <c r="E204" t="s">
        <v>36</v>
      </c>
      <c r="F204" s="7">
        <v>2268</v>
      </c>
      <c r="G204" s="8">
        <v>63</v>
      </c>
      <c r="H204">
        <f>_xlfn.XLOOKUP(Data[[#This Row],[Product]],products[Product],products[Cost per unit])</f>
        <v>16.73</v>
      </c>
      <c r="I204">
        <f>Data[[#This Row],[cost per unit]]*Data[[#This Row],[Units]]</f>
        <v>1053.99</v>
      </c>
    </row>
    <row r="205" spans="3:9" x14ac:dyDescent="0.35">
      <c r="C205" t="s">
        <v>44</v>
      </c>
      <c r="D205" t="s">
        <v>13</v>
      </c>
      <c r="E205" t="s">
        <v>26</v>
      </c>
      <c r="F205" s="7">
        <v>2226</v>
      </c>
      <c r="G205" s="8">
        <v>48</v>
      </c>
      <c r="H205">
        <f>_xlfn.XLOOKUP(Data[[#This Row],[Product]],products[Product],products[Cost per unit])</f>
        <v>12.37</v>
      </c>
      <c r="I205">
        <f>Data[[#This Row],[cost per unit]]*Data[[#This Row],[Units]]</f>
        <v>593.76</v>
      </c>
    </row>
    <row r="206" spans="3:9" x14ac:dyDescent="0.35">
      <c r="C206" t="s">
        <v>48</v>
      </c>
      <c r="D206" t="s">
        <v>13</v>
      </c>
      <c r="E206" t="s">
        <v>10</v>
      </c>
      <c r="F206" s="7">
        <v>2219</v>
      </c>
      <c r="G206" s="8">
        <v>75</v>
      </c>
      <c r="H206">
        <f>_xlfn.XLOOKUP(Data[[#This Row],[Product]],products[Product],products[Cost per unit])</f>
        <v>8.7899999999999991</v>
      </c>
      <c r="I206">
        <f>Data[[#This Row],[cost per unit]]*Data[[#This Row],[Units]]</f>
        <v>659.24999999999989</v>
      </c>
    </row>
    <row r="207" spans="3:9" x14ac:dyDescent="0.35">
      <c r="C207" t="s">
        <v>55</v>
      </c>
      <c r="D207" t="s">
        <v>13</v>
      </c>
      <c r="E207" t="s">
        <v>47</v>
      </c>
      <c r="F207" s="7">
        <v>2212</v>
      </c>
      <c r="G207" s="8">
        <v>117</v>
      </c>
      <c r="H207">
        <f>_xlfn.XLOOKUP(Data[[#This Row],[Product]],products[Product],products[Cost per unit])</f>
        <v>6.49</v>
      </c>
      <c r="I207">
        <f>Data[[#This Row],[cost per unit]]*Data[[#This Row],[Units]]</f>
        <v>759.33</v>
      </c>
    </row>
    <row r="208" spans="3:9" x14ac:dyDescent="0.35">
      <c r="C208" t="s">
        <v>24</v>
      </c>
      <c r="D208" t="s">
        <v>45</v>
      </c>
      <c r="E208" t="s">
        <v>43</v>
      </c>
      <c r="F208" s="7">
        <v>2205</v>
      </c>
      <c r="G208" s="8">
        <v>141</v>
      </c>
      <c r="H208">
        <f>_xlfn.XLOOKUP(Data[[#This Row],[Product]],products[Product],products[Cost per unit])</f>
        <v>9.77</v>
      </c>
      <c r="I208">
        <f>Data[[#This Row],[cost per unit]]*Data[[#This Row],[Units]]</f>
        <v>1377.57</v>
      </c>
    </row>
    <row r="209" spans="3:9" x14ac:dyDescent="0.35">
      <c r="C209" t="s">
        <v>44</v>
      </c>
      <c r="D209" t="s">
        <v>13</v>
      </c>
      <c r="E209" t="s">
        <v>14</v>
      </c>
      <c r="F209" s="7">
        <v>2205</v>
      </c>
      <c r="G209" s="8">
        <v>138</v>
      </c>
      <c r="H209">
        <f>_xlfn.XLOOKUP(Data[[#This Row],[Product]],products[Product],products[Cost per unit])</f>
        <v>10.62</v>
      </c>
      <c r="I209">
        <f>Data[[#This Row],[cost per unit]]*Data[[#This Row],[Units]]</f>
        <v>1465.56</v>
      </c>
    </row>
    <row r="210" spans="3:9" x14ac:dyDescent="0.35">
      <c r="C210" t="s">
        <v>44</v>
      </c>
      <c r="D210" t="s">
        <v>9</v>
      </c>
      <c r="E210" t="s">
        <v>54</v>
      </c>
      <c r="F210" s="7">
        <v>2149</v>
      </c>
      <c r="G210" s="8">
        <v>117</v>
      </c>
      <c r="H210">
        <f>_xlfn.XLOOKUP(Data[[#This Row],[Product]],products[Product],products[Cost per unit])</f>
        <v>5.79</v>
      </c>
      <c r="I210">
        <f>Data[[#This Row],[cost per unit]]*Data[[#This Row],[Units]]</f>
        <v>677.43</v>
      </c>
    </row>
    <row r="211" spans="3:9" x14ac:dyDescent="0.35">
      <c r="C211" t="s">
        <v>17</v>
      </c>
      <c r="D211" t="s">
        <v>9</v>
      </c>
      <c r="E211" t="s">
        <v>50</v>
      </c>
      <c r="F211" s="7">
        <v>2142</v>
      </c>
      <c r="G211" s="8">
        <v>114</v>
      </c>
      <c r="H211">
        <f>_xlfn.XLOOKUP(Data[[#This Row],[Product]],products[Product],products[Cost per unit])</f>
        <v>13.15</v>
      </c>
      <c r="I211">
        <f>Data[[#This Row],[cost per unit]]*Data[[#This Row],[Units]]</f>
        <v>1499.1000000000001</v>
      </c>
    </row>
    <row r="212" spans="3:9" x14ac:dyDescent="0.35">
      <c r="C212" t="s">
        <v>44</v>
      </c>
      <c r="D212" t="s">
        <v>21</v>
      </c>
      <c r="E212" t="s">
        <v>10</v>
      </c>
      <c r="F212" s="7">
        <v>2135</v>
      </c>
      <c r="G212" s="8">
        <v>27</v>
      </c>
      <c r="H212">
        <f>_xlfn.XLOOKUP(Data[[#This Row],[Product]],products[Product],products[Cost per unit])</f>
        <v>8.7899999999999991</v>
      </c>
      <c r="I212">
        <f>Data[[#This Row],[cost per unit]]*Data[[#This Row],[Units]]</f>
        <v>237.32999999999998</v>
      </c>
    </row>
    <row r="213" spans="3:9" x14ac:dyDescent="0.35">
      <c r="C213" t="s">
        <v>55</v>
      </c>
      <c r="D213" t="s">
        <v>21</v>
      </c>
      <c r="E213" t="s">
        <v>53</v>
      </c>
      <c r="F213" s="7">
        <v>2114</v>
      </c>
      <c r="G213" s="8">
        <v>66</v>
      </c>
      <c r="H213">
        <f>_xlfn.XLOOKUP(Data[[#This Row],[Product]],products[Product],products[Cost per unit])</f>
        <v>7.16</v>
      </c>
      <c r="I213">
        <f>Data[[#This Row],[cost per unit]]*Data[[#This Row],[Units]]</f>
        <v>472.56</v>
      </c>
    </row>
    <row r="214" spans="3:9" x14ac:dyDescent="0.35">
      <c r="C214" t="s">
        <v>40</v>
      </c>
      <c r="D214" t="s">
        <v>21</v>
      </c>
      <c r="E214" t="s">
        <v>22</v>
      </c>
      <c r="F214" s="7">
        <v>2114</v>
      </c>
      <c r="G214" s="8">
        <v>186</v>
      </c>
      <c r="H214">
        <f>_xlfn.XLOOKUP(Data[[#This Row],[Product]],products[Product],products[Cost per unit])</f>
        <v>11.73</v>
      </c>
      <c r="I214">
        <f>Data[[#This Row],[cost per unit]]*Data[[#This Row],[Units]]</f>
        <v>2181.7800000000002</v>
      </c>
    </row>
    <row r="215" spans="3:9" x14ac:dyDescent="0.35">
      <c r="C215" t="s">
        <v>48</v>
      </c>
      <c r="D215" t="s">
        <v>25</v>
      </c>
      <c r="E215" t="s">
        <v>50</v>
      </c>
      <c r="F215" s="7">
        <v>2100</v>
      </c>
      <c r="G215" s="8">
        <v>414</v>
      </c>
      <c r="H215">
        <f>_xlfn.XLOOKUP(Data[[#This Row],[Product]],products[Product],products[Cost per unit])</f>
        <v>13.15</v>
      </c>
      <c r="I215">
        <f>Data[[#This Row],[cost per unit]]*Data[[#This Row],[Units]]</f>
        <v>5444.1</v>
      </c>
    </row>
    <row r="216" spans="3:9" x14ac:dyDescent="0.35">
      <c r="C216" t="s">
        <v>52</v>
      </c>
      <c r="D216" t="s">
        <v>21</v>
      </c>
      <c r="E216" t="s">
        <v>53</v>
      </c>
      <c r="F216" s="7">
        <v>2023</v>
      </c>
      <c r="G216" s="8">
        <v>168</v>
      </c>
      <c r="H216">
        <f>_xlfn.XLOOKUP(Data[[#This Row],[Product]],products[Product],products[Cost per unit])</f>
        <v>7.16</v>
      </c>
      <c r="I216">
        <f>Data[[#This Row],[cost per unit]]*Data[[#This Row],[Units]]</f>
        <v>1202.8800000000001</v>
      </c>
    </row>
    <row r="217" spans="3:9" x14ac:dyDescent="0.35">
      <c r="C217" t="s">
        <v>55</v>
      </c>
      <c r="D217" t="s">
        <v>21</v>
      </c>
      <c r="E217" t="s">
        <v>47</v>
      </c>
      <c r="F217" s="7">
        <v>2023</v>
      </c>
      <c r="G217" s="8">
        <v>78</v>
      </c>
      <c r="H217">
        <f>_xlfn.XLOOKUP(Data[[#This Row],[Product]],products[Product],products[Cost per unit])</f>
        <v>6.49</v>
      </c>
      <c r="I217">
        <f>Data[[#This Row],[cost per unit]]*Data[[#This Row],[Units]]</f>
        <v>506.22</v>
      </c>
    </row>
    <row r="218" spans="3:9" x14ac:dyDescent="0.35">
      <c r="C218" t="s">
        <v>32</v>
      </c>
      <c r="D218" t="s">
        <v>25</v>
      </c>
      <c r="E218" t="s">
        <v>10</v>
      </c>
      <c r="F218" s="7">
        <v>2016</v>
      </c>
      <c r="G218" s="8">
        <v>117</v>
      </c>
      <c r="H218">
        <f>_xlfn.XLOOKUP(Data[[#This Row],[Product]],products[Product],products[Cost per unit])</f>
        <v>8.7899999999999991</v>
      </c>
      <c r="I218">
        <f>Data[[#This Row],[cost per unit]]*Data[[#This Row],[Units]]</f>
        <v>1028.4299999999998</v>
      </c>
    </row>
    <row r="219" spans="3:9" x14ac:dyDescent="0.35">
      <c r="C219" t="s">
        <v>52</v>
      </c>
      <c r="D219" t="s">
        <v>13</v>
      </c>
      <c r="E219" t="s">
        <v>10</v>
      </c>
      <c r="F219" s="7">
        <v>2009</v>
      </c>
      <c r="G219" s="8">
        <v>219</v>
      </c>
      <c r="H219">
        <f>_xlfn.XLOOKUP(Data[[#This Row],[Product]],products[Product],products[Cost per unit])</f>
        <v>8.7899999999999991</v>
      </c>
      <c r="I219">
        <f>Data[[#This Row],[cost per unit]]*Data[[#This Row],[Units]]</f>
        <v>1925.0099999999998</v>
      </c>
    </row>
    <row r="220" spans="3:9" x14ac:dyDescent="0.35">
      <c r="C220" t="s">
        <v>28</v>
      </c>
      <c r="D220" t="s">
        <v>45</v>
      </c>
      <c r="E220" t="s">
        <v>54</v>
      </c>
      <c r="F220" s="7">
        <v>1988</v>
      </c>
      <c r="G220" s="8">
        <v>39</v>
      </c>
      <c r="H220">
        <f>_xlfn.XLOOKUP(Data[[#This Row],[Product]],products[Product],products[Cost per unit])</f>
        <v>5.79</v>
      </c>
      <c r="I220">
        <f>Data[[#This Row],[cost per unit]]*Data[[#This Row],[Units]]</f>
        <v>225.81</v>
      </c>
    </row>
    <row r="221" spans="3:9" x14ac:dyDescent="0.35">
      <c r="C221" t="s">
        <v>24</v>
      </c>
      <c r="D221" t="s">
        <v>21</v>
      </c>
      <c r="E221" t="s">
        <v>14</v>
      </c>
      <c r="F221" s="7">
        <v>1974</v>
      </c>
      <c r="G221" s="8">
        <v>195</v>
      </c>
      <c r="H221">
        <f>_xlfn.XLOOKUP(Data[[#This Row],[Product]],products[Product],products[Cost per unit])</f>
        <v>10.62</v>
      </c>
      <c r="I221">
        <f>Data[[#This Row],[cost per unit]]*Data[[#This Row],[Units]]</f>
        <v>2070.8999999999996</v>
      </c>
    </row>
    <row r="222" spans="3:9" x14ac:dyDescent="0.35">
      <c r="C222" t="s">
        <v>44</v>
      </c>
      <c r="D222" t="s">
        <v>13</v>
      </c>
      <c r="E222" t="s">
        <v>16</v>
      </c>
      <c r="F222" s="7">
        <v>1932</v>
      </c>
      <c r="G222" s="8">
        <v>369</v>
      </c>
      <c r="H222">
        <f>_xlfn.XLOOKUP(Data[[#This Row],[Product]],products[Product],products[Cost per unit])</f>
        <v>11.7</v>
      </c>
      <c r="I222">
        <f>Data[[#This Row],[cost per unit]]*Data[[#This Row],[Units]]</f>
        <v>4317.3</v>
      </c>
    </row>
    <row r="223" spans="3:9" x14ac:dyDescent="0.35">
      <c r="C223" t="s">
        <v>40</v>
      </c>
      <c r="D223" t="s">
        <v>9</v>
      </c>
      <c r="E223" t="s">
        <v>38</v>
      </c>
      <c r="F223" s="7">
        <v>1925</v>
      </c>
      <c r="G223" s="8">
        <v>192</v>
      </c>
      <c r="H223">
        <f>_xlfn.XLOOKUP(Data[[#This Row],[Product]],products[Product],products[Cost per unit])</f>
        <v>7.64</v>
      </c>
      <c r="I223">
        <f>Data[[#This Row],[cost per unit]]*Data[[#This Row],[Units]]</f>
        <v>1466.8799999999999</v>
      </c>
    </row>
    <row r="224" spans="3:9" x14ac:dyDescent="0.35">
      <c r="C224" t="s">
        <v>48</v>
      </c>
      <c r="D224" t="s">
        <v>33</v>
      </c>
      <c r="E224" t="s">
        <v>10</v>
      </c>
      <c r="F224" s="7">
        <v>1904</v>
      </c>
      <c r="G224" s="8">
        <v>405</v>
      </c>
      <c r="H224">
        <f>_xlfn.XLOOKUP(Data[[#This Row],[Product]],products[Product],products[Cost per unit])</f>
        <v>8.7899999999999991</v>
      </c>
      <c r="I224">
        <f>Data[[#This Row],[cost per unit]]*Data[[#This Row],[Units]]</f>
        <v>3559.95</v>
      </c>
    </row>
    <row r="225" spans="3:9" x14ac:dyDescent="0.35">
      <c r="C225" t="s">
        <v>52</v>
      </c>
      <c r="D225" t="s">
        <v>33</v>
      </c>
      <c r="E225" t="s">
        <v>43</v>
      </c>
      <c r="F225" s="7">
        <v>1890</v>
      </c>
      <c r="G225" s="8">
        <v>195</v>
      </c>
      <c r="H225">
        <f>_xlfn.XLOOKUP(Data[[#This Row],[Product]],products[Product],products[Cost per unit])</f>
        <v>9.77</v>
      </c>
      <c r="I225">
        <f>Data[[#This Row],[cost per unit]]*Data[[#This Row],[Units]]</f>
        <v>1905.1499999999999</v>
      </c>
    </row>
    <row r="226" spans="3:9" x14ac:dyDescent="0.35">
      <c r="C226" t="s">
        <v>32</v>
      </c>
      <c r="D226" t="s">
        <v>25</v>
      </c>
      <c r="E226" t="s">
        <v>50</v>
      </c>
      <c r="F226" s="7">
        <v>1785</v>
      </c>
      <c r="G226" s="8">
        <v>462</v>
      </c>
      <c r="H226">
        <f>_xlfn.XLOOKUP(Data[[#This Row],[Product]],products[Product],products[Cost per unit])</f>
        <v>13.15</v>
      </c>
      <c r="I226">
        <f>Data[[#This Row],[cost per unit]]*Data[[#This Row],[Units]]</f>
        <v>6075.3</v>
      </c>
    </row>
    <row r="227" spans="3:9" x14ac:dyDescent="0.35">
      <c r="C227" t="s">
        <v>44</v>
      </c>
      <c r="D227" t="s">
        <v>45</v>
      </c>
      <c r="E227" t="s">
        <v>34</v>
      </c>
      <c r="F227" s="7">
        <v>1778</v>
      </c>
      <c r="G227" s="8">
        <v>270</v>
      </c>
      <c r="H227">
        <f>_xlfn.XLOOKUP(Data[[#This Row],[Product]],products[Product],products[Cost per unit])</f>
        <v>6.47</v>
      </c>
      <c r="I227">
        <f>Data[[#This Row],[cost per unit]]*Data[[#This Row],[Units]]</f>
        <v>1746.8999999999999</v>
      </c>
    </row>
    <row r="228" spans="3:9" x14ac:dyDescent="0.35">
      <c r="C228" t="s">
        <v>52</v>
      </c>
      <c r="D228" t="s">
        <v>33</v>
      </c>
      <c r="E228" t="s">
        <v>38</v>
      </c>
      <c r="F228" s="7">
        <v>1771</v>
      </c>
      <c r="G228" s="8">
        <v>204</v>
      </c>
      <c r="H228">
        <f>_xlfn.XLOOKUP(Data[[#This Row],[Product]],products[Product],products[Cost per unit])</f>
        <v>7.64</v>
      </c>
      <c r="I228">
        <f>Data[[#This Row],[cost per unit]]*Data[[#This Row],[Units]]</f>
        <v>1558.56</v>
      </c>
    </row>
    <row r="229" spans="3:9" x14ac:dyDescent="0.35">
      <c r="C229" t="s">
        <v>52</v>
      </c>
      <c r="D229" t="s">
        <v>45</v>
      </c>
      <c r="E229" t="s">
        <v>47</v>
      </c>
      <c r="F229" s="7">
        <v>1701</v>
      </c>
      <c r="G229" s="8">
        <v>234</v>
      </c>
      <c r="H229">
        <f>_xlfn.XLOOKUP(Data[[#This Row],[Product]],products[Product],products[Cost per unit])</f>
        <v>6.49</v>
      </c>
      <c r="I229">
        <f>Data[[#This Row],[cost per unit]]*Data[[#This Row],[Units]]</f>
        <v>1518.66</v>
      </c>
    </row>
    <row r="230" spans="3:9" x14ac:dyDescent="0.35">
      <c r="C230" t="s">
        <v>8</v>
      </c>
      <c r="D230" t="s">
        <v>13</v>
      </c>
      <c r="E230" t="s">
        <v>26</v>
      </c>
      <c r="F230" s="7">
        <v>1652</v>
      </c>
      <c r="G230" s="8">
        <v>93</v>
      </c>
      <c r="H230">
        <f>_xlfn.XLOOKUP(Data[[#This Row],[Product]],products[Product],products[Cost per unit])</f>
        <v>12.37</v>
      </c>
      <c r="I230">
        <f>Data[[#This Row],[cost per unit]]*Data[[#This Row],[Units]]</f>
        <v>1150.4099999999999</v>
      </c>
    </row>
    <row r="231" spans="3:9" x14ac:dyDescent="0.35">
      <c r="C231" t="s">
        <v>55</v>
      </c>
      <c r="D231" t="s">
        <v>25</v>
      </c>
      <c r="E231" t="s">
        <v>18</v>
      </c>
      <c r="F231" s="7">
        <v>1652</v>
      </c>
      <c r="G231" s="8">
        <v>102</v>
      </c>
      <c r="H231">
        <f>_xlfn.XLOOKUP(Data[[#This Row],[Product]],products[Product],products[Cost per unit])</f>
        <v>10.38</v>
      </c>
      <c r="I231">
        <f>Data[[#This Row],[cost per unit]]*Data[[#This Row],[Units]]</f>
        <v>1058.76</v>
      </c>
    </row>
    <row r="232" spans="3:9" x14ac:dyDescent="0.35">
      <c r="C232" t="s">
        <v>48</v>
      </c>
      <c r="D232" t="s">
        <v>25</v>
      </c>
      <c r="E232" t="s">
        <v>46</v>
      </c>
      <c r="F232" s="7">
        <v>1638</v>
      </c>
      <c r="G232" s="8">
        <v>63</v>
      </c>
      <c r="H232">
        <f>_xlfn.XLOOKUP(Data[[#This Row],[Product]],products[Product],products[Cost per unit])</f>
        <v>14.49</v>
      </c>
      <c r="I232">
        <f>Data[[#This Row],[cost per unit]]*Data[[#This Row],[Units]]</f>
        <v>912.87</v>
      </c>
    </row>
    <row r="233" spans="3:9" x14ac:dyDescent="0.35">
      <c r="C233" t="s">
        <v>28</v>
      </c>
      <c r="D233" t="s">
        <v>21</v>
      </c>
      <c r="E233" t="s">
        <v>49</v>
      </c>
      <c r="F233" s="7">
        <v>1638</v>
      </c>
      <c r="G233" s="8">
        <v>48</v>
      </c>
      <c r="H233">
        <f>_xlfn.XLOOKUP(Data[[#This Row],[Product]],products[Product],products[Cost per unit])</f>
        <v>4.97</v>
      </c>
      <c r="I233">
        <f>Data[[#This Row],[cost per unit]]*Data[[#This Row],[Units]]</f>
        <v>238.56</v>
      </c>
    </row>
    <row r="234" spans="3:9" x14ac:dyDescent="0.35">
      <c r="C234" t="s">
        <v>28</v>
      </c>
      <c r="D234" t="s">
        <v>33</v>
      </c>
      <c r="E234" t="s">
        <v>46</v>
      </c>
      <c r="F234" s="7">
        <v>1624</v>
      </c>
      <c r="G234" s="8">
        <v>114</v>
      </c>
      <c r="H234">
        <f>_xlfn.XLOOKUP(Data[[#This Row],[Product]],products[Product],products[Cost per unit])</f>
        <v>14.49</v>
      </c>
      <c r="I234">
        <f>Data[[#This Row],[cost per unit]]*Data[[#This Row],[Units]]</f>
        <v>1651.8600000000001</v>
      </c>
    </row>
    <row r="235" spans="3:9" x14ac:dyDescent="0.35">
      <c r="C235" t="s">
        <v>28</v>
      </c>
      <c r="D235" t="s">
        <v>21</v>
      </c>
      <c r="E235" t="s">
        <v>53</v>
      </c>
      <c r="F235" s="7">
        <v>1617</v>
      </c>
      <c r="G235" s="8">
        <v>126</v>
      </c>
      <c r="H235">
        <f>_xlfn.XLOOKUP(Data[[#This Row],[Product]],products[Product],products[Cost per unit])</f>
        <v>7.16</v>
      </c>
      <c r="I235">
        <f>Data[[#This Row],[cost per unit]]*Data[[#This Row],[Units]]</f>
        <v>902.16</v>
      </c>
    </row>
    <row r="236" spans="3:9" x14ac:dyDescent="0.35">
      <c r="C236" t="s">
        <v>32</v>
      </c>
      <c r="D236" t="s">
        <v>21</v>
      </c>
      <c r="E236" t="s">
        <v>31</v>
      </c>
      <c r="F236" s="7">
        <v>1589</v>
      </c>
      <c r="G236" s="8">
        <v>303</v>
      </c>
      <c r="H236">
        <f>_xlfn.XLOOKUP(Data[[#This Row],[Product]],products[Product],products[Cost per unit])</f>
        <v>3.11</v>
      </c>
      <c r="I236">
        <f>Data[[#This Row],[cost per unit]]*Data[[#This Row],[Units]]</f>
        <v>942.32999999999993</v>
      </c>
    </row>
    <row r="237" spans="3:9" x14ac:dyDescent="0.35">
      <c r="C237" t="s">
        <v>44</v>
      </c>
      <c r="D237" t="s">
        <v>13</v>
      </c>
      <c r="E237" t="s">
        <v>50</v>
      </c>
      <c r="F237" s="7">
        <v>1568</v>
      </c>
      <c r="G237" s="8">
        <v>96</v>
      </c>
      <c r="H237">
        <f>_xlfn.XLOOKUP(Data[[#This Row],[Product]],products[Product],products[Cost per unit])</f>
        <v>13.15</v>
      </c>
      <c r="I237">
        <f>Data[[#This Row],[cost per unit]]*Data[[#This Row],[Units]]</f>
        <v>1262.4000000000001</v>
      </c>
    </row>
    <row r="238" spans="3:9" x14ac:dyDescent="0.35">
      <c r="C238" t="s">
        <v>32</v>
      </c>
      <c r="D238" t="s">
        <v>25</v>
      </c>
      <c r="E238" t="s">
        <v>43</v>
      </c>
      <c r="F238" s="7">
        <v>1568</v>
      </c>
      <c r="G238" s="8">
        <v>141</v>
      </c>
      <c r="H238">
        <f>_xlfn.XLOOKUP(Data[[#This Row],[Product]],products[Product],products[Cost per unit])</f>
        <v>9.77</v>
      </c>
      <c r="I238">
        <f>Data[[#This Row],[cost per unit]]*Data[[#This Row],[Units]]</f>
        <v>1377.57</v>
      </c>
    </row>
    <row r="239" spans="3:9" x14ac:dyDescent="0.35">
      <c r="C239" t="s">
        <v>52</v>
      </c>
      <c r="D239" t="s">
        <v>25</v>
      </c>
      <c r="E239" t="s">
        <v>51</v>
      </c>
      <c r="F239" s="7">
        <v>1561</v>
      </c>
      <c r="G239" s="8">
        <v>27</v>
      </c>
      <c r="H239">
        <f>_xlfn.XLOOKUP(Data[[#This Row],[Product]],products[Product],products[Cost per unit])</f>
        <v>5.6</v>
      </c>
      <c r="I239">
        <f>Data[[#This Row],[cost per unit]]*Data[[#This Row],[Units]]</f>
        <v>151.19999999999999</v>
      </c>
    </row>
    <row r="240" spans="3:9" x14ac:dyDescent="0.35">
      <c r="C240" t="s">
        <v>40</v>
      </c>
      <c r="D240" t="s">
        <v>33</v>
      </c>
      <c r="E240" t="s">
        <v>46</v>
      </c>
      <c r="F240" s="7">
        <v>1526</v>
      </c>
      <c r="G240" s="8">
        <v>240</v>
      </c>
      <c r="H240">
        <f>_xlfn.XLOOKUP(Data[[#This Row],[Product]],products[Product],products[Cost per unit])</f>
        <v>14.49</v>
      </c>
      <c r="I240">
        <f>Data[[#This Row],[cost per unit]]*Data[[#This Row],[Units]]</f>
        <v>3477.6</v>
      </c>
    </row>
    <row r="241" spans="3:9" x14ac:dyDescent="0.35">
      <c r="C241" t="s">
        <v>8</v>
      </c>
      <c r="D241" t="s">
        <v>9</v>
      </c>
      <c r="E241" t="s">
        <v>46</v>
      </c>
      <c r="F241" s="7">
        <v>1526</v>
      </c>
      <c r="G241" s="8">
        <v>105</v>
      </c>
      <c r="H241">
        <f>_xlfn.XLOOKUP(Data[[#This Row],[Product]],products[Product],products[Cost per unit])</f>
        <v>14.49</v>
      </c>
      <c r="I241">
        <f>Data[[#This Row],[cost per unit]]*Data[[#This Row],[Units]]</f>
        <v>1521.45</v>
      </c>
    </row>
    <row r="242" spans="3:9" x14ac:dyDescent="0.35">
      <c r="C242" t="s">
        <v>48</v>
      </c>
      <c r="D242" t="s">
        <v>33</v>
      </c>
      <c r="E242" t="s">
        <v>34</v>
      </c>
      <c r="F242" s="7">
        <v>1505</v>
      </c>
      <c r="G242" s="8">
        <v>102</v>
      </c>
      <c r="H242">
        <f>_xlfn.XLOOKUP(Data[[#This Row],[Product]],products[Product],products[Cost per unit])</f>
        <v>6.47</v>
      </c>
      <c r="I242">
        <f>Data[[#This Row],[cost per unit]]*Data[[#This Row],[Units]]</f>
        <v>659.93999999999994</v>
      </c>
    </row>
    <row r="243" spans="3:9" x14ac:dyDescent="0.35">
      <c r="C243" t="s">
        <v>40</v>
      </c>
      <c r="D243" t="s">
        <v>13</v>
      </c>
      <c r="E243" t="s">
        <v>31</v>
      </c>
      <c r="F243" s="7">
        <v>1463</v>
      </c>
      <c r="G243" s="8">
        <v>39</v>
      </c>
      <c r="H243">
        <f>_xlfn.XLOOKUP(Data[[#This Row],[Product]],products[Product],products[Cost per unit])</f>
        <v>3.11</v>
      </c>
      <c r="I243">
        <f>Data[[#This Row],[cost per unit]]*Data[[#This Row],[Units]]</f>
        <v>121.28999999999999</v>
      </c>
    </row>
    <row r="244" spans="3:9" x14ac:dyDescent="0.35">
      <c r="C244" t="s">
        <v>48</v>
      </c>
      <c r="D244" t="s">
        <v>13</v>
      </c>
      <c r="E244" t="s">
        <v>22</v>
      </c>
      <c r="F244" s="7">
        <v>1442</v>
      </c>
      <c r="G244" s="8">
        <v>15</v>
      </c>
      <c r="H244">
        <f>_xlfn.XLOOKUP(Data[[#This Row],[Product]],products[Product],products[Cost per unit])</f>
        <v>11.73</v>
      </c>
      <c r="I244">
        <f>Data[[#This Row],[cost per unit]]*Data[[#This Row],[Units]]</f>
        <v>175.95000000000002</v>
      </c>
    </row>
    <row r="245" spans="3:9" x14ac:dyDescent="0.35">
      <c r="C245" t="s">
        <v>24</v>
      </c>
      <c r="D245" t="s">
        <v>13</v>
      </c>
      <c r="E245" t="s">
        <v>50</v>
      </c>
      <c r="F245" s="7">
        <v>1428</v>
      </c>
      <c r="G245" s="8">
        <v>93</v>
      </c>
      <c r="H245">
        <f>_xlfn.XLOOKUP(Data[[#This Row],[Product]],products[Product],products[Cost per unit])</f>
        <v>13.15</v>
      </c>
      <c r="I245">
        <f>Data[[#This Row],[cost per unit]]*Data[[#This Row],[Units]]</f>
        <v>1222.95</v>
      </c>
    </row>
    <row r="246" spans="3:9" x14ac:dyDescent="0.35">
      <c r="C246" t="s">
        <v>24</v>
      </c>
      <c r="D246" t="s">
        <v>9</v>
      </c>
      <c r="E246" t="s">
        <v>36</v>
      </c>
      <c r="F246" s="7">
        <v>1407</v>
      </c>
      <c r="G246" s="8">
        <v>72</v>
      </c>
      <c r="H246">
        <f>_xlfn.XLOOKUP(Data[[#This Row],[Product]],products[Product],products[Cost per unit])</f>
        <v>16.73</v>
      </c>
      <c r="I246">
        <f>Data[[#This Row],[cost per unit]]*Data[[#This Row],[Units]]</f>
        <v>1204.56</v>
      </c>
    </row>
    <row r="247" spans="3:9" x14ac:dyDescent="0.35">
      <c r="C247" t="s">
        <v>48</v>
      </c>
      <c r="D247" t="s">
        <v>9</v>
      </c>
      <c r="E247" t="s">
        <v>53</v>
      </c>
      <c r="F247" s="7">
        <v>1400</v>
      </c>
      <c r="G247" s="8">
        <v>135</v>
      </c>
      <c r="H247">
        <f>_xlfn.XLOOKUP(Data[[#This Row],[Product]],products[Product],products[Cost per unit])</f>
        <v>7.16</v>
      </c>
      <c r="I247">
        <f>Data[[#This Row],[cost per unit]]*Data[[#This Row],[Units]]</f>
        <v>966.6</v>
      </c>
    </row>
    <row r="248" spans="3:9" x14ac:dyDescent="0.35">
      <c r="C248" t="s">
        <v>48</v>
      </c>
      <c r="D248" t="s">
        <v>21</v>
      </c>
      <c r="E248" t="s">
        <v>20</v>
      </c>
      <c r="F248" s="7">
        <v>1302</v>
      </c>
      <c r="G248" s="8">
        <v>402</v>
      </c>
      <c r="H248">
        <f>_xlfn.XLOOKUP(Data[[#This Row],[Product]],products[Product],products[Cost per unit])</f>
        <v>11.88</v>
      </c>
      <c r="I248">
        <f>Data[[#This Row],[cost per unit]]*Data[[#This Row],[Units]]</f>
        <v>4775.76</v>
      </c>
    </row>
    <row r="249" spans="3:9" x14ac:dyDescent="0.35">
      <c r="C249" t="s">
        <v>44</v>
      </c>
      <c r="D249" t="s">
        <v>45</v>
      </c>
      <c r="E249" t="s">
        <v>16</v>
      </c>
      <c r="F249" s="7">
        <v>1281</v>
      </c>
      <c r="G249" s="8">
        <v>75</v>
      </c>
      <c r="H249">
        <f>_xlfn.XLOOKUP(Data[[#This Row],[Product]],products[Product],products[Cost per unit])</f>
        <v>11.7</v>
      </c>
      <c r="I249">
        <f>Data[[#This Row],[cost per unit]]*Data[[#This Row],[Units]]</f>
        <v>877.5</v>
      </c>
    </row>
    <row r="250" spans="3:9" x14ac:dyDescent="0.35">
      <c r="C250" t="s">
        <v>55</v>
      </c>
      <c r="D250" t="s">
        <v>9</v>
      </c>
      <c r="E250" t="s">
        <v>38</v>
      </c>
      <c r="F250" s="7">
        <v>1281</v>
      </c>
      <c r="G250" s="8">
        <v>18</v>
      </c>
      <c r="H250">
        <f>_xlfn.XLOOKUP(Data[[#This Row],[Product]],products[Product],products[Cost per unit])</f>
        <v>7.64</v>
      </c>
      <c r="I250">
        <f>Data[[#This Row],[cost per unit]]*Data[[#This Row],[Units]]</f>
        <v>137.51999999999998</v>
      </c>
    </row>
    <row r="251" spans="3:9" x14ac:dyDescent="0.35">
      <c r="C251" t="s">
        <v>40</v>
      </c>
      <c r="D251" t="s">
        <v>13</v>
      </c>
      <c r="E251" t="s">
        <v>10</v>
      </c>
      <c r="F251" s="7">
        <v>1274</v>
      </c>
      <c r="G251" s="8">
        <v>225</v>
      </c>
      <c r="H251">
        <f>_xlfn.XLOOKUP(Data[[#This Row],[Product]],products[Product],products[Cost per unit])</f>
        <v>8.7899999999999991</v>
      </c>
      <c r="I251">
        <f>Data[[#This Row],[cost per unit]]*Data[[#This Row],[Units]]</f>
        <v>1977.7499999999998</v>
      </c>
    </row>
    <row r="252" spans="3:9" x14ac:dyDescent="0.35">
      <c r="C252" t="s">
        <v>48</v>
      </c>
      <c r="D252" t="s">
        <v>45</v>
      </c>
      <c r="E252" t="s">
        <v>36</v>
      </c>
      <c r="F252" s="7">
        <v>1134</v>
      </c>
      <c r="G252" s="8">
        <v>282</v>
      </c>
      <c r="H252">
        <f>_xlfn.XLOOKUP(Data[[#This Row],[Product]],products[Product],products[Cost per unit])</f>
        <v>16.73</v>
      </c>
      <c r="I252">
        <f>Data[[#This Row],[cost per unit]]*Data[[#This Row],[Units]]</f>
        <v>4717.8599999999997</v>
      </c>
    </row>
    <row r="253" spans="3:9" x14ac:dyDescent="0.35">
      <c r="C253" t="s">
        <v>17</v>
      </c>
      <c r="D253" t="s">
        <v>33</v>
      </c>
      <c r="E253" t="s">
        <v>53</v>
      </c>
      <c r="F253" s="7">
        <v>1085</v>
      </c>
      <c r="G253" s="8">
        <v>273</v>
      </c>
      <c r="H253">
        <f>_xlfn.XLOOKUP(Data[[#This Row],[Product]],products[Product],products[Cost per unit])</f>
        <v>7.16</v>
      </c>
      <c r="I253">
        <f>Data[[#This Row],[cost per unit]]*Data[[#This Row],[Units]]</f>
        <v>1954.68</v>
      </c>
    </row>
    <row r="254" spans="3:9" x14ac:dyDescent="0.35">
      <c r="C254" t="s">
        <v>48</v>
      </c>
      <c r="D254" t="s">
        <v>21</v>
      </c>
      <c r="E254" t="s">
        <v>14</v>
      </c>
      <c r="F254" s="7">
        <v>1071</v>
      </c>
      <c r="G254" s="8">
        <v>270</v>
      </c>
      <c r="H254">
        <f>_xlfn.XLOOKUP(Data[[#This Row],[Product]],products[Product],products[Cost per unit])</f>
        <v>10.62</v>
      </c>
      <c r="I254">
        <f>Data[[#This Row],[cost per unit]]*Data[[#This Row],[Units]]</f>
        <v>2867.3999999999996</v>
      </c>
    </row>
    <row r="255" spans="3:9" x14ac:dyDescent="0.35">
      <c r="C255" t="s">
        <v>32</v>
      </c>
      <c r="D255" t="s">
        <v>33</v>
      </c>
      <c r="E255" t="s">
        <v>16</v>
      </c>
      <c r="F255" s="7">
        <v>1057</v>
      </c>
      <c r="G255" s="8">
        <v>54</v>
      </c>
      <c r="H255">
        <f>_xlfn.XLOOKUP(Data[[#This Row],[Product]],products[Product],products[Cost per unit])</f>
        <v>11.7</v>
      </c>
      <c r="I255">
        <f>Data[[#This Row],[cost per unit]]*Data[[#This Row],[Units]]</f>
        <v>631.79999999999995</v>
      </c>
    </row>
    <row r="256" spans="3:9" x14ac:dyDescent="0.35">
      <c r="C256" t="s">
        <v>55</v>
      </c>
      <c r="D256" t="s">
        <v>9</v>
      </c>
      <c r="E256" t="s">
        <v>18</v>
      </c>
      <c r="F256" s="7">
        <v>973</v>
      </c>
      <c r="G256" s="8">
        <v>162</v>
      </c>
      <c r="H256">
        <f>_xlfn.XLOOKUP(Data[[#This Row],[Product]],products[Product],products[Cost per unit])</f>
        <v>10.38</v>
      </c>
      <c r="I256">
        <f>Data[[#This Row],[cost per unit]]*Data[[#This Row],[Units]]</f>
        <v>1681.5600000000002</v>
      </c>
    </row>
    <row r="257" spans="3:9" x14ac:dyDescent="0.35">
      <c r="C257" t="s">
        <v>44</v>
      </c>
      <c r="D257" t="s">
        <v>25</v>
      </c>
      <c r="E257" t="s">
        <v>36</v>
      </c>
      <c r="F257" s="7">
        <v>966</v>
      </c>
      <c r="G257" s="8">
        <v>198</v>
      </c>
      <c r="H257">
        <f>_xlfn.XLOOKUP(Data[[#This Row],[Product]],products[Product],products[Cost per unit])</f>
        <v>16.73</v>
      </c>
      <c r="I257">
        <f>Data[[#This Row],[cost per unit]]*Data[[#This Row],[Units]]</f>
        <v>3312.54</v>
      </c>
    </row>
    <row r="258" spans="3:9" x14ac:dyDescent="0.35">
      <c r="C258" t="s">
        <v>17</v>
      </c>
      <c r="D258" t="s">
        <v>21</v>
      </c>
      <c r="E258" t="s">
        <v>20</v>
      </c>
      <c r="F258" s="7">
        <v>959</v>
      </c>
      <c r="G258" s="8">
        <v>147</v>
      </c>
      <c r="H258">
        <f>_xlfn.XLOOKUP(Data[[#This Row],[Product]],products[Product],products[Cost per unit])</f>
        <v>11.88</v>
      </c>
      <c r="I258">
        <f>Data[[#This Row],[cost per unit]]*Data[[#This Row],[Units]]</f>
        <v>1746.3600000000001</v>
      </c>
    </row>
    <row r="259" spans="3:9" x14ac:dyDescent="0.35">
      <c r="C259" t="s">
        <v>48</v>
      </c>
      <c r="D259" t="s">
        <v>45</v>
      </c>
      <c r="E259" t="s">
        <v>26</v>
      </c>
      <c r="F259" s="7">
        <v>959</v>
      </c>
      <c r="G259" s="8">
        <v>135</v>
      </c>
      <c r="H259">
        <f>_xlfn.XLOOKUP(Data[[#This Row],[Product]],products[Product],products[Cost per unit])</f>
        <v>12.37</v>
      </c>
      <c r="I259">
        <f>Data[[#This Row],[cost per unit]]*Data[[#This Row],[Units]]</f>
        <v>1669.9499999999998</v>
      </c>
    </row>
    <row r="260" spans="3:9" x14ac:dyDescent="0.35">
      <c r="C260" t="s">
        <v>24</v>
      </c>
      <c r="D260" t="s">
        <v>9</v>
      </c>
      <c r="E260" t="s">
        <v>12</v>
      </c>
      <c r="F260" s="7">
        <v>945</v>
      </c>
      <c r="G260" s="8">
        <v>75</v>
      </c>
      <c r="H260">
        <f>_xlfn.XLOOKUP(Data[[#This Row],[Product]],products[Product],products[Cost per unit])</f>
        <v>9.33</v>
      </c>
      <c r="I260">
        <f>Data[[#This Row],[cost per unit]]*Data[[#This Row],[Units]]</f>
        <v>699.75</v>
      </c>
    </row>
    <row r="261" spans="3:9" x14ac:dyDescent="0.35">
      <c r="C261" t="s">
        <v>48</v>
      </c>
      <c r="D261" t="s">
        <v>45</v>
      </c>
      <c r="E261" t="s">
        <v>10</v>
      </c>
      <c r="F261" s="7">
        <v>938</v>
      </c>
      <c r="G261" s="8">
        <v>6</v>
      </c>
      <c r="H261">
        <f>_xlfn.XLOOKUP(Data[[#This Row],[Product]],products[Product],products[Cost per unit])</f>
        <v>8.7899999999999991</v>
      </c>
      <c r="I261">
        <f>Data[[#This Row],[cost per unit]]*Data[[#This Row],[Units]]</f>
        <v>52.739999999999995</v>
      </c>
    </row>
    <row r="262" spans="3:9" x14ac:dyDescent="0.35">
      <c r="C262" t="s">
        <v>17</v>
      </c>
      <c r="D262" t="s">
        <v>13</v>
      </c>
      <c r="E262" t="s">
        <v>10</v>
      </c>
      <c r="F262" s="7">
        <v>938</v>
      </c>
      <c r="G262" s="8">
        <v>189</v>
      </c>
      <c r="H262">
        <f>_xlfn.XLOOKUP(Data[[#This Row],[Product]],products[Product],products[Cost per unit])</f>
        <v>8.7899999999999991</v>
      </c>
      <c r="I262">
        <f>Data[[#This Row],[cost per unit]]*Data[[#This Row],[Units]]</f>
        <v>1661.31</v>
      </c>
    </row>
    <row r="263" spans="3:9" x14ac:dyDescent="0.35">
      <c r="C263" t="s">
        <v>55</v>
      </c>
      <c r="D263" t="s">
        <v>33</v>
      </c>
      <c r="E263" t="s">
        <v>20</v>
      </c>
      <c r="F263" s="7">
        <v>938</v>
      </c>
      <c r="G263" s="8">
        <v>366</v>
      </c>
      <c r="H263">
        <f>_xlfn.XLOOKUP(Data[[#This Row],[Product]],products[Product],products[Cost per unit])</f>
        <v>11.88</v>
      </c>
      <c r="I263">
        <f>Data[[#This Row],[cost per unit]]*Data[[#This Row],[Units]]</f>
        <v>4348.08</v>
      </c>
    </row>
    <row r="264" spans="3:9" x14ac:dyDescent="0.35">
      <c r="C264" t="s">
        <v>8</v>
      </c>
      <c r="D264" t="s">
        <v>13</v>
      </c>
      <c r="E264" t="s">
        <v>38</v>
      </c>
      <c r="F264" s="7">
        <v>861</v>
      </c>
      <c r="G264" s="8">
        <v>195</v>
      </c>
      <c r="H264">
        <f>_xlfn.XLOOKUP(Data[[#This Row],[Product]],products[Product],products[Cost per unit])</f>
        <v>7.64</v>
      </c>
      <c r="I264">
        <f>Data[[#This Row],[cost per unit]]*Data[[#This Row],[Units]]</f>
        <v>1489.8</v>
      </c>
    </row>
    <row r="265" spans="3:9" x14ac:dyDescent="0.35">
      <c r="C265" t="s">
        <v>40</v>
      </c>
      <c r="D265" t="s">
        <v>9</v>
      </c>
      <c r="E265" t="s">
        <v>18</v>
      </c>
      <c r="F265" s="7">
        <v>854</v>
      </c>
      <c r="G265" s="8">
        <v>309</v>
      </c>
      <c r="H265">
        <f>_xlfn.XLOOKUP(Data[[#This Row],[Product]],products[Product],products[Cost per unit])</f>
        <v>10.38</v>
      </c>
      <c r="I265">
        <f>Data[[#This Row],[cost per unit]]*Data[[#This Row],[Units]]</f>
        <v>3207.42</v>
      </c>
    </row>
    <row r="266" spans="3:9" x14ac:dyDescent="0.35">
      <c r="C266" t="s">
        <v>40</v>
      </c>
      <c r="D266" t="s">
        <v>21</v>
      </c>
      <c r="E266" t="s">
        <v>36</v>
      </c>
      <c r="F266" s="7">
        <v>847</v>
      </c>
      <c r="G266" s="8">
        <v>129</v>
      </c>
      <c r="H266">
        <f>_xlfn.XLOOKUP(Data[[#This Row],[Product]],products[Product],products[Cost per unit])</f>
        <v>16.73</v>
      </c>
      <c r="I266">
        <f>Data[[#This Row],[cost per unit]]*Data[[#This Row],[Units]]</f>
        <v>2158.17</v>
      </c>
    </row>
    <row r="267" spans="3:9" x14ac:dyDescent="0.35">
      <c r="C267" t="s">
        <v>52</v>
      </c>
      <c r="D267" t="s">
        <v>45</v>
      </c>
      <c r="E267" t="s">
        <v>12</v>
      </c>
      <c r="F267" s="7">
        <v>819</v>
      </c>
      <c r="G267" s="8">
        <v>510</v>
      </c>
      <c r="H267">
        <f>_xlfn.XLOOKUP(Data[[#This Row],[Product]],products[Product],products[Cost per unit])</f>
        <v>9.33</v>
      </c>
      <c r="I267">
        <f>Data[[#This Row],[cost per unit]]*Data[[#This Row],[Units]]</f>
        <v>4758.3</v>
      </c>
    </row>
    <row r="268" spans="3:9" x14ac:dyDescent="0.35">
      <c r="C268" t="s">
        <v>55</v>
      </c>
      <c r="D268" t="s">
        <v>21</v>
      </c>
      <c r="E268" t="s">
        <v>26</v>
      </c>
      <c r="F268" s="7">
        <v>819</v>
      </c>
      <c r="G268" s="8">
        <v>306</v>
      </c>
      <c r="H268">
        <f>_xlfn.XLOOKUP(Data[[#This Row],[Product]],products[Product],products[Cost per unit])</f>
        <v>12.37</v>
      </c>
      <c r="I268">
        <f>Data[[#This Row],[cost per unit]]*Data[[#This Row],[Units]]</f>
        <v>3785.22</v>
      </c>
    </row>
    <row r="269" spans="3:9" x14ac:dyDescent="0.35">
      <c r="C269" t="s">
        <v>32</v>
      </c>
      <c r="D269" t="s">
        <v>9</v>
      </c>
      <c r="E269" t="s">
        <v>36</v>
      </c>
      <c r="F269" s="7">
        <v>798</v>
      </c>
      <c r="G269" s="8">
        <v>519</v>
      </c>
      <c r="H269">
        <f>_xlfn.XLOOKUP(Data[[#This Row],[Product]],products[Product],products[Cost per unit])</f>
        <v>16.73</v>
      </c>
      <c r="I269">
        <f>Data[[#This Row],[cost per unit]]*Data[[#This Row],[Units]]</f>
        <v>8682.8700000000008</v>
      </c>
    </row>
    <row r="270" spans="3:9" x14ac:dyDescent="0.35">
      <c r="C270" t="s">
        <v>40</v>
      </c>
      <c r="D270" t="s">
        <v>33</v>
      </c>
      <c r="E270" t="s">
        <v>22</v>
      </c>
      <c r="F270" s="7">
        <v>714</v>
      </c>
      <c r="G270" s="8">
        <v>231</v>
      </c>
      <c r="H270">
        <f>_xlfn.XLOOKUP(Data[[#This Row],[Product]],products[Product],products[Cost per unit])</f>
        <v>11.73</v>
      </c>
      <c r="I270">
        <f>Data[[#This Row],[cost per unit]]*Data[[#This Row],[Units]]</f>
        <v>2709.63</v>
      </c>
    </row>
    <row r="271" spans="3:9" x14ac:dyDescent="0.35">
      <c r="C271" t="s">
        <v>17</v>
      </c>
      <c r="D271" t="s">
        <v>13</v>
      </c>
      <c r="E271" t="s">
        <v>31</v>
      </c>
      <c r="F271" s="7">
        <v>707</v>
      </c>
      <c r="G271" s="8">
        <v>174</v>
      </c>
      <c r="H271">
        <f>_xlfn.XLOOKUP(Data[[#This Row],[Product]],products[Product],products[Cost per unit])</f>
        <v>3.11</v>
      </c>
      <c r="I271">
        <f>Data[[#This Row],[cost per unit]]*Data[[#This Row],[Units]]</f>
        <v>541.14</v>
      </c>
    </row>
    <row r="272" spans="3:9" x14ac:dyDescent="0.35">
      <c r="C272" t="s">
        <v>24</v>
      </c>
      <c r="D272" t="s">
        <v>13</v>
      </c>
      <c r="E272" t="s">
        <v>31</v>
      </c>
      <c r="F272" s="7">
        <v>700</v>
      </c>
      <c r="G272" s="8">
        <v>87</v>
      </c>
      <c r="H272">
        <f>_xlfn.XLOOKUP(Data[[#This Row],[Product]],products[Product],products[Cost per unit])</f>
        <v>3.11</v>
      </c>
      <c r="I272">
        <f>Data[[#This Row],[cost per unit]]*Data[[#This Row],[Units]]</f>
        <v>270.57</v>
      </c>
    </row>
    <row r="273" spans="3:9" x14ac:dyDescent="0.35">
      <c r="C273" t="s">
        <v>32</v>
      </c>
      <c r="D273" t="s">
        <v>25</v>
      </c>
      <c r="E273" t="s">
        <v>47</v>
      </c>
      <c r="F273" s="7">
        <v>630</v>
      </c>
      <c r="G273" s="8">
        <v>36</v>
      </c>
      <c r="H273">
        <f>_xlfn.XLOOKUP(Data[[#This Row],[Product]],products[Product],products[Cost per unit])</f>
        <v>6.49</v>
      </c>
      <c r="I273">
        <f>Data[[#This Row],[cost per unit]]*Data[[#This Row],[Units]]</f>
        <v>233.64000000000001</v>
      </c>
    </row>
    <row r="274" spans="3:9" x14ac:dyDescent="0.35">
      <c r="C274" t="s">
        <v>28</v>
      </c>
      <c r="D274" t="s">
        <v>45</v>
      </c>
      <c r="E274" t="s">
        <v>49</v>
      </c>
      <c r="F274" s="7">
        <v>623</v>
      </c>
      <c r="G274" s="8">
        <v>51</v>
      </c>
      <c r="H274">
        <f>_xlfn.XLOOKUP(Data[[#This Row],[Product]],products[Product],products[Cost per unit])</f>
        <v>4.97</v>
      </c>
      <c r="I274">
        <f>Data[[#This Row],[cost per unit]]*Data[[#This Row],[Units]]</f>
        <v>253.47</v>
      </c>
    </row>
    <row r="275" spans="3:9" x14ac:dyDescent="0.35">
      <c r="C275" t="s">
        <v>28</v>
      </c>
      <c r="D275" t="s">
        <v>45</v>
      </c>
      <c r="E275" t="s">
        <v>51</v>
      </c>
      <c r="F275" s="7">
        <v>609</v>
      </c>
      <c r="G275" s="8">
        <v>87</v>
      </c>
      <c r="H275">
        <f>_xlfn.XLOOKUP(Data[[#This Row],[Product]],products[Product],products[Cost per unit])</f>
        <v>5.6</v>
      </c>
      <c r="I275">
        <f>Data[[#This Row],[cost per unit]]*Data[[#This Row],[Units]]</f>
        <v>487.2</v>
      </c>
    </row>
    <row r="276" spans="3:9" x14ac:dyDescent="0.35">
      <c r="C276" t="s">
        <v>40</v>
      </c>
      <c r="D276" t="s">
        <v>21</v>
      </c>
      <c r="E276" t="s">
        <v>38</v>
      </c>
      <c r="F276" s="7">
        <v>609</v>
      </c>
      <c r="G276" s="8">
        <v>99</v>
      </c>
      <c r="H276">
        <f>_xlfn.XLOOKUP(Data[[#This Row],[Product]],products[Product],products[Cost per unit])</f>
        <v>7.64</v>
      </c>
      <c r="I276">
        <f>Data[[#This Row],[cost per unit]]*Data[[#This Row],[Units]]</f>
        <v>756.36</v>
      </c>
    </row>
    <row r="277" spans="3:9" x14ac:dyDescent="0.35">
      <c r="C277" t="s">
        <v>24</v>
      </c>
      <c r="D277" t="s">
        <v>21</v>
      </c>
      <c r="E277" t="s">
        <v>42</v>
      </c>
      <c r="F277" s="7">
        <v>567</v>
      </c>
      <c r="G277" s="8">
        <v>228</v>
      </c>
      <c r="H277">
        <f>_xlfn.XLOOKUP(Data[[#This Row],[Product]],products[Product],products[Cost per unit])</f>
        <v>9</v>
      </c>
      <c r="I277">
        <f>Data[[#This Row],[cost per unit]]*Data[[#This Row],[Units]]</f>
        <v>2052</v>
      </c>
    </row>
    <row r="278" spans="3:9" x14ac:dyDescent="0.35">
      <c r="C278" t="s">
        <v>48</v>
      </c>
      <c r="D278" t="s">
        <v>33</v>
      </c>
      <c r="E278" t="s">
        <v>46</v>
      </c>
      <c r="F278" s="7">
        <v>560</v>
      </c>
      <c r="G278" s="8">
        <v>81</v>
      </c>
      <c r="H278">
        <f>_xlfn.XLOOKUP(Data[[#This Row],[Product]],products[Product],products[Cost per unit])</f>
        <v>14.49</v>
      </c>
      <c r="I278">
        <f>Data[[#This Row],[cost per unit]]*Data[[#This Row],[Units]]</f>
        <v>1173.69</v>
      </c>
    </row>
    <row r="279" spans="3:9" x14ac:dyDescent="0.35">
      <c r="C279" t="s">
        <v>32</v>
      </c>
      <c r="D279" t="s">
        <v>21</v>
      </c>
      <c r="E279" t="s">
        <v>38</v>
      </c>
      <c r="F279" s="7">
        <v>553</v>
      </c>
      <c r="G279" s="8">
        <v>15</v>
      </c>
      <c r="H279">
        <f>_xlfn.XLOOKUP(Data[[#This Row],[Product]],products[Product],products[Cost per unit])</f>
        <v>7.64</v>
      </c>
      <c r="I279">
        <f>Data[[#This Row],[cost per unit]]*Data[[#This Row],[Units]]</f>
        <v>114.6</v>
      </c>
    </row>
    <row r="280" spans="3:9" x14ac:dyDescent="0.35">
      <c r="C280" t="s">
        <v>48</v>
      </c>
      <c r="D280" t="s">
        <v>13</v>
      </c>
      <c r="E280" t="s">
        <v>20</v>
      </c>
      <c r="F280" s="7">
        <v>525</v>
      </c>
      <c r="G280" s="8">
        <v>48</v>
      </c>
      <c r="H280">
        <f>_xlfn.XLOOKUP(Data[[#This Row],[Product]],products[Product],products[Cost per unit])</f>
        <v>11.88</v>
      </c>
      <c r="I280">
        <f>Data[[#This Row],[cost per unit]]*Data[[#This Row],[Units]]</f>
        <v>570.24</v>
      </c>
    </row>
    <row r="281" spans="3:9" x14ac:dyDescent="0.35">
      <c r="C281" t="s">
        <v>8</v>
      </c>
      <c r="D281" t="s">
        <v>33</v>
      </c>
      <c r="E281" t="s">
        <v>43</v>
      </c>
      <c r="F281" s="7">
        <v>518</v>
      </c>
      <c r="G281" s="8">
        <v>75</v>
      </c>
      <c r="H281">
        <f>_xlfn.XLOOKUP(Data[[#This Row],[Product]],products[Product],products[Cost per unit])</f>
        <v>9.77</v>
      </c>
      <c r="I281">
        <f>Data[[#This Row],[cost per unit]]*Data[[#This Row],[Units]]</f>
        <v>732.75</v>
      </c>
    </row>
    <row r="282" spans="3:9" x14ac:dyDescent="0.35">
      <c r="C282" t="s">
        <v>48</v>
      </c>
      <c r="D282" t="s">
        <v>9</v>
      </c>
      <c r="E282" t="s">
        <v>42</v>
      </c>
      <c r="F282" s="7">
        <v>497</v>
      </c>
      <c r="G282" s="8">
        <v>63</v>
      </c>
      <c r="H282">
        <f>_xlfn.XLOOKUP(Data[[#This Row],[Product]],products[Product],products[Cost per unit])</f>
        <v>9</v>
      </c>
      <c r="I282">
        <f>Data[[#This Row],[cost per unit]]*Data[[#This Row],[Units]]</f>
        <v>567</v>
      </c>
    </row>
    <row r="283" spans="3:9" x14ac:dyDescent="0.35">
      <c r="C283" t="s">
        <v>8</v>
      </c>
      <c r="D283" t="s">
        <v>21</v>
      </c>
      <c r="E283" t="s">
        <v>43</v>
      </c>
      <c r="F283" s="7">
        <v>490</v>
      </c>
      <c r="G283" s="8">
        <v>84</v>
      </c>
      <c r="H283">
        <f>_xlfn.XLOOKUP(Data[[#This Row],[Product]],products[Product],products[Cost per unit])</f>
        <v>9.77</v>
      </c>
      <c r="I283">
        <f>Data[[#This Row],[cost per unit]]*Data[[#This Row],[Units]]</f>
        <v>820.68</v>
      </c>
    </row>
    <row r="284" spans="3:9" x14ac:dyDescent="0.35">
      <c r="C284" t="s">
        <v>48</v>
      </c>
      <c r="D284" t="s">
        <v>45</v>
      </c>
      <c r="E284" t="s">
        <v>50</v>
      </c>
      <c r="F284" s="7">
        <v>469</v>
      </c>
      <c r="G284" s="8">
        <v>75</v>
      </c>
      <c r="H284">
        <f>_xlfn.XLOOKUP(Data[[#This Row],[Product]],products[Product],products[Cost per unit])</f>
        <v>13.15</v>
      </c>
      <c r="I284">
        <f>Data[[#This Row],[cost per unit]]*Data[[#This Row],[Units]]</f>
        <v>986.25</v>
      </c>
    </row>
    <row r="285" spans="3:9" x14ac:dyDescent="0.35">
      <c r="C285" t="s">
        <v>52</v>
      </c>
      <c r="D285" t="s">
        <v>33</v>
      </c>
      <c r="E285" t="s">
        <v>42</v>
      </c>
      <c r="F285" s="7">
        <v>434</v>
      </c>
      <c r="G285" s="8">
        <v>87</v>
      </c>
      <c r="H285">
        <f>_xlfn.XLOOKUP(Data[[#This Row],[Product]],products[Product],products[Cost per unit])</f>
        <v>9</v>
      </c>
      <c r="I285">
        <f>Data[[#This Row],[cost per unit]]*Data[[#This Row],[Units]]</f>
        <v>783</v>
      </c>
    </row>
    <row r="286" spans="3:9" x14ac:dyDescent="0.35">
      <c r="C286" t="s">
        <v>8</v>
      </c>
      <c r="D286" t="s">
        <v>25</v>
      </c>
      <c r="E286" t="s">
        <v>34</v>
      </c>
      <c r="F286" s="7">
        <v>385</v>
      </c>
      <c r="G286" s="8">
        <v>249</v>
      </c>
      <c r="H286">
        <f>_xlfn.XLOOKUP(Data[[#This Row],[Product]],products[Product],products[Cost per unit])</f>
        <v>6.47</v>
      </c>
      <c r="I286">
        <f>Data[[#This Row],[cost per unit]]*Data[[#This Row],[Units]]</f>
        <v>1611.03</v>
      </c>
    </row>
    <row r="287" spans="3:9" x14ac:dyDescent="0.35">
      <c r="C287" t="s">
        <v>52</v>
      </c>
      <c r="D287" t="s">
        <v>21</v>
      </c>
      <c r="E287" t="s">
        <v>26</v>
      </c>
      <c r="F287" s="7">
        <v>357</v>
      </c>
      <c r="G287" s="8">
        <v>126</v>
      </c>
      <c r="H287">
        <f>_xlfn.XLOOKUP(Data[[#This Row],[Product]],products[Product],products[Cost per unit])</f>
        <v>12.37</v>
      </c>
      <c r="I287">
        <f>Data[[#This Row],[cost per unit]]*Data[[#This Row],[Units]]</f>
        <v>1558.62</v>
      </c>
    </row>
    <row r="288" spans="3:9" x14ac:dyDescent="0.35">
      <c r="C288" t="s">
        <v>40</v>
      </c>
      <c r="D288" t="s">
        <v>13</v>
      </c>
      <c r="E288" t="s">
        <v>43</v>
      </c>
      <c r="F288" s="7">
        <v>336</v>
      </c>
      <c r="G288" s="8">
        <v>144</v>
      </c>
      <c r="H288">
        <f>_xlfn.XLOOKUP(Data[[#This Row],[Product]],products[Product],products[Cost per unit])</f>
        <v>9.77</v>
      </c>
      <c r="I288">
        <f>Data[[#This Row],[cost per unit]]*Data[[#This Row],[Units]]</f>
        <v>1406.8799999999999</v>
      </c>
    </row>
    <row r="289" spans="3:9" x14ac:dyDescent="0.35">
      <c r="C289" t="s">
        <v>44</v>
      </c>
      <c r="D289" t="s">
        <v>9</v>
      </c>
      <c r="E289" t="s">
        <v>29</v>
      </c>
      <c r="F289" s="7">
        <v>280</v>
      </c>
      <c r="G289" s="8">
        <v>87</v>
      </c>
      <c r="H289">
        <f>_xlfn.XLOOKUP(Data[[#This Row],[Product]],products[Product],products[Cost per unit])</f>
        <v>8.65</v>
      </c>
      <c r="I289">
        <f>Data[[#This Row],[cost per unit]]*Data[[#This Row],[Units]]</f>
        <v>752.55000000000007</v>
      </c>
    </row>
    <row r="290" spans="3:9" x14ac:dyDescent="0.35">
      <c r="C290" t="s">
        <v>17</v>
      </c>
      <c r="D290" t="s">
        <v>33</v>
      </c>
      <c r="E290" t="s">
        <v>20</v>
      </c>
      <c r="F290" s="7">
        <v>259</v>
      </c>
      <c r="G290" s="8">
        <v>207</v>
      </c>
      <c r="H290">
        <f>_xlfn.XLOOKUP(Data[[#This Row],[Product]],products[Product],products[Cost per unit])</f>
        <v>11.88</v>
      </c>
      <c r="I290">
        <f>Data[[#This Row],[cost per unit]]*Data[[#This Row],[Units]]</f>
        <v>2459.1600000000003</v>
      </c>
    </row>
    <row r="291" spans="3:9" x14ac:dyDescent="0.35">
      <c r="C291" t="s">
        <v>32</v>
      </c>
      <c r="D291" t="s">
        <v>13</v>
      </c>
      <c r="E291" t="s">
        <v>12</v>
      </c>
      <c r="F291" s="7">
        <v>252</v>
      </c>
      <c r="G291" s="8">
        <v>54</v>
      </c>
      <c r="H291">
        <f>_xlfn.XLOOKUP(Data[[#This Row],[Product]],products[Product],products[Cost per unit])</f>
        <v>9.33</v>
      </c>
      <c r="I291">
        <f>Data[[#This Row],[cost per unit]]*Data[[#This Row],[Units]]</f>
        <v>503.82</v>
      </c>
    </row>
    <row r="292" spans="3:9" x14ac:dyDescent="0.35">
      <c r="C292" t="s">
        <v>24</v>
      </c>
      <c r="D292" t="s">
        <v>33</v>
      </c>
      <c r="E292" t="s">
        <v>42</v>
      </c>
      <c r="F292" s="7">
        <v>245</v>
      </c>
      <c r="G292" s="8">
        <v>288</v>
      </c>
      <c r="H292">
        <f>_xlfn.XLOOKUP(Data[[#This Row],[Product]],products[Product],products[Cost per unit])</f>
        <v>9</v>
      </c>
      <c r="I292">
        <f>Data[[#This Row],[cost per unit]]*Data[[#This Row],[Units]]</f>
        <v>2592</v>
      </c>
    </row>
    <row r="293" spans="3:9" x14ac:dyDescent="0.35">
      <c r="C293" t="s">
        <v>32</v>
      </c>
      <c r="D293" t="s">
        <v>33</v>
      </c>
      <c r="E293" t="s">
        <v>38</v>
      </c>
      <c r="F293" s="7">
        <v>238</v>
      </c>
      <c r="G293" s="8">
        <v>18</v>
      </c>
      <c r="H293">
        <f>_xlfn.XLOOKUP(Data[[#This Row],[Product]],products[Product],products[Cost per unit])</f>
        <v>7.64</v>
      </c>
      <c r="I293">
        <f>Data[[#This Row],[cost per unit]]*Data[[#This Row],[Units]]</f>
        <v>137.51999999999998</v>
      </c>
    </row>
    <row r="294" spans="3:9" x14ac:dyDescent="0.35">
      <c r="C294" t="s">
        <v>28</v>
      </c>
      <c r="D294" t="s">
        <v>9</v>
      </c>
      <c r="E294" t="s">
        <v>20</v>
      </c>
      <c r="F294" s="7">
        <v>217</v>
      </c>
      <c r="G294" s="8">
        <v>36</v>
      </c>
      <c r="H294">
        <f>_xlfn.XLOOKUP(Data[[#This Row],[Product]],products[Product],products[Cost per unit])</f>
        <v>11.88</v>
      </c>
      <c r="I294">
        <f>Data[[#This Row],[cost per unit]]*Data[[#This Row],[Units]]</f>
        <v>427.68</v>
      </c>
    </row>
    <row r="295" spans="3:9" x14ac:dyDescent="0.35">
      <c r="C295" t="s">
        <v>32</v>
      </c>
      <c r="D295" t="s">
        <v>9</v>
      </c>
      <c r="E295" t="s">
        <v>31</v>
      </c>
      <c r="F295" s="7">
        <v>189</v>
      </c>
      <c r="G295" s="8">
        <v>48</v>
      </c>
      <c r="H295">
        <f>_xlfn.XLOOKUP(Data[[#This Row],[Product]],products[Product],products[Cost per unit])</f>
        <v>3.11</v>
      </c>
      <c r="I295">
        <f>Data[[#This Row],[cost per unit]]*Data[[#This Row],[Units]]</f>
        <v>149.28</v>
      </c>
    </row>
    <row r="296" spans="3:9" x14ac:dyDescent="0.35">
      <c r="C296" t="s">
        <v>8</v>
      </c>
      <c r="D296" t="s">
        <v>33</v>
      </c>
      <c r="E296" t="s">
        <v>54</v>
      </c>
      <c r="F296" s="7">
        <v>182</v>
      </c>
      <c r="G296" s="8">
        <v>48</v>
      </c>
      <c r="H296">
        <f>_xlfn.XLOOKUP(Data[[#This Row],[Product]],products[Product],products[Cost per unit])</f>
        <v>5.79</v>
      </c>
      <c r="I296">
        <f>Data[[#This Row],[cost per unit]]*Data[[#This Row],[Units]]</f>
        <v>277.92</v>
      </c>
    </row>
    <row r="297" spans="3:9" x14ac:dyDescent="0.35">
      <c r="C297" t="s">
        <v>52</v>
      </c>
      <c r="D297" t="s">
        <v>45</v>
      </c>
      <c r="E297" t="s">
        <v>43</v>
      </c>
      <c r="F297" s="7">
        <v>168</v>
      </c>
      <c r="G297" s="8">
        <v>84</v>
      </c>
      <c r="H297">
        <f>_xlfn.XLOOKUP(Data[[#This Row],[Product]],products[Product],products[Cost per unit])</f>
        <v>9.77</v>
      </c>
      <c r="I297">
        <f>Data[[#This Row],[cost per unit]]*Data[[#This Row],[Units]]</f>
        <v>820.68</v>
      </c>
    </row>
    <row r="298" spans="3:9" x14ac:dyDescent="0.35">
      <c r="C298" t="s">
        <v>40</v>
      </c>
      <c r="D298" t="s">
        <v>45</v>
      </c>
      <c r="E298" t="s">
        <v>50</v>
      </c>
      <c r="F298" s="7">
        <v>154</v>
      </c>
      <c r="G298" s="8">
        <v>21</v>
      </c>
      <c r="H298">
        <f>_xlfn.XLOOKUP(Data[[#This Row],[Product]],products[Product],products[Cost per unit])</f>
        <v>13.15</v>
      </c>
      <c r="I298">
        <f>Data[[#This Row],[cost per unit]]*Data[[#This Row],[Units]]</f>
        <v>276.15000000000003</v>
      </c>
    </row>
    <row r="299" spans="3:9" x14ac:dyDescent="0.35">
      <c r="C299" t="s">
        <v>17</v>
      </c>
      <c r="D299" t="s">
        <v>21</v>
      </c>
      <c r="E299" t="s">
        <v>51</v>
      </c>
      <c r="F299" s="7">
        <v>98</v>
      </c>
      <c r="G299" s="8">
        <v>159</v>
      </c>
      <c r="H299">
        <f>_xlfn.XLOOKUP(Data[[#This Row],[Product]],products[Product],products[Cost per unit])</f>
        <v>5.6</v>
      </c>
      <c r="I299">
        <f>Data[[#This Row],[cost per unit]]*Data[[#This Row],[Units]]</f>
        <v>890.4</v>
      </c>
    </row>
    <row r="300" spans="3:9" x14ac:dyDescent="0.35">
      <c r="C300" t="s">
        <v>40</v>
      </c>
      <c r="D300" t="s">
        <v>9</v>
      </c>
      <c r="E300" t="s">
        <v>51</v>
      </c>
      <c r="F300" s="7">
        <v>98</v>
      </c>
      <c r="G300" s="8">
        <v>204</v>
      </c>
      <c r="H300">
        <f>_xlfn.XLOOKUP(Data[[#This Row],[Product]],products[Product],products[Cost per unit])</f>
        <v>5.6</v>
      </c>
      <c r="I300">
        <f>Data[[#This Row],[cost per unit]]*Data[[#This Row],[Units]]</f>
        <v>1142.3999999999999</v>
      </c>
    </row>
    <row r="301" spans="3:9" x14ac:dyDescent="0.35">
      <c r="C301" t="s">
        <v>24</v>
      </c>
      <c r="D301" t="s">
        <v>45</v>
      </c>
      <c r="E301" t="s">
        <v>12</v>
      </c>
      <c r="F301" s="7">
        <v>63</v>
      </c>
      <c r="G301" s="8">
        <v>123</v>
      </c>
      <c r="H301">
        <f>_xlfn.XLOOKUP(Data[[#This Row],[Product]],products[Product],products[Cost per unit])</f>
        <v>9.33</v>
      </c>
      <c r="I301">
        <f>Data[[#This Row],[cost per unit]]*Data[[#This Row],[Units]]</f>
        <v>1147.5899999999999</v>
      </c>
    </row>
    <row r="302" spans="3:9" x14ac:dyDescent="0.35">
      <c r="C302" t="s">
        <v>32</v>
      </c>
      <c r="D302" t="s">
        <v>45</v>
      </c>
      <c r="E302" t="s">
        <v>12</v>
      </c>
      <c r="F302" s="7">
        <v>56</v>
      </c>
      <c r="G302" s="8">
        <v>51</v>
      </c>
      <c r="H302">
        <f>_xlfn.XLOOKUP(Data[[#This Row],[Product]],products[Product],products[Cost per unit])</f>
        <v>9.33</v>
      </c>
      <c r="I302">
        <f>Data[[#This Row],[cost per unit]]*Data[[#This Row],[Units]]</f>
        <v>475.83</v>
      </c>
    </row>
    <row r="303" spans="3:9" x14ac:dyDescent="0.35">
      <c r="C303" t="s">
        <v>52</v>
      </c>
      <c r="D303" t="s">
        <v>33</v>
      </c>
      <c r="E303" t="s">
        <v>46</v>
      </c>
      <c r="F303" s="7">
        <v>42</v>
      </c>
      <c r="G303" s="8">
        <v>150</v>
      </c>
      <c r="H303">
        <f>_xlfn.XLOOKUP(Data[[#This Row],[Product]],products[Product],products[Cost per unit])</f>
        <v>14.49</v>
      </c>
      <c r="I303">
        <f>Data[[#This Row],[cost per unit]]*Data[[#This Row],[Units]]</f>
        <v>2173.5</v>
      </c>
    </row>
    <row r="304" spans="3:9" x14ac:dyDescent="0.35">
      <c r="C304" t="s">
        <v>55</v>
      </c>
      <c r="D304" t="s">
        <v>25</v>
      </c>
      <c r="E304" t="s">
        <v>10</v>
      </c>
      <c r="F304" s="7">
        <v>21</v>
      </c>
      <c r="G304" s="8">
        <v>168</v>
      </c>
      <c r="H304">
        <f>_xlfn.XLOOKUP(Data[[#This Row],[Product]],products[Product],products[Cost per unit])</f>
        <v>8.7899999999999991</v>
      </c>
      <c r="I304">
        <f>Data[[#This Row],[cost per unit]]*Data[[#This Row],[Units]]</f>
        <v>1476.7199999999998</v>
      </c>
    </row>
    <row r="305" spans="3:9" x14ac:dyDescent="0.35">
      <c r="C305" t="s">
        <v>28</v>
      </c>
      <c r="D305" t="s">
        <v>25</v>
      </c>
      <c r="E305" t="s">
        <v>53</v>
      </c>
      <c r="F305" s="7">
        <v>0</v>
      </c>
      <c r="G305" s="8">
        <v>135</v>
      </c>
      <c r="H305">
        <f>_xlfn.XLOOKUP(Data[[#This Row],[Product]],products[Product],products[Cost per unit])</f>
        <v>7.16</v>
      </c>
      <c r="I305">
        <f>Data[[#This Row],[cost per unit]]*Data[[#This Row],[Units]]</f>
        <v>966.6</v>
      </c>
    </row>
    <row r="306" spans="3:9" x14ac:dyDescent="0.35">
      <c r="F306" s="7"/>
      <c r="G306" s="8"/>
    </row>
    <row r="307" spans="3:9" x14ac:dyDescent="0.35">
      <c r="F307" s="7"/>
      <c r="G307" s="8"/>
    </row>
    <row r="308" spans="3:9" x14ac:dyDescent="0.35">
      <c r="F308" s="7"/>
      <c r="G308" s="8"/>
    </row>
    <row r="309" spans="3:9" x14ac:dyDescent="0.35">
      <c r="F309" s="7"/>
      <c r="G309" s="8"/>
    </row>
    <row r="310" spans="3:9" x14ac:dyDescent="0.35">
      <c r="F310" s="7"/>
      <c r="G310" s="8"/>
    </row>
    <row r="311" spans="3:9" x14ac:dyDescent="0.35">
      <c r="F311" s="7"/>
      <c r="G311" s="8"/>
    </row>
    <row r="312" spans="3:9" x14ac:dyDescent="0.35">
      <c r="F312" s="7"/>
      <c r="G312" s="8"/>
    </row>
    <row r="313" spans="3:9" x14ac:dyDescent="0.35">
      <c r="F313" s="7"/>
      <c r="G313" s="8"/>
    </row>
    <row r="314" spans="3:9" x14ac:dyDescent="0.35">
      <c r="F314" s="7"/>
      <c r="G314" s="8"/>
    </row>
    <row r="315" spans="3:9" x14ac:dyDescent="0.35">
      <c r="F315" s="7"/>
      <c r="G315" s="8"/>
    </row>
    <row r="316" spans="3:9" x14ac:dyDescent="0.35">
      <c r="F316" s="7"/>
      <c r="G316" s="8"/>
    </row>
    <row r="317" spans="3:9" x14ac:dyDescent="0.35">
      <c r="F317" s="7"/>
      <c r="G317" s="8"/>
    </row>
    <row r="318" spans="3:9" x14ac:dyDescent="0.35">
      <c r="F318" s="7"/>
      <c r="G318" s="8"/>
    </row>
    <row r="319" spans="3:9" x14ac:dyDescent="0.35">
      <c r="F319" s="7"/>
      <c r="G319" s="8"/>
    </row>
    <row r="320" spans="3:9" x14ac:dyDescent="0.35">
      <c r="F320" s="7"/>
      <c r="G320" s="8"/>
    </row>
    <row r="321" spans="6:7" x14ac:dyDescent="0.35">
      <c r="F321" s="7"/>
      <c r="G321" s="8"/>
    </row>
    <row r="322" spans="6:7" x14ac:dyDescent="0.35">
      <c r="F322" s="7"/>
      <c r="G322" s="8"/>
    </row>
    <row r="323" spans="6:7" x14ac:dyDescent="0.35">
      <c r="F323" s="7"/>
      <c r="G323" s="8"/>
    </row>
    <row r="324" spans="6:7" x14ac:dyDescent="0.35">
      <c r="F324" s="7"/>
      <c r="G324" s="8"/>
    </row>
    <row r="325" spans="6:7" x14ac:dyDescent="0.35">
      <c r="F325" s="7"/>
      <c r="G325" s="8"/>
    </row>
    <row r="326" spans="6:7" x14ac:dyDescent="0.35">
      <c r="F326" s="7"/>
      <c r="G326" s="8"/>
    </row>
    <row r="327" spans="6:7" x14ac:dyDescent="0.35">
      <c r="F327" s="7"/>
      <c r="G327" s="8"/>
    </row>
    <row r="328" spans="6:7" x14ac:dyDescent="0.35">
      <c r="F328" s="7"/>
      <c r="G328" s="8"/>
    </row>
    <row r="329" spans="6:7" x14ac:dyDescent="0.35">
      <c r="F329" s="7"/>
      <c r="G329" s="8"/>
    </row>
    <row r="330" spans="6:7" x14ac:dyDescent="0.35">
      <c r="F330" s="7"/>
      <c r="G330" s="8"/>
    </row>
    <row r="331" spans="6:7" x14ac:dyDescent="0.35">
      <c r="F331" s="7"/>
      <c r="G331" s="8"/>
    </row>
    <row r="332" spans="6:7" x14ac:dyDescent="0.35">
      <c r="F332" s="7"/>
      <c r="G332" s="8"/>
    </row>
    <row r="333" spans="6:7" x14ac:dyDescent="0.35">
      <c r="F333" s="7"/>
      <c r="G333" s="8"/>
    </row>
    <row r="334" spans="6:7" x14ac:dyDescent="0.35">
      <c r="F334" s="7"/>
      <c r="G334" s="8"/>
    </row>
    <row r="335" spans="6:7" x14ac:dyDescent="0.35">
      <c r="F335" s="7"/>
      <c r="G335" s="8"/>
    </row>
    <row r="336" spans="6:7" x14ac:dyDescent="0.35">
      <c r="F336" s="7"/>
      <c r="G336" s="8"/>
    </row>
    <row r="337" spans="6:7" x14ac:dyDescent="0.35">
      <c r="F337" s="7"/>
      <c r="G337" s="8"/>
    </row>
    <row r="338" spans="6:7" x14ac:dyDescent="0.35">
      <c r="F338" s="7"/>
      <c r="G338" s="8"/>
    </row>
    <row r="339" spans="6:7" x14ac:dyDescent="0.35">
      <c r="F339" s="7"/>
      <c r="G339" s="8"/>
    </row>
    <row r="340" spans="6:7" x14ac:dyDescent="0.35">
      <c r="F340" s="7"/>
      <c r="G340" s="8"/>
    </row>
    <row r="341" spans="6:7" x14ac:dyDescent="0.35">
      <c r="F341" s="7"/>
      <c r="G341" s="8"/>
    </row>
    <row r="342" spans="6:7" x14ac:dyDescent="0.35">
      <c r="F342" s="7"/>
      <c r="G342" s="8"/>
    </row>
    <row r="343" spans="6:7" x14ac:dyDescent="0.35">
      <c r="F343" s="7"/>
      <c r="G343" s="8"/>
    </row>
    <row r="344" spans="6:7" x14ac:dyDescent="0.35">
      <c r="F344" s="7"/>
      <c r="G344" s="8"/>
    </row>
    <row r="345" spans="6:7" x14ac:dyDescent="0.35">
      <c r="F345" s="7"/>
      <c r="G345" s="8"/>
    </row>
    <row r="346" spans="6:7" x14ac:dyDescent="0.35">
      <c r="F346" s="7"/>
      <c r="G346" s="8"/>
    </row>
    <row r="347" spans="6:7" x14ac:dyDescent="0.35">
      <c r="F347" s="7"/>
      <c r="G347" s="8"/>
    </row>
    <row r="348" spans="6:7" x14ac:dyDescent="0.35">
      <c r="F348" s="7"/>
      <c r="G348" s="8"/>
    </row>
    <row r="349" spans="6:7" x14ac:dyDescent="0.35">
      <c r="F349" s="7"/>
      <c r="G349" s="8"/>
    </row>
    <row r="350" spans="6:7" x14ac:dyDescent="0.35">
      <c r="F350" s="7"/>
      <c r="G350" s="8"/>
    </row>
    <row r="351" spans="6:7" x14ac:dyDescent="0.35">
      <c r="F351" s="7"/>
      <c r="G351" s="8"/>
    </row>
    <row r="352" spans="6:7" x14ac:dyDescent="0.35">
      <c r="F352" s="7"/>
      <c r="G352" s="8"/>
    </row>
    <row r="353" spans="6:7" x14ac:dyDescent="0.35">
      <c r="F353" s="7"/>
      <c r="G353" s="8"/>
    </row>
    <row r="354" spans="6:7" x14ac:dyDescent="0.35">
      <c r="F354" s="7"/>
      <c r="G354" s="8"/>
    </row>
    <row r="355" spans="6:7" x14ac:dyDescent="0.35">
      <c r="F355" s="7"/>
      <c r="G355" s="8"/>
    </row>
    <row r="356" spans="6:7" x14ac:dyDescent="0.35">
      <c r="F356" s="7"/>
      <c r="G356" s="8"/>
    </row>
    <row r="357" spans="6:7" x14ac:dyDescent="0.35">
      <c r="F357" s="7"/>
      <c r="G357" s="8"/>
    </row>
    <row r="358" spans="6:7" x14ac:dyDescent="0.35">
      <c r="F358" s="7"/>
      <c r="G358" s="8"/>
    </row>
    <row r="359" spans="6:7" x14ac:dyDescent="0.35">
      <c r="F359" s="7"/>
      <c r="G359" s="8"/>
    </row>
    <row r="360" spans="6:7" x14ac:dyDescent="0.35">
      <c r="F360" s="7"/>
      <c r="G360" s="8"/>
    </row>
    <row r="361" spans="6:7" x14ac:dyDescent="0.35">
      <c r="F361" s="7"/>
      <c r="G361" s="8"/>
    </row>
    <row r="362" spans="6:7" x14ac:dyDescent="0.35">
      <c r="F362" s="7"/>
      <c r="G362" s="8"/>
    </row>
    <row r="363" spans="6:7" x14ac:dyDescent="0.35">
      <c r="F363" s="7"/>
      <c r="G363" s="8"/>
    </row>
    <row r="364" spans="6:7" x14ac:dyDescent="0.35">
      <c r="F364" s="7"/>
      <c r="G364" s="8"/>
    </row>
    <row r="365" spans="6:7" x14ac:dyDescent="0.35">
      <c r="F365" s="7"/>
      <c r="G365" s="8"/>
    </row>
    <row r="366" spans="6:7" x14ac:dyDescent="0.35">
      <c r="F366" s="7"/>
      <c r="G366" s="8"/>
    </row>
    <row r="367" spans="6:7" x14ac:dyDescent="0.35">
      <c r="F367" s="7"/>
      <c r="G367" s="8"/>
    </row>
    <row r="368" spans="6:7" x14ac:dyDescent="0.35">
      <c r="F368" s="7"/>
      <c r="G368" s="8"/>
    </row>
    <row r="369" spans="6:7" x14ac:dyDescent="0.35">
      <c r="F369" s="7"/>
      <c r="G369" s="8"/>
    </row>
    <row r="370" spans="6:7" x14ac:dyDescent="0.35">
      <c r="F370" s="7"/>
      <c r="G370" s="8"/>
    </row>
    <row r="371" spans="6:7" x14ac:dyDescent="0.35">
      <c r="F371" s="7"/>
      <c r="G371" s="8"/>
    </row>
    <row r="372" spans="6:7" x14ac:dyDescent="0.35">
      <c r="F372" s="7"/>
      <c r="G372" s="8"/>
    </row>
    <row r="373" spans="6:7" x14ac:dyDescent="0.35">
      <c r="F373" s="7"/>
      <c r="G373" s="8"/>
    </row>
    <row r="374" spans="6:7" x14ac:dyDescent="0.35">
      <c r="F374" s="7"/>
      <c r="G374" s="8"/>
    </row>
    <row r="375" spans="6:7" x14ac:dyDescent="0.35">
      <c r="F375" s="7"/>
      <c r="G375" s="8"/>
    </row>
    <row r="376" spans="6:7" x14ac:dyDescent="0.35">
      <c r="F376" s="7"/>
      <c r="G376" s="8"/>
    </row>
    <row r="377" spans="6:7" x14ac:dyDescent="0.35">
      <c r="F377" s="7"/>
      <c r="G377" s="8"/>
    </row>
    <row r="378" spans="6:7" x14ac:dyDescent="0.35">
      <c r="F378" s="7"/>
      <c r="G378" s="8"/>
    </row>
    <row r="379" spans="6:7" x14ac:dyDescent="0.35">
      <c r="F379" s="7"/>
      <c r="G379" s="8"/>
    </row>
    <row r="380" spans="6:7" x14ac:dyDescent="0.35">
      <c r="F380" s="7"/>
      <c r="G380" s="8"/>
    </row>
    <row r="381" spans="6:7" x14ac:dyDescent="0.35">
      <c r="F381" s="7"/>
      <c r="G381" s="8"/>
    </row>
    <row r="382" spans="6:7" x14ac:dyDescent="0.35">
      <c r="F382" s="7"/>
      <c r="G382" s="8"/>
    </row>
    <row r="383" spans="6:7" x14ac:dyDescent="0.35">
      <c r="F383" s="7"/>
      <c r="G383" s="8"/>
    </row>
    <row r="384" spans="6:7" x14ac:dyDescent="0.35">
      <c r="F384" s="7"/>
      <c r="G384" s="8"/>
    </row>
    <row r="385" spans="6:7" x14ac:dyDescent="0.35">
      <c r="F385" s="7"/>
      <c r="G385" s="8"/>
    </row>
    <row r="386" spans="6:7" x14ac:dyDescent="0.35">
      <c r="F386" s="7"/>
      <c r="G386" s="8"/>
    </row>
    <row r="387" spans="6:7" x14ac:dyDescent="0.35">
      <c r="F387" s="7"/>
      <c r="G387" s="8"/>
    </row>
    <row r="388" spans="6:7" x14ac:dyDescent="0.35">
      <c r="F388" s="7"/>
      <c r="G388" s="8"/>
    </row>
    <row r="389" spans="6:7" x14ac:dyDescent="0.35">
      <c r="F389" s="7"/>
      <c r="G389" s="8"/>
    </row>
    <row r="390" spans="6:7" x14ac:dyDescent="0.35">
      <c r="F390" s="7"/>
      <c r="G390" s="8"/>
    </row>
    <row r="391" spans="6:7" x14ac:dyDescent="0.35">
      <c r="F391" s="7"/>
      <c r="G391" s="8"/>
    </row>
    <row r="392" spans="6:7" x14ac:dyDescent="0.35">
      <c r="F392" s="7"/>
      <c r="G392" s="8"/>
    </row>
    <row r="393" spans="6:7" x14ac:dyDescent="0.35">
      <c r="F393" s="7"/>
      <c r="G393" s="8"/>
    </row>
    <row r="394" spans="6:7" x14ac:dyDescent="0.35">
      <c r="F394" s="7"/>
      <c r="G394" s="8"/>
    </row>
    <row r="395" spans="6:7" x14ac:dyDescent="0.35">
      <c r="F395" s="7"/>
      <c r="G395" s="8"/>
    </row>
    <row r="396" spans="6:7" x14ac:dyDescent="0.35">
      <c r="F396" s="7"/>
      <c r="G396" s="8"/>
    </row>
    <row r="397" spans="6:7" x14ac:dyDescent="0.35">
      <c r="F397" s="7"/>
      <c r="G397" s="8"/>
    </row>
    <row r="398" spans="6:7" x14ac:dyDescent="0.35">
      <c r="F398" s="7"/>
      <c r="G398" s="8"/>
    </row>
    <row r="399" spans="6:7" x14ac:dyDescent="0.35">
      <c r="F399" s="7"/>
      <c r="G399" s="8"/>
    </row>
    <row r="400" spans="6:7" x14ac:dyDescent="0.35">
      <c r="F400" s="7"/>
      <c r="G400" s="8"/>
    </row>
    <row r="401" spans="6:7" x14ac:dyDescent="0.35">
      <c r="F401" s="7"/>
      <c r="G401" s="8"/>
    </row>
    <row r="402" spans="6:7" x14ac:dyDescent="0.35">
      <c r="F402" s="7"/>
      <c r="G402" s="8"/>
    </row>
    <row r="403" spans="6:7" x14ac:dyDescent="0.35">
      <c r="F403" s="7"/>
      <c r="G403" s="8"/>
    </row>
    <row r="404" spans="6:7" x14ac:dyDescent="0.35">
      <c r="F404" s="7"/>
      <c r="G404" s="8"/>
    </row>
    <row r="405" spans="6:7" x14ac:dyDescent="0.35">
      <c r="F405" s="7"/>
      <c r="G405" s="8"/>
    </row>
    <row r="406" spans="6:7" x14ac:dyDescent="0.35">
      <c r="F406" s="7"/>
      <c r="G406" s="8"/>
    </row>
    <row r="407" spans="6:7" x14ac:dyDescent="0.35">
      <c r="F407" s="7"/>
      <c r="G407" s="8"/>
    </row>
    <row r="408" spans="6:7" x14ac:dyDescent="0.35">
      <c r="F408" s="7"/>
      <c r="G408" s="8"/>
    </row>
    <row r="409" spans="6:7" x14ac:dyDescent="0.35">
      <c r="F409" s="7"/>
      <c r="G409" s="8"/>
    </row>
    <row r="410" spans="6:7" x14ac:dyDescent="0.35">
      <c r="F410" s="7"/>
      <c r="G410" s="8"/>
    </row>
    <row r="411" spans="6:7" x14ac:dyDescent="0.35">
      <c r="F411" s="7"/>
      <c r="G411" s="8"/>
    </row>
    <row r="412" spans="6:7" x14ac:dyDescent="0.35">
      <c r="F412" s="7"/>
      <c r="G412" s="8"/>
    </row>
    <row r="413" spans="6:7" x14ac:dyDescent="0.35">
      <c r="F413" s="7"/>
      <c r="G413" s="8"/>
    </row>
    <row r="414" spans="6:7" x14ac:dyDescent="0.35">
      <c r="F414" s="7"/>
      <c r="G414" s="8"/>
    </row>
    <row r="415" spans="6:7" x14ac:dyDescent="0.35">
      <c r="F415" s="7"/>
      <c r="G415" s="8"/>
    </row>
    <row r="416" spans="6:7" x14ac:dyDescent="0.35">
      <c r="F416" s="7"/>
      <c r="G416" s="8"/>
    </row>
    <row r="417" spans="6:7" x14ac:dyDescent="0.35">
      <c r="F417" s="7"/>
      <c r="G417" s="8"/>
    </row>
    <row r="418" spans="6:7" x14ac:dyDescent="0.35">
      <c r="F418" s="7"/>
      <c r="G418" s="8"/>
    </row>
    <row r="419" spans="6:7" x14ac:dyDescent="0.35">
      <c r="F419" s="7"/>
      <c r="G419" s="8"/>
    </row>
    <row r="420" spans="6:7" x14ac:dyDescent="0.35">
      <c r="F420" s="7"/>
      <c r="G420" s="8"/>
    </row>
    <row r="421" spans="6:7" x14ac:dyDescent="0.35">
      <c r="F421" s="7"/>
      <c r="G421" s="8"/>
    </row>
    <row r="422" spans="6:7" x14ac:dyDescent="0.35">
      <c r="F422" s="7"/>
      <c r="G422" s="8"/>
    </row>
    <row r="423" spans="6:7" x14ac:dyDescent="0.35">
      <c r="F423" s="7"/>
      <c r="G423" s="8"/>
    </row>
    <row r="424" spans="6:7" x14ac:dyDescent="0.35">
      <c r="F424" s="7"/>
      <c r="G424" s="8"/>
    </row>
    <row r="425" spans="6:7" x14ac:dyDescent="0.35">
      <c r="F425" s="7"/>
      <c r="G425" s="8"/>
    </row>
    <row r="426" spans="6:7" x14ac:dyDescent="0.35">
      <c r="F426" s="7"/>
      <c r="G426" s="8"/>
    </row>
    <row r="427" spans="6:7" x14ac:dyDescent="0.35">
      <c r="F427" s="7"/>
      <c r="G427" s="8"/>
    </row>
    <row r="428" spans="6:7" x14ac:dyDescent="0.35">
      <c r="F428" s="7"/>
      <c r="G428" s="8"/>
    </row>
    <row r="429" spans="6:7" x14ac:dyDescent="0.35">
      <c r="F429" s="7"/>
      <c r="G429" s="8"/>
    </row>
    <row r="430" spans="6:7" x14ac:dyDescent="0.35">
      <c r="F430" s="7"/>
      <c r="G430" s="8"/>
    </row>
    <row r="431" spans="6:7" x14ac:dyDescent="0.35">
      <c r="F431" s="7"/>
      <c r="G431" s="8"/>
    </row>
    <row r="432" spans="6:7" x14ac:dyDescent="0.35">
      <c r="F432" s="7"/>
      <c r="G432" s="8"/>
    </row>
    <row r="433" spans="6:7" x14ac:dyDescent="0.35">
      <c r="F433" s="7"/>
      <c r="G433" s="8"/>
    </row>
    <row r="434" spans="6:7" x14ac:dyDescent="0.35">
      <c r="F434" s="7"/>
      <c r="G434" s="8"/>
    </row>
    <row r="435" spans="6:7" x14ac:dyDescent="0.35">
      <c r="F435" s="7"/>
      <c r="G435" s="8"/>
    </row>
    <row r="436" spans="6:7" x14ac:dyDescent="0.35">
      <c r="F436" s="7"/>
      <c r="G436" s="8"/>
    </row>
    <row r="437" spans="6:7" x14ac:dyDescent="0.35">
      <c r="F437" s="7"/>
      <c r="G437" s="8"/>
    </row>
    <row r="438" spans="6:7" x14ac:dyDescent="0.35">
      <c r="F438" s="7"/>
      <c r="G438" s="8"/>
    </row>
    <row r="439" spans="6:7" x14ac:dyDescent="0.35">
      <c r="F439" s="7"/>
      <c r="G439" s="8"/>
    </row>
    <row r="440" spans="6:7" x14ac:dyDescent="0.35">
      <c r="F440" s="7"/>
      <c r="G440" s="8"/>
    </row>
    <row r="441" spans="6:7" x14ac:dyDescent="0.35">
      <c r="F441" s="7"/>
      <c r="G441" s="8"/>
    </row>
    <row r="442" spans="6:7" x14ac:dyDescent="0.35">
      <c r="F442" s="7"/>
      <c r="G442" s="8"/>
    </row>
    <row r="443" spans="6:7" x14ac:dyDescent="0.35">
      <c r="F443" s="7"/>
      <c r="G443" s="8"/>
    </row>
    <row r="444" spans="6:7" x14ac:dyDescent="0.35">
      <c r="F444" s="7"/>
      <c r="G444" s="8"/>
    </row>
    <row r="445" spans="6:7" x14ac:dyDescent="0.35">
      <c r="F445" s="7"/>
      <c r="G445" s="8"/>
    </row>
    <row r="446" spans="6:7" x14ac:dyDescent="0.35">
      <c r="F446" s="7"/>
      <c r="G446" s="8"/>
    </row>
    <row r="447" spans="6:7" x14ac:dyDescent="0.35">
      <c r="F447" s="7"/>
      <c r="G447" s="8"/>
    </row>
    <row r="448" spans="6:7" x14ac:dyDescent="0.35">
      <c r="F448" s="7"/>
      <c r="G448" s="8"/>
    </row>
    <row r="449" spans="6:7" x14ac:dyDescent="0.35">
      <c r="F449" s="7"/>
      <c r="G449" s="8"/>
    </row>
    <row r="450" spans="6:7" x14ac:dyDescent="0.35">
      <c r="F450" s="7"/>
      <c r="G450" s="8"/>
    </row>
    <row r="451" spans="6:7" x14ac:dyDescent="0.35">
      <c r="F451" s="7"/>
      <c r="G451" s="8"/>
    </row>
    <row r="452" spans="6:7" x14ac:dyDescent="0.35">
      <c r="F452" s="7"/>
      <c r="G452" s="8"/>
    </row>
    <row r="453" spans="6:7" x14ac:dyDescent="0.35">
      <c r="F453" s="7"/>
      <c r="G453" s="8"/>
    </row>
    <row r="454" spans="6:7" x14ac:dyDescent="0.35">
      <c r="F454" s="7"/>
      <c r="G454" s="8"/>
    </row>
    <row r="455" spans="6:7" x14ac:dyDescent="0.35">
      <c r="F455" s="7"/>
      <c r="G455" s="8"/>
    </row>
    <row r="456" spans="6:7" x14ac:dyDescent="0.35">
      <c r="F456" s="7"/>
      <c r="G456" s="8"/>
    </row>
    <row r="457" spans="6:7" x14ac:dyDescent="0.35">
      <c r="F457" s="7"/>
      <c r="G457" s="8"/>
    </row>
    <row r="458" spans="6:7" x14ac:dyDescent="0.35">
      <c r="F458" s="7"/>
      <c r="G458" s="8"/>
    </row>
    <row r="459" spans="6:7" x14ac:dyDescent="0.35">
      <c r="F459" s="7"/>
      <c r="G459" s="8"/>
    </row>
    <row r="460" spans="6:7" x14ac:dyDescent="0.35">
      <c r="F460" s="7"/>
      <c r="G460" s="8"/>
    </row>
    <row r="461" spans="6:7" x14ac:dyDescent="0.35">
      <c r="F461" s="7"/>
      <c r="G461" s="8"/>
    </row>
    <row r="462" spans="6:7" x14ac:dyDescent="0.35">
      <c r="F462" s="7"/>
      <c r="G462" s="8"/>
    </row>
    <row r="463" spans="6:7" x14ac:dyDescent="0.35">
      <c r="F463" s="7"/>
      <c r="G463" s="8"/>
    </row>
    <row r="464" spans="6:7" x14ac:dyDescent="0.35">
      <c r="F464" s="7"/>
      <c r="G464" s="8"/>
    </row>
    <row r="465" spans="6:7" x14ac:dyDescent="0.35">
      <c r="F465" s="7"/>
      <c r="G465" s="8"/>
    </row>
    <row r="466" spans="6:7" x14ac:dyDescent="0.35">
      <c r="F466" s="7"/>
      <c r="G466" s="8"/>
    </row>
    <row r="467" spans="6:7" x14ac:dyDescent="0.35">
      <c r="F467" s="7"/>
      <c r="G467" s="8"/>
    </row>
    <row r="468" spans="6:7" x14ac:dyDescent="0.35">
      <c r="F468" s="7"/>
      <c r="G468" s="8"/>
    </row>
    <row r="469" spans="6:7" x14ac:dyDescent="0.35">
      <c r="F469" s="7"/>
      <c r="G469" s="8"/>
    </row>
    <row r="470" spans="6:7" x14ac:dyDescent="0.35">
      <c r="F470" s="7"/>
      <c r="G470" s="8"/>
    </row>
    <row r="471" spans="6:7" x14ac:dyDescent="0.35">
      <c r="F471" s="7"/>
      <c r="G471" s="8"/>
    </row>
    <row r="472" spans="6:7" x14ac:dyDescent="0.35">
      <c r="F472" s="7"/>
      <c r="G472" s="8"/>
    </row>
    <row r="473" spans="6:7" x14ac:dyDescent="0.35">
      <c r="F473" s="7"/>
      <c r="G473" s="8"/>
    </row>
    <row r="474" spans="6:7" x14ac:dyDescent="0.35">
      <c r="F474" s="7"/>
      <c r="G474" s="8"/>
    </row>
    <row r="475" spans="6:7" x14ac:dyDescent="0.35">
      <c r="F475" s="7"/>
      <c r="G475" s="8"/>
    </row>
    <row r="476" spans="6:7" x14ac:dyDescent="0.35">
      <c r="F476" s="7"/>
      <c r="G476" s="8"/>
    </row>
    <row r="477" spans="6:7" x14ac:dyDescent="0.35">
      <c r="F477" s="7"/>
      <c r="G477" s="8"/>
    </row>
    <row r="478" spans="6:7" x14ac:dyDescent="0.35">
      <c r="F478" s="7"/>
      <c r="G478" s="8"/>
    </row>
    <row r="479" spans="6:7" x14ac:dyDescent="0.35">
      <c r="F479" s="7"/>
      <c r="G479" s="8"/>
    </row>
    <row r="480" spans="6:7" x14ac:dyDescent="0.35">
      <c r="F480" s="7"/>
      <c r="G480" s="8"/>
    </row>
    <row r="481" spans="6:7" x14ac:dyDescent="0.35">
      <c r="F481" s="7"/>
      <c r="G481" s="8"/>
    </row>
    <row r="482" spans="6:7" x14ac:dyDescent="0.35">
      <c r="F482" s="7"/>
      <c r="G482" s="8"/>
    </row>
    <row r="483" spans="6:7" x14ac:dyDescent="0.35">
      <c r="F483" s="7"/>
      <c r="G483" s="8"/>
    </row>
    <row r="484" spans="6:7" x14ac:dyDescent="0.35">
      <c r="F484" s="7"/>
      <c r="G484" s="8"/>
    </row>
    <row r="485" spans="6:7" x14ac:dyDescent="0.35">
      <c r="F485" s="7"/>
      <c r="G485" s="8"/>
    </row>
    <row r="486" spans="6:7" x14ac:dyDescent="0.35">
      <c r="F486" s="7"/>
      <c r="G486" s="8"/>
    </row>
    <row r="487" spans="6:7" x14ac:dyDescent="0.35">
      <c r="F487" s="7"/>
      <c r="G487" s="8"/>
    </row>
    <row r="488" spans="6:7" x14ac:dyDescent="0.35">
      <c r="F488" s="7"/>
      <c r="G488" s="8"/>
    </row>
    <row r="489" spans="6:7" x14ac:dyDescent="0.35">
      <c r="F489" s="7"/>
      <c r="G489" s="8"/>
    </row>
    <row r="490" spans="6:7" x14ac:dyDescent="0.35">
      <c r="F490" s="7"/>
      <c r="G490" s="8"/>
    </row>
    <row r="491" spans="6:7" x14ac:dyDescent="0.35">
      <c r="F491" s="7"/>
      <c r="G491" s="8"/>
    </row>
    <row r="492" spans="6:7" x14ac:dyDescent="0.35">
      <c r="F492" s="7"/>
      <c r="G492" s="8"/>
    </row>
    <row r="493" spans="6:7" x14ac:dyDescent="0.35">
      <c r="F493" s="7"/>
      <c r="G493" s="8"/>
    </row>
    <row r="494" spans="6:7" x14ac:dyDescent="0.35">
      <c r="F494" s="7"/>
      <c r="G494" s="8"/>
    </row>
    <row r="495" spans="6:7" x14ac:dyDescent="0.35">
      <c r="F495" s="7"/>
      <c r="G495" s="8"/>
    </row>
    <row r="496" spans="6:7" x14ac:dyDescent="0.35">
      <c r="F496" s="7"/>
      <c r="G496" s="8"/>
    </row>
    <row r="497" spans="6:7" x14ac:dyDescent="0.35">
      <c r="F497" s="7"/>
      <c r="G497" s="8"/>
    </row>
    <row r="498" spans="6:7" x14ac:dyDescent="0.35">
      <c r="F498" s="7"/>
      <c r="G498" s="8"/>
    </row>
    <row r="499" spans="6:7" x14ac:dyDescent="0.35">
      <c r="F499" s="7"/>
      <c r="G499" s="8"/>
    </row>
    <row r="500" spans="6:7" x14ac:dyDescent="0.35">
      <c r="F500" s="7"/>
      <c r="G500" s="8"/>
    </row>
    <row r="501" spans="6:7" x14ac:dyDescent="0.35">
      <c r="F501" s="7"/>
      <c r="G501" s="8"/>
    </row>
    <row r="502" spans="6:7" x14ac:dyDescent="0.35">
      <c r="F502" s="7"/>
      <c r="G502" s="8"/>
    </row>
    <row r="503" spans="6:7" x14ac:dyDescent="0.35">
      <c r="F503" s="7"/>
      <c r="G503" s="8"/>
    </row>
    <row r="504" spans="6:7" x14ac:dyDescent="0.35">
      <c r="F504" s="7"/>
      <c r="G504" s="8"/>
    </row>
    <row r="505" spans="6:7" x14ac:dyDescent="0.35">
      <c r="F505" s="7"/>
      <c r="G505" s="8"/>
    </row>
    <row r="506" spans="6:7" x14ac:dyDescent="0.35">
      <c r="F506" s="7"/>
      <c r="G506" s="8"/>
    </row>
    <row r="507" spans="6:7" x14ac:dyDescent="0.35">
      <c r="F507" s="7"/>
      <c r="G507" s="8"/>
    </row>
    <row r="508" spans="6:7" x14ac:dyDescent="0.35">
      <c r="F508" s="7"/>
      <c r="G508" s="8"/>
    </row>
    <row r="509" spans="6:7" x14ac:dyDescent="0.35">
      <c r="F509" s="7"/>
      <c r="G509" s="8"/>
    </row>
    <row r="510" spans="6:7" x14ac:dyDescent="0.35">
      <c r="F510" s="7"/>
      <c r="G510" s="8"/>
    </row>
    <row r="511" spans="6:7" x14ac:dyDescent="0.35">
      <c r="F511" s="7"/>
      <c r="G511" s="8"/>
    </row>
    <row r="512" spans="6:7" x14ac:dyDescent="0.35">
      <c r="F512" s="7"/>
      <c r="G512" s="8"/>
    </row>
    <row r="513" spans="6:7" x14ac:dyDescent="0.35">
      <c r="F513" s="7"/>
      <c r="G513" s="8"/>
    </row>
    <row r="514" spans="6:7" x14ac:dyDescent="0.35">
      <c r="F514" s="7"/>
      <c r="G514" s="8"/>
    </row>
    <row r="515" spans="6:7" x14ac:dyDescent="0.35">
      <c r="F515" s="7"/>
      <c r="G515" s="8"/>
    </row>
    <row r="516" spans="6:7" x14ac:dyDescent="0.35">
      <c r="F516" s="7"/>
      <c r="G516" s="8"/>
    </row>
    <row r="517" spans="6:7" x14ac:dyDescent="0.35">
      <c r="F517" s="7"/>
      <c r="G517" s="8"/>
    </row>
    <row r="518" spans="6:7" x14ac:dyDescent="0.35">
      <c r="F518" s="7"/>
      <c r="G518" s="8"/>
    </row>
    <row r="519" spans="6:7" x14ac:dyDescent="0.35">
      <c r="F519" s="7"/>
      <c r="G519" s="8"/>
    </row>
    <row r="520" spans="6:7" x14ac:dyDescent="0.35">
      <c r="F520" s="7"/>
      <c r="G520" s="8"/>
    </row>
    <row r="521" spans="6:7" x14ac:dyDescent="0.35">
      <c r="F521" s="7"/>
      <c r="G521" s="8"/>
    </row>
    <row r="522" spans="6:7" x14ac:dyDescent="0.35">
      <c r="F522" s="7"/>
      <c r="G522" s="8"/>
    </row>
    <row r="523" spans="6:7" x14ac:dyDescent="0.35">
      <c r="F523" s="7"/>
      <c r="G523" s="8"/>
    </row>
    <row r="524" spans="6:7" x14ac:dyDescent="0.35">
      <c r="F524" s="7"/>
      <c r="G524" s="8"/>
    </row>
    <row r="525" spans="6:7" x14ac:dyDescent="0.35">
      <c r="F525" s="7"/>
      <c r="G525" s="8"/>
    </row>
    <row r="526" spans="6:7" x14ac:dyDescent="0.35">
      <c r="F526" s="7"/>
      <c r="G526" s="8"/>
    </row>
    <row r="527" spans="6:7" x14ac:dyDescent="0.35">
      <c r="F527" s="7"/>
      <c r="G527" s="8"/>
    </row>
    <row r="528" spans="6:7" x14ac:dyDescent="0.35">
      <c r="F528" s="7"/>
      <c r="G528" s="8"/>
    </row>
    <row r="529" spans="6:7" x14ac:dyDescent="0.35">
      <c r="F529" s="7"/>
      <c r="G529" s="8"/>
    </row>
    <row r="530" spans="6:7" x14ac:dyDescent="0.35">
      <c r="F530" s="7"/>
      <c r="G530" s="8"/>
    </row>
    <row r="531" spans="6:7" x14ac:dyDescent="0.35">
      <c r="F531" s="7"/>
      <c r="G531" s="8"/>
    </row>
    <row r="532" spans="6:7" x14ac:dyDescent="0.35">
      <c r="F532" s="7"/>
      <c r="G532" s="8"/>
    </row>
    <row r="533" spans="6:7" x14ac:dyDescent="0.35">
      <c r="F533" s="7"/>
      <c r="G533" s="8"/>
    </row>
    <row r="534" spans="6:7" x14ac:dyDescent="0.35">
      <c r="F534" s="7"/>
      <c r="G534" s="8"/>
    </row>
    <row r="535" spans="6:7" x14ac:dyDescent="0.35">
      <c r="F535" s="7"/>
      <c r="G535" s="8"/>
    </row>
    <row r="536" spans="6:7" x14ac:dyDescent="0.35">
      <c r="F536" s="7"/>
      <c r="G536" s="8"/>
    </row>
    <row r="537" spans="6:7" x14ac:dyDescent="0.35">
      <c r="F537" s="7"/>
      <c r="G537" s="8"/>
    </row>
    <row r="538" spans="6:7" x14ac:dyDescent="0.35">
      <c r="F538" s="7"/>
      <c r="G538" s="8"/>
    </row>
    <row r="539" spans="6:7" x14ac:dyDescent="0.35">
      <c r="F539" s="7"/>
      <c r="G539" s="8"/>
    </row>
    <row r="540" spans="6:7" x14ac:dyDescent="0.35">
      <c r="F540" s="7"/>
      <c r="G540" s="8"/>
    </row>
    <row r="541" spans="6:7" x14ac:dyDescent="0.35">
      <c r="F541" s="7"/>
      <c r="G541" s="8"/>
    </row>
    <row r="542" spans="6:7" x14ac:dyDescent="0.35">
      <c r="F542" s="7"/>
      <c r="G542" s="8"/>
    </row>
    <row r="543" spans="6:7" x14ac:dyDescent="0.35">
      <c r="F543" s="7"/>
      <c r="G543" s="8"/>
    </row>
    <row r="544" spans="6:7" x14ac:dyDescent="0.35">
      <c r="F544" s="7"/>
      <c r="G544" s="8"/>
    </row>
    <row r="545" spans="6:7" x14ac:dyDescent="0.35">
      <c r="F545" s="7"/>
      <c r="G545" s="8"/>
    </row>
    <row r="546" spans="6:7" x14ac:dyDescent="0.35">
      <c r="F546" s="7"/>
      <c r="G546" s="8"/>
    </row>
    <row r="547" spans="6:7" x14ac:dyDescent="0.35">
      <c r="F547" s="7"/>
      <c r="G547" s="8"/>
    </row>
    <row r="548" spans="6:7" x14ac:dyDescent="0.35">
      <c r="F548" s="7"/>
      <c r="G548" s="8"/>
    </row>
    <row r="549" spans="6:7" x14ac:dyDescent="0.35">
      <c r="F549" s="7"/>
      <c r="G549" s="8"/>
    </row>
    <row r="550" spans="6:7" x14ac:dyDescent="0.35">
      <c r="F550" s="7"/>
      <c r="G550" s="8"/>
    </row>
    <row r="551" spans="6:7" x14ac:dyDescent="0.35">
      <c r="F551" s="7"/>
      <c r="G551" s="8"/>
    </row>
    <row r="552" spans="6:7" x14ac:dyDescent="0.35">
      <c r="F552" s="7"/>
      <c r="G552" s="8"/>
    </row>
    <row r="553" spans="6:7" x14ac:dyDescent="0.35">
      <c r="F553" s="7"/>
      <c r="G553" s="8"/>
    </row>
    <row r="554" spans="6:7" x14ac:dyDescent="0.35">
      <c r="F554" s="7"/>
      <c r="G554" s="8"/>
    </row>
    <row r="555" spans="6:7" x14ac:dyDescent="0.35">
      <c r="F555" s="7"/>
      <c r="G555" s="8"/>
    </row>
    <row r="556" spans="6:7" x14ac:dyDescent="0.35">
      <c r="F556" s="7"/>
      <c r="G556" s="8"/>
    </row>
    <row r="557" spans="6:7" x14ac:dyDescent="0.35">
      <c r="F557" s="7"/>
      <c r="G557" s="8"/>
    </row>
    <row r="558" spans="6:7" x14ac:dyDescent="0.35">
      <c r="F558" s="7"/>
      <c r="G558" s="8"/>
    </row>
    <row r="559" spans="6:7" x14ac:dyDescent="0.35">
      <c r="F559" s="7"/>
      <c r="G559" s="8"/>
    </row>
    <row r="560" spans="6:7" x14ac:dyDescent="0.35">
      <c r="F560" s="7"/>
      <c r="G560" s="8"/>
    </row>
    <row r="561" spans="6:7" x14ac:dyDescent="0.35">
      <c r="F561" s="7"/>
      <c r="G561" s="8"/>
    </row>
    <row r="562" spans="6:7" x14ac:dyDescent="0.35">
      <c r="F562" s="7"/>
      <c r="G562" s="8"/>
    </row>
    <row r="563" spans="6:7" x14ac:dyDescent="0.35">
      <c r="F563" s="7"/>
      <c r="G563" s="8"/>
    </row>
    <row r="564" spans="6:7" x14ac:dyDescent="0.35">
      <c r="F564" s="7"/>
      <c r="G564" s="8"/>
    </row>
    <row r="565" spans="6:7" x14ac:dyDescent="0.35">
      <c r="F565" s="7"/>
      <c r="G565" s="8"/>
    </row>
    <row r="566" spans="6:7" x14ac:dyDescent="0.35">
      <c r="F566" s="7"/>
      <c r="G566" s="8"/>
    </row>
    <row r="567" spans="6:7" x14ac:dyDescent="0.35">
      <c r="F567" s="7"/>
      <c r="G567" s="8"/>
    </row>
    <row r="568" spans="6:7" x14ac:dyDescent="0.35">
      <c r="F568" s="7"/>
      <c r="G568" s="8"/>
    </row>
    <row r="569" spans="6:7" x14ac:dyDescent="0.35">
      <c r="F569" s="7"/>
      <c r="G569" s="8"/>
    </row>
    <row r="570" spans="6:7" x14ac:dyDescent="0.35">
      <c r="F570" s="7"/>
      <c r="G570" s="8"/>
    </row>
    <row r="571" spans="6:7" x14ac:dyDescent="0.35">
      <c r="F571" s="7"/>
      <c r="G571" s="8"/>
    </row>
    <row r="572" spans="6:7" x14ac:dyDescent="0.35">
      <c r="F572" s="7"/>
      <c r="G572" s="8"/>
    </row>
    <row r="573" spans="6:7" x14ac:dyDescent="0.35">
      <c r="F573" s="7"/>
      <c r="G573" s="8"/>
    </row>
    <row r="574" spans="6:7" x14ac:dyDescent="0.35">
      <c r="F574" s="7"/>
      <c r="G574" s="8"/>
    </row>
    <row r="575" spans="6:7" x14ac:dyDescent="0.35">
      <c r="F575" s="7"/>
      <c r="G575" s="8"/>
    </row>
    <row r="576" spans="6:7" x14ac:dyDescent="0.35">
      <c r="F576" s="7"/>
      <c r="G576" s="8"/>
    </row>
    <row r="577" spans="6:7" x14ac:dyDescent="0.35">
      <c r="F577" s="7"/>
      <c r="G577" s="8"/>
    </row>
    <row r="578" spans="6:7" x14ac:dyDescent="0.35">
      <c r="F578" s="7"/>
      <c r="G578" s="8"/>
    </row>
    <row r="579" spans="6:7" x14ac:dyDescent="0.35">
      <c r="F579" s="7"/>
      <c r="G579" s="8"/>
    </row>
    <row r="580" spans="6:7" x14ac:dyDescent="0.35">
      <c r="F580" s="7"/>
      <c r="G580" s="8"/>
    </row>
    <row r="581" spans="6:7" x14ac:dyDescent="0.35">
      <c r="F581" s="7"/>
      <c r="G581" s="8"/>
    </row>
    <row r="582" spans="6:7" x14ac:dyDescent="0.35">
      <c r="F582" s="7"/>
      <c r="G582" s="8"/>
    </row>
    <row r="583" spans="6:7" x14ac:dyDescent="0.35">
      <c r="F583" s="7"/>
      <c r="G583" s="8"/>
    </row>
    <row r="584" spans="6:7" x14ac:dyDescent="0.35">
      <c r="F584" s="7"/>
      <c r="G584" s="8"/>
    </row>
    <row r="585" spans="6:7" x14ac:dyDescent="0.35">
      <c r="F585" s="7"/>
      <c r="G585" s="8"/>
    </row>
    <row r="586" spans="6:7" x14ac:dyDescent="0.35">
      <c r="F586" s="7"/>
      <c r="G586" s="8"/>
    </row>
    <row r="587" spans="6:7" x14ac:dyDescent="0.35">
      <c r="F587" s="7"/>
      <c r="G587" s="8"/>
    </row>
    <row r="588" spans="6:7" x14ac:dyDescent="0.35">
      <c r="F588" s="7"/>
      <c r="G588" s="8"/>
    </row>
    <row r="589" spans="6:7" x14ac:dyDescent="0.35">
      <c r="F589" s="7"/>
      <c r="G589" s="8"/>
    </row>
    <row r="590" spans="6:7" x14ac:dyDescent="0.35">
      <c r="F590" s="7"/>
      <c r="G590" s="8"/>
    </row>
    <row r="591" spans="6:7" x14ac:dyDescent="0.35">
      <c r="F591" s="7"/>
      <c r="G591" s="8"/>
    </row>
    <row r="592" spans="6:7" x14ac:dyDescent="0.35">
      <c r="F592" s="7"/>
      <c r="G592" s="8"/>
    </row>
    <row r="593" spans="6:7" x14ac:dyDescent="0.35">
      <c r="F593" s="7"/>
      <c r="G593" s="8"/>
    </row>
    <row r="594" spans="6:7" x14ac:dyDescent="0.35">
      <c r="F594" s="7"/>
      <c r="G594" s="8"/>
    </row>
    <row r="595" spans="6:7" x14ac:dyDescent="0.35">
      <c r="F595" s="7"/>
      <c r="G595" s="8"/>
    </row>
    <row r="596" spans="6:7" x14ac:dyDescent="0.35">
      <c r="F596" s="7"/>
      <c r="G596" s="8"/>
    </row>
    <row r="597" spans="6:7" x14ac:dyDescent="0.35">
      <c r="F597" s="7"/>
      <c r="G597" s="8"/>
    </row>
    <row r="598" spans="6:7" x14ac:dyDescent="0.35">
      <c r="F598" s="7"/>
      <c r="G598" s="8"/>
    </row>
    <row r="599" spans="6:7" x14ac:dyDescent="0.35">
      <c r="F599" s="7"/>
      <c r="G599" s="8"/>
    </row>
    <row r="600" spans="6:7" x14ac:dyDescent="0.35">
      <c r="F600" s="7"/>
      <c r="G600" s="8"/>
    </row>
    <row r="601" spans="6:7" x14ac:dyDescent="0.35">
      <c r="F601" s="7"/>
      <c r="G601" s="8"/>
    </row>
    <row r="602" spans="6:7" x14ac:dyDescent="0.35">
      <c r="F602" s="7"/>
      <c r="G602" s="8"/>
    </row>
    <row r="603" spans="6:7" x14ac:dyDescent="0.35">
      <c r="F603" s="7"/>
      <c r="G603" s="8"/>
    </row>
    <row r="604" spans="6:7" x14ac:dyDescent="0.35">
      <c r="F604" s="7"/>
      <c r="G604" s="8"/>
    </row>
    <row r="605" spans="6:7" x14ac:dyDescent="0.35">
      <c r="F605" s="7"/>
      <c r="G605" s="8"/>
    </row>
    <row r="606" spans="6:7" x14ac:dyDescent="0.35">
      <c r="F606" s="7"/>
      <c r="G606" s="8"/>
    </row>
    <row r="607" spans="6:7" x14ac:dyDescent="0.35">
      <c r="F607" s="7"/>
      <c r="G607" s="8"/>
    </row>
    <row r="608" spans="6:7" x14ac:dyDescent="0.35">
      <c r="F608" s="7"/>
      <c r="G608" s="8"/>
    </row>
    <row r="609" spans="6:7" x14ac:dyDescent="0.35">
      <c r="F609" s="7"/>
      <c r="G609" s="8"/>
    </row>
    <row r="610" spans="6:7" x14ac:dyDescent="0.35">
      <c r="F610" s="7"/>
      <c r="G610" s="8"/>
    </row>
    <row r="611" spans="6:7" x14ac:dyDescent="0.35">
      <c r="F611" s="7"/>
      <c r="G611" s="8"/>
    </row>
    <row r="612" spans="6:7" x14ac:dyDescent="0.35">
      <c r="F612" s="7"/>
      <c r="G612" s="8"/>
    </row>
    <row r="613" spans="6:7" x14ac:dyDescent="0.35">
      <c r="F613" s="7"/>
      <c r="G613" s="8"/>
    </row>
    <row r="614" spans="6:7" x14ac:dyDescent="0.35">
      <c r="F614" s="7"/>
      <c r="G614" s="8"/>
    </row>
    <row r="615" spans="6:7" x14ac:dyDescent="0.35">
      <c r="F615" s="7"/>
      <c r="G615" s="8"/>
    </row>
    <row r="616" spans="6:7" x14ac:dyDescent="0.35">
      <c r="F616" s="7"/>
      <c r="G616" s="8"/>
    </row>
    <row r="617" spans="6:7" x14ac:dyDescent="0.35">
      <c r="F617" s="7"/>
      <c r="G617" s="8"/>
    </row>
    <row r="618" spans="6:7" x14ac:dyDescent="0.35">
      <c r="F618" s="7"/>
      <c r="G618" s="8"/>
    </row>
    <row r="619" spans="6:7" x14ac:dyDescent="0.35">
      <c r="F619" s="7"/>
      <c r="G619" s="8"/>
    </row>
    <row r="620" spans="6:7" x14ac:dyDescent="0.35">
      <c r="F620" s="7"/>
      <c r="G620" s="8"/>
    </row>
    <row r="621" spans="6:7" x14ac:dyDescent="0.35">
      <c r="F621" s="7"/>
      <c r="G621" s="8"/>
    </row>
    <row r="622" spans="6:7" x14ac:dyDescent="0.35">
      <c r="F622" s="7"/>
      <c r="G622" s="8"/>
    </row>
    <row r="623" spans="6:7" x14ac:dyDescent="0.35">
      <c r="F623" s="7"/>
      <c r="G623" s="8"/>
    </row>
    <row r="624" spans="6:7" x14ac:dyDescent="0.35">
      <c r="F624" s="7"/>
      <c r="G624" s="8"/>
    </row>
    <row r="625" spans="6:7" x14ac:dyDescent="0.35">
      <c r="F625" s="7"/>
      <c r="G625" s="8"/>
    </row>
    <row r="626" spans="6:7" x14ac:dyDescent="0.35">
      <c r="F626" s="7"/>
      <c r="G626" s="8"/>
    </row>
    <row r="627" spans="6:7" x14ac:dyDescent="0.35">
      <c r="F627" s="7"/>
      <c r="G627" s="8"/>
    </row>
    <row r="628" spans="6:7" x14ac:dyDescent="0.35">
      <c r="F628" s="7"/>
      <c r="G628" s="8"/>
    </row>
    <row r="629" spans="6:7" x14ac:dyDescent="0.35">
      <c r="F629" s="7"/>
      <c r="G629" s="8"/>
    </row>
    <row r="630" spans="6:7" x14ac:dyDescent="0.35">
      <c r="F630" s="7"/>
      <c r="G630" s="8"/>
    </row>
    <row r="631" spans="6:7" x14ac:dyDescent="0.35">
      <c r="F631" s="7"/>
      <c r="G631" s="8"/>
    </row>
    <row r="632" spans="6:7" x14ac:dyDescent="0.35">
      <c r="F632" s="7"/>
      <c r="G632" s="8"/>
    </row>
    <row r="633" spans="6:7" x14ac:dyDescent="0.35">
      <c r="F633" s="7"/>
      <c r="G633" s="8"/>
    </row>
    <row r="634" spans="6:7" x14ac:dyDescent="0.35">
      <c r="F634" s="7"/>
      <c r="G634" s="8"/>
    </row>
    <row r="635" spans="6:7" x14ac:dyDescent="0.35">
      <c r="F635" s="7"/>
      <c r="G635" s="8"/>
    </row>
    <row r="636" spans="6:7" x14ac:dyDescent="0.35">
      <c r="F636" s="7"/>
      <c r="G636" s="8"/>
    </row>
    <row r="637" spans="6:7" x14ac:dyDescent="0.35">
      <c r="F637" s="7"/>
      <c r="G637" s="8"/>
    </row>
    <row r="638" spans="6:7" x14ac:dyDescent="0.35">
      <c r="F638" s="7"/>
      <c r="G638" s="8"/>
    </row>
    <row r="639" spans="6:7" x14ac:dyDescent="0.35">
      <c r="F639" s="7"/>
      <c r="G639" s="8"/>
    </row>
    <row r="640" spans="6:7" x14ac:dyDescent="0.35">
      <c r="F640" s="7"/>
      <c r="G640" s="8"/>
    </row>
    <row r="641" spans="6:7" x14ac:dyDescent="0.35">
      <c r="F641" s="7"/>
      <c r="G641" s="8"/>
    </row>
    <row r="642" spans="6:7" x14ac:dyDescent="0.35">
      <c r="F642" s="7"/>
      <c r="G642" s="8"/>
    </row>
    <row r="643" spans="6:7" x14ac:dyDescent="0.35">
      <c r="F643" s="7"/>
      <c r="G643" s="8"/>
    </row>
    <row r="644" spans="6:7" x14ac:dyDescent="0.35">
      <c r="F644" s="7"/>
      <c r="G644" s="8"/>
    </row>
    <row r="645" spans="6:7" x14ac:dyDescent="0.35">
      <c r="F645" s="7"/>
      <c r="G645" s="8"/>
    </row>
    <row r="646" spans="6:7" x14ac:dyDescent="0.35">
      <c r="F646" s="7"/>
      <c r="G646" s="8"/>
    </row>
    <row r="647" spans="6:7" x14ac:dyDescent="0.35">
      <c r="F647" s="7"/>
      <c r="G647" s="8"/>
    </row>
    <row r="648" spans="6:7" x14ac:dyDescent="0.35">
      <c r="F648" s="7"/>
      <c r="G648" s="8"/>
    </row>
    <row r="649" spans="6:7" x14ac:dyDescent="0.35">
      <c r="F649" s="7"/>
      <c r="G649" s="8"/>
    </row>
    <row r="650" spans="6:7" x14ac:dyDescent="0.35">
      <c r="F650" s="7"/>
      <c r="G650" s="8"/>
    </row>
    <row r="651" spans="6:7" x14ac:dyDescent="0.35">
      <c r="F651" s="7"/>
      <c r="G651" s="8"/>
    </row>
    <row r="652" spans="6:7" x14ac:dyDescent="0.35">
      <c r="F652" s="7"/>
      <c r="G652" s="8"/>
    </row>
  </sheetData>
  <mergeCells count="2">
    <mergeCell ref="A1:A2"/>
    <mergeCell ref="E1:N1"/>
  </mergeCells>
  <pageMargins left="0.70000000000000007" right="0.70000000000000007" top="0.75" bottom="0.75" header="0.30000000000000004" footer="0.30000000000000004"/>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showGridLines="0" workbookViewId="0">
      <selection activeCell="E16" sqref="E16"/>
    </sheetView>
  </sheetViews>
  <sheetFormatPr defaultRowHeight="14.5" x14ac:dyDescent="0.35"/>
  <cols>
    <col min="1" max="1" width="1.90625" customWidth="1"/>
    <col min="2" max="2" width="10.90625" customWidth="1"/>
    <col min="3" max="3" width="8.7265625" customWidth="1"/>
    <col min="6" max="6" width="10.6328125" bestFit="1" customWidth="1"/>
  </cols>
  <sheetData>
    <row r="1" spans="1:14" ht="62" customHeight="1" x14ac:dyDescent="0.35">
      <c r="A1" s="13"/>
      <c r="B1" s="51" t="s">
        <v>56</v>
      </c>
      <c r="C1" s="51"/>
      <c r="D1" s="51"/>
      <c r="E1" s="51"/>
      <c r="F1" s="51"/>
      <c r="G1" s="51"/>
      <c r="H1" s="51"/>
      <c r="I1" s="51"/>
      <c r="J1" s="51"/>
      <c r="K1" s="51"/>
      <c r="L1" s="51"/>
    </row>
    <row r="2" spans="1:14" s="15" customFormat="1" ht="13" customHeight="1" x14ac:dyDescent="0.35">
      <c r="A2" s="14"/>
      <c r="B2" s="52"/>
      <c r="C2" s="52"/>
      <c r="D2" s="52"/>
      <c r="E2" s="52"/>
      <c r="F2" s="52"/>
      <c r="G2" s="52"/>
      <c r="H2" s="52"/>
      <c r="I2" s="52"/>
      <c r="J2" s="52"/>
      <c r="K2" s="52"/>
      <c r="L2" s="52"/>
    </row>
    <row r="3" spans="1:14" ht="15" thickBot="1" x14ac:dyDescent="0.4"/>
    <row r="4" spans="1:14" ht="15.5" thickTop="1" thickBot="1" x14ac:dyDescent="0.4">
      <c r="B4" s="16"/>
      <c r="C4" s="33" t="s">
        <v>3</v>
      </c>
      <c r="D4" s="33" t="s">
        <v>4</v>
      </c>
    </row>
    <row r="5" spans="1:14" ht="15.5" thickTop="1" thickBot="1" x14ac:dyDescent="0.4">
      <c r="B5" s="33" t="s">
        <v>58</v>
      </c>
      <c r="C5" s="35">
        <f>AVERAGE(Data!$F$6:$F$305)</f>
        <v>4136.2299999999996</v>
      </c>
      <c r="D5" s="35">
        <f>AVERAGE(Data!$G$6:$G$305)</f>
        <v>152.19999999999999</v>
      </c>
    </row>
    <row r="6" spans="1:14" ht="15.5" thickTop="1" thickBot="1" x14ac:dyDescent="0.4">
      <c r="B6" s="33" t="s">
        <v>59</v>
      </c>
      <c r="C6" s="35">
        <f>MEDIAN(Data!$F$6:$F$305)</f>
        <v>3437</v>
      </c>
      <c r="D6" s="36">
        <f>MEDIAN(Data!$G$6:$G$305)</f>
        <v>124.5</v>
      </c>
      <c r="F6" s="50" t="s">
        <v>86</v>
      </c>
      <c r="G6" s="50"/>
      <c r="H6" s="50"/>
      <c r="I6" s="50"/>
      <c r="J6" s="50"/>
      <c r="K6" s="50"/>
      <c r="L6" s="50"/>
      <c r="M6" s="50"/>
      <c r="N6" s="50"/>
    </row>
    <row r="7" spans="1:14" ht="15.5" thickTop="1" thickBot="1" x14ac:dyDescent="0.4">
      <c r="B7" s="33" t="s">
        <v>60</v>
      </c>
      <c r="C7" s="35">
        <f>MIN(Data!$F$6:$F$305)</f>
        <v>0</v>
      </c>
      <c r="D7" s="35">
        <f>MIN(Data!$G$6:$G$305)</f>
        <v>0</v>
      </c>
    </row>
    <row r="8" spans="1:14" ht="15.5" thickTop="1" thickBot="1" x14ac:dyDescent="0.4">
      <c r="B8" s="33" t="s">
        <v>61</v>
      </c>
      <c r="C8" s="35">
        <f>MAX(Data!$F$6:$F$305)</f>
        <v>16184</v>
      </c>
      <c r="D8" s="35">
        <f>MAX(Data!$G$6:$G$305)</f>
        <v>525</v>
      </c>
    </row>
    <row r="9" spans="1:14" ht="15.5" thickTop="1" thickBot="1" x14ac:dyDescent="0.4">
      <c r="B9" s="33" t="s">
        <v>62</v>
      </c>
      <c r="C9" s="35">
        <f>C8-C7</f>
        <v>16184</v>
      </c>
      <c r="D9" s="35">
        <f>D8-D7</f>
        <v>525</v>
      </c>
      <c r="F9" s="50" t="s">
        <v>87</v>
      </c>
      <c r="G9" s="50"/>
      <c r="H9" s="50"/>
      <c r="I9" s="50"/>
      <c r="J9" s="50"/>
      <c r="K9" s="50"/>
      <c r="L9" s="50"/>
      <c r="M9" s="50"/>
    </row>
    <row r="10" spans="1:14" ht="15.5" thickTop="1" thickBot="1" x14ac:dyDescent="0.4">
      <c r="B10" s="35"/>
      <c r="C10" s="35"/>
      <c r="D10" s="35"/>
    </row>
    <row r="11" spans="1:14" ht="15.5" thickTop="1" thickBot="1" x14ac:dyDescent="0.4">
      <c r="B11" s="33" t="s">
        <v>63</v>
      </c>
      <c r="C11" s="35">
        <f>_xlfn.PERCENTILE.EXC(Data!$F$6:$F$305,0.25)</f>
        <v>1652</v>
      </c>
      <c r="D11" s="35">
        <f>_xlfn.PERCENTILE.EXC(Data!$G$6:$G$305,0.25)</f>
        <v>54</v>
      </c>
      <c r="F11" s="50" t="s">
        <v>88</v>
      </c>
      <c r="G11" s="50"/>
      <c r="H11" s="50"/>
      <c r="I11" s="50"/>
      <c r="J11" s="50"/>
      <c r="K11" s="50"/>
      <c r="L11" s="50"/>
    </row>
    <row r="12" spans="1:14" ht="15.5" thickTop="1" thickBot="1" x14ac:dyDescent="0.4">
      <c r="B12" s="33" t="s">
        <v>64</v>
      </c>
      <c r="C12" s="35">
        <f>_xlfn.PERCENTILE.EXC(Data!$F$6:$F$305,0.75)</f>
        <v>6245.75</v>
      </c>
      <c r="D12" s="35">
        <f>_xlfn.PERCENTILE.EXC(Data!$G$6:$G$305,0.75)</f>
        <v>223.5</v>
      </c>
      <c r="F12" s="50" t="s">
        <v>89</v>
      </c>
      <c r="G12" s="50"/>
      <c r="H12" s="50"/>
      <c r="I12" s="50"/>
      <c r="J12" s="50"/>
    </row>
    <row r="13" spans="1:14" ht="15" thickTop="1" x14ac:dyDescent="0.35"/>
    <row r="15" spans="1:14" x14ac:dyDescent="0.35">
      <c r="B15" s="4" t="s">
        <v>90</v>
      </c>
      <c r="E15">
        <f>COUNTA(_xlfn.UNIQUE(Data[Product]))</f>
        <v>22</v>
      </c>
    </row>
  </sheetData>
  <mergeCells count="6">
    <mergeCell ref="F12:J12"/>
    <mergeCell ref="B1:L1"/>
    <mergeCell ref="B2:L2"/>
    <mergeCell ref="F6:N6"/>
    <mergeCell ref="F9:M9"/>
    <mergeCell ref="F11:L11"/>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7"/>
  <sheetViews>
    <sheetView showGridLines="0" zoomScaleNormal="100" workbookViewId="0">
      <selection activeCell="I16" sqref="I16"/>
    </sheetView>
  </sheetViews>
  <sheetFormatPr defaultRowHeight="14.5" x14ac:dyDescent="0.35"/>
  <cols>
    <col min="1" max="1" width="2.453125" customWidth="1"/>
    <col min="2" max="2" width="15.1796875" bestFit="1" customWidth="1"/>
    <col min="3" max="3" width="12.1796875" bestFit="1" customWidth="1"/>
    <col min="4" max="4" width="20.36328125" bestFit="1" customWidth="1"/>
    <col min="5" max="5" width="12.6328125" customWidth="1"/>
    <col min="6" max="6" width="13.7265625" customWidth="1"/>
    <col min="7" max="7" width="11.08984375" customWidth="1"/>
    <col min="10" max="10" width="11.1796875" bestFit="1" customWidth="1"/>
    <col min="11" max="11" width="7.1796875" bestFit="1" customWidth="1"/>
  </cols>
  <sheetData>
    <row r="1" spans="1:9" ht="58.5" customHeight="1" x14ac:dyDescent="0.35">
      <c r="A1" s="13"/>
      <c r="B1" s="51" t="s">
        <v>65</v>
      </c>
      <c r="C1" s="51"/>
      <c r="D1" s="51"/>
      <c r="E1" s="51"/>
      <c r="F1" s="51"/>
      <c r="G1" s="51"/>
      <c r="H1" s="51"/>
      <c r="I1" s="51"/>
    </row>
    <row r="2" spans="1:9" ht="14" customHeight="1" x14ac:dyDescent="0.35">
      <c r="A2" s="18"/>
      <c r="B2" s="53"/>
      <c r="C2" s="53"/>
      <c r="D2" s="53"/>
      <c r="E2" s="53"/>
      <c r="F2" s="53"/>
      <c r="G2" s="53"/>
      <c r="H2" s="53"/>
      <c r="I2" s="53"/>
    </row>
    <row r="7" spans="1:9" x14ac:dyDescent="0.35">
      <c r="B7" s="39" t="s">
        <v>0</v>
      </c>
      <c r="C7" s="39" t="s">
        <v>1</v>
      </c>
      <c r="D7" s="39" t="s">
        <v>2</v>
      </c>
      <c r="E7" s="40" t="s">
        <v>91</v>
      </c>
      <c r="F7" s="40" t="s">
        <v>92</v>
      </c>
      <c r="G7" s="39" t="s">
        <v>93</v>
      </c>
    </row>
    <row r="8" spans="1:9" x14ac:dyDescent="0.35">
      <c r="B8" s="38" t="s">
        <v>8</v>
      </c>
      <c r="C8" t="s">
        <v>9</v>
      </c>
      <c r="D8" t="s">
        <v>10</v>
      </c>
      <c r="E8" s="7">
        <v>16184</v>
      </c>
      <c r="F8" s="8">
        <v>39</v>
      </c>
      <c r="G8" s="8">
        <f>Data5[[#This Row],[Units    .]]</f>
        <v>39</v>
      </c>
    </row>
    <row r="9" spans="1:9" x14ac:dyDescent="0.35">
      <c r="B9" t="s">
        <v>8</v>
      </c>
      <c r="C9" t="s">
        <v>13</v>
      </c>
      <c r="D9" t="s">
        <v>14</v>
      </c>
      <c r="E9" s="7">
        <v>15610</v>
      </c>
      <c r="F9" s="8">
        <v>339</v>
      </c>
      <c r="G9" s="8">
        <f>Data5[[#This Row],[Units    .]]</f>
        <v>339</v>
      </c>
    </row>
    <row r="10" spans="1:9" x14ac:dyDescent="0.35">
      <c r="B10" t="s">
        <v>17</v>
      </c>
      <c r="C10" t="s">
        <v>13</v>
      </c>
      <c r="D10" t="s">
        <v>18</v>
      </c>
      <c r="E10" s="7">
        <v>14329</v>
      </c>
      <c r="F10" s="8">
        <v>150</v>
      </c>
      <c r="G10" s="8">
        <f>Data5[[#This Row],[Units    .]]</f>
        <v>150</v>
      </c>
    </row>
    <row r="11" spans="1:9" x14ac:dyDescent="0.35">
      <c r="B11" t="s">
        <v>8</v>
      </c>
      <c r="C11" t="s">
        <v>21</v>
      </c>
      <c r="D11" t="s">
        <v>22</v>
      </c>
      <c r="E11" s="7">
        <v>13391</v>
      </c>
      <c r="F11" s="8">
        <v>201</v>
      </c>
      <c r="G11" s="8">
        <f>Data5[[#This Row],[Units    .]]</f>
        <v>201</v>
      </c>
    </row>
    <row r="12" spans="1:9" x14ac:dyDescent="0.35">
      <c r="B12" t="s">
        <v>24</v>
      </c>
      <c r="C12" t="s">
        <v>25</v>
      </c>
      <c r="D12" t="s">
        <v>26</v>
      </c>
      <c r="E12" s="7">
        <v>12950</v>
      </c>
      <c r="F12" s="8">
        <v>30</v>
      </c>
      <c r="G12" s="8">
        <f>Data5[[#This Row],[Units    .]]</f>
        <v>30</v>
      </c>
    </row>
    <row r="13" spans="1:9" x14ac:dyDescent="0.35">
      <c r="B13" t="s">
        <v>28</v>
      </c>
      <c r="C13" t="s">
        <v>21</v>
      </c>
      <c r="D13" t="s">
        <v>29</v>
      </c>
      <c r="E13" s="7">
        <v>12348</v>
      </c>
      <c r="F13" s="8">
        <v>234</v>
      </c>
      <c r="G13" s="8">
        <f>Data5[[#This Row],[Units    .]]</f>
        <v>234</v>
      </c>
    </row>
    <row r="14" spans="1:9" x14ac:dyDescent="0.35">
      <c r="B14" t="s">
        <v>32</v>
      </c>
      <c r="C14" t="s">
        <v>33</v>
      </c>
      <c r="D14" t="s">
        <v>34</v>
      </c>
      <c r="E14" s="7">
        <v>11571</v>
      </c>
      <c r="F14" s="8">
        <v>138</v>
      </c>
      <c r="G14" s="8">
        <f>Data5[[#This Row],[Units    .]]</f>
        <v>138</v>
      </c>
    </row>
    <row r="15" spans="1:9" x14ac:dyDescent="0.35">
      <c r="B15" t="s">
        <v>17</v>
      </c>
      <c r="C15" t="s">
        <v>9</v>
      </c>
      <c r="D15" t="s">
        <v>36</v>
      </c>
      <c r="E15" s="7">
        <v>11522</v>
      </c>
      <c r="F15" s="8">
        <v>204</v>
      </c>
      <c r="G15" s="8">
        <f>Data5[[#This Row],[Units    .]]</f>
        <v>204</v>
      </c>
    </row>
    <row r="16" spans="1:9" x14ac:dyDescent="0.35">
      <c r="B16" t="s">
        <v>32</v>
      </c>
      <c r="C16" t="s">
        <v>9</v>
      </c>
      <c r="D16" t="s">
        <v>10</v>
      </c>
      <c r="E16" s="7">
        <v>11417</v>
      </c>
      <c r="F16" s="8">
        <v>21</v>
      </c>
      <c r="G16" s="8">
        <f>Data5[[#This Row],[Units    .]]</f>
        <v>21</v>
      </c>
    </row>
    <row r="17" spans="2:7" x14ac:dyDescent="0.35">
      <c r="B17" t="s">
        <v>40</v>
      </c>
      <c r="C17" t="s">
        <v>9</v>
      </c>
      <c r="D17" t="s">
        <v>12</v>
      </c>
      <c r="E17" s="7">
        <v>10311</v>
      </c>
      <c r="F17" s="8">
        <v>231</v>
      </c>
      <c r="G17" s="8">
        <f>Data5[[#This Row],[Units    .]]</f>
        <v>231</v>
      </c>
    </row>
    <row r="18" spans="2:7" x14ac:dyDescent="0.35">
      <c r="B18" t="s">
        <v>40</v>
      </c>
      <c r="C18" t="s">
        <v>9</v>
      </c>
      <c r="D18" t="s">
        <v>29</v>
      </c>
      <c r="E18" s="7">
        <v>10304</v>
      </c>
      <c r="F18" s="8">
        <v>84</v>
      </c>
      <c r="G18" s="8">
        <f>Data5[[#This Row],[Units    .]]</f>
        <v>84</v>
      </c>
    </row>
    <row r="19" spans="2:7" x14ac:dyDescent="0.35">
      <c r="B19" t="s">
        <v>44</v>
      </c>
      <c r="C19" t="s">
        <v>45</v>
      </c>
      <c r="D19" t="s">
        <v>46</v>
      </c>
      <c r="E19" s="7">
        <v>10129</v>
      </c>
      <c r="F19" s="8">
        <v>312</v>
      </c>
      <c r="G19" s="8">
        <f>Data5[[#This Row],[Units    .]]</f>
        <v>312</v>
      </c>
    </row>
    <row r="20" spans="2:7" x14ac:dyDescent="0.35">
      <c r="B20" t="s">
        <v>48</v>
      </c>
      <c r="C20" t="s">
        <v>9</v>
      </c>
      <c r="D20" t="s">
        <v>20</v>
      </c>
      <c r="E20" s="7">
        <v>10073</v>
      </c>
      <c r="F20" s="8">
        <v>120</v>
      </c>
      <c r="G20" s="8">
        <f>Data5[[#This Row],[Units    .]]</f>
        <v>120</v>
      </c>
    </row>
    <row r="21" spans="2:7" x14ac:dyDescent="0.35">
      <c r="B21" t="s">
        <v>32</v>
      </c>
      <c r="C21" t="s">
        <v>33</v>
      </c>
      <c r="D21" t="s">
        <v>31</v>
      </c>
      <c r="E21" s="7">
        <v>9926</v>
      </c>
      <c r="F21" s="8">
        <v>201</v>
      </c>
      <c r="G21" s="8">
        <f>Data5[[#This Row],[Units    .]]</f>
        <v>201</v>
      </c>
    </row>
    <row r="22" spans="2:7" x14ac:dyDescent="0.35">
      <c r="B22" t="s">
        <v>44</v>
      </c>
      <c r="C22" t="s">
        <v>33</v>
      </c>
      <c r="D22" t="s">
        <v>43</v>
      </c>
      <c r="E22" s="7">
        <v>9835</v>
      </c>
      <c r="F22" s="8">
        <v>207</v>
      </c>
      <c r="G22" s="8">
        <f>Data5[[#This Row],[Units    .]]</f>
        <v>207</v>
      </c>
    </row>
    <row r="23" spans="2:7" x14ac:dyDescent="0.35">
      <c r="B23" t="s">
        <v>28</v>
      </c>
      <c r="C23" t="s">
        <v>9</v>
      </c>
      <c r="D23" t="s">
        <v>26</v>
      </c>
      <c r="E23" s="7">
        <v>9772</v>
      </c>
      <c r="F23" s="8">
        <v>90</v>
      </c>
      <c r="G23" s="8">
        <f>Data5[[#This Row],[Units    .]]</f>
        <v>90</v>
      </c>
    </row>
    <row r="24" spans="2:7" x14ac:dyDescent="0.35">
      <c r="B24" t="s">
        <v>52</v>
      </c>
      <c r="C24" t="s">
        <v>33</v>
      </c>
      <c r="D24" t="s">
        <v>22</v>
      </c>
      <c r="E24" s="7">
        <v>9709</v>
      </c>
      <c r="F24" s="8">
        <v>30</v>
      </c>
      <c r="G24" s="8">
        <f>Data5[[#This Row],[Units    .]]</f>
        <v>30</v>
      </c>
    </row>
    <row r="25" spans="2:7" x14ac:dyDescent="0.35">
      <c r="B25" t="s">
        <v>52</v>
      </c>
      <c r="C25" t="s">
        <v>25</v>
      </c>
      <c r="D25" t="s">
        <v>34</v>
      </c>
      <c r="E25" s="7">
        <v>9660</v>
      </c>
      <c r="F25" s="8">
        <v>27</v>
      </c>
      <c r="G25" s="8">
        <f>Data5[[#This Row],[Units    .]]</f>
        <v>27</v>
      </c>
    </row>
    <row r="26" spans="2:7" x14ac:dyDescent="0.35">
      <c r="B26" t="s">
        <v>40</v>
      </c>
      <c r="C26" t="s">
        <v>9</v>
      </c>
      <c r="D26" t="s">
        <v>34</v>
      </c>
      <c r="E26" s="7">
        <v>9632</v>
      </c>
      <c r="F26" s="8">
        <v>288</v>
      </c>
      <c r="G26" s="8">
        <f>Data5[[#This Row],[Units    .]]</f>
        <v>288</v>
      </c>
    </row>
    <row r="27" spans="2:7" x14ac:dyDescent="0.35">
      <c r="B27" t="s">
        <v>17</v>
      </c>
      <c r="C27" t="s">
        <v>45</v>
      </c>
      <c r="D27" t="s">
        <v>26</v>
      </c>
      <c r="E27" s="7">
        <v>9506</v>
      </c>
      <c r="F27" s="8">
        <v>87</v>
      </c>
      <c r="G27" s="8">
        <f>Data5[[#This Row],[Units    .]]</f>
        <v>87</v>
      </c>
    </row>
    <row r="28" spans="2:7" x14ac:dyDescent="0.35">
      <c r="B28" t="s">
        <v>32</v>
      </c>
      <c r="C28" t="s">
        <v>25</v>
      </c>
      <c r="D28" t="s">
        <v>14</v>
      </c>
      <c r="E28" s="7">
        <v>9443</v>
      </c>
      <c r="F28" s="8">
        <v>162</v>
      </c>
      <c r="G28" s="8">
        <f>Data5[[#This Row],[Units    .]]</f>
        <v>162</v>
      </c>
    </row>
    <row r="29" spans="2:7" x14ac:dyDescent="0.35">
      <c r="B29" t="s">
        <v>55</v>
      </c>
      <c r="C29" t="s">
        <v>9</v>
      </c>
      <c r="D29" t="s">
        <v>10</v>
      </c>
      <c r="E29" s="7">
        <v>9198</v>
      </c>
      <c r="F29" s="8">
        <v>36</v>
      </c>
      <c r="G29" s="8">
        <f>Data5[[#This Row],[Units    .]]</f>
        <v>36</v>
      </c>
    </row>
    <row r="30" spans="2:7" x14ac:dyDescent="0.35">
      <c r="B30" t="s">
        <v>17</v>
      </c>
      <c r="C30" t="s">
        <v>9</v>
      </c>
      <c r="D30" t="s">
        <v>46</v>
      </c>
      <c r="E30" s="7">
        <v>9051</v>
      </c>
      <c r="F30" s="8">
        <v>57</v>
      </c>
      <c r="G30" s="8">
        <f>Data5[[#This Row],[Units    .]]</f>
        <v>57</v>
      </c>
    </row>
    <row r="31" spans="2:7" x14ac:dyDescent="0.35">
      <c r="B31" t="s">
        <v>28</v>
      </c>
      <c r="C31" t="s">
        <v>33</v>
      </c>
      <c r="D31" t="s">
        <v>53</v>
      </c>
      <c r="E31" s="7">
        <v>9002</v>
      </c>
      <c r="F31" s="8">
        <v>72</v>
      </c>
      <c r="G31" s="8">
        <f>Data5[[#This Row],[Units    .]]</f>
        <v>72</v>
      </c>
    </row>
    <row r="32" spans="2:7" x14ac:dyDescent="0.35">
      <c r="B32" t="s">
        <v>52</v>
      </c>
      <c r="C32" t="s">
        <v>25</v>
      </c>
      <c r="D32" t="s">
        <v>54</v>
      </c>
      <c r="E32" s="7">
        <v>8890</v>
      </c>
      <c r="F32" s="8">
        <v>210</v>
      </c>
      <c r="G32" s="8">
        <f>Data5[[#This Row],[Units    .]]</f>
        <v>210</v>
      </c>
    </row>
    <row r="33" spans="2:7" x14ac:dyDescent="0.35">
      <c r="B33" t="s">
        <v>28</v>
      </c>
      <c r="C33" t="s">
        <v>21</v>
      </c>
      <c r="D33" t="s">
        <v>26</v>
      </c>
      <c r="E33" s="7">
        <v>8869</v>
      </c>
      <c r="F33" s="8">
        <v>432</v>
      </c>
      <c r="G33" s="8">
        <f>Data5[[#This Row],[Units    .]]</f>
        <v>432</v>
      </c>
    </row>
    <row r="34" spans="2:7" x14ac:dyDescent="0.35">
      <c r="B34" t="s">
        <v>44</v>
      </c>
      <c r="C34" t="s">
        <v>13</v>
      </c>
      <c r="D34" t="s">
        <v>49</v>
      </c>
      <c r="E34" s="7">
        <v>8862</v>
      </c>
      <c r="F34" s="8">
        <v>189</v>
      </c>
      <c r="G34" s="8">
        <f>Data5[[#This Row],[Units    .]]</f>
        <v>189</v>
      </c>
    </row>
    <row r="35" spans="2:7" x14ac:dyDescent="0.35">
      <c r="B35" t="s">
        <v>55</v>
      </c>
      <c r="C35" t="s">
        <v>45</v>
      </c>
      <c r="D35" t="s">
        <v>51</v>
      </c>
      <c r="E35" s="7">
        <v>8841</v>
      </c>
      <c r="F35" s="8">
        <v>303</v>
      </c>
      <c r="G35" s="8">
        <f>Data5[[#This Row],[Units    .]]</f>
        <v>303</v>
      </c>
    </row>
    <row r="36" spans="2:7" x14ac:dyDescent="0.35">
      <c r="B36" t="s">
        <v>8</v>
      </c>
      <c r="C36" t="s">
        <v>33</v>
      </c>
      <c r="D36" t="s">
        <v>50</v>
      </c>
      <c r="E36" s="7">
        <v>8813</v>
      </c>
      <c r="F36" s="8">
        <v>21</v>
      </c>
      <c r="G36" s="8">
        <f>Data5[[#This Row],[Units    .]]</f>
        <v>21</v>
      </c>
    </row>
    <row r="37" spans="2:7" x14ac:dyDescent="0.35">
      <c r="B37" t="s">
        <v>17</v>
      </c>
      <c r="C37" t="s">
        <v>13</v>
      </c>
      <c r="D37" t="s">
        <v>14</v>
      </c>
      <c r="E37" s="7">
        <v>8463</v>
      </c>
      <c r="F37" s="8">
        <v>492</v>
      </c>
      <c r="G37" s="8">
        <f>Data5[[#This Row],[Units    .]]</f>
        <v>492</v>
      </c>
    </row>
    <row r="38" spans="2:7" x14ac:dyDescent="0.35">
      <c r="B38" t="s">
        <v>44</v>
      </c>
      <c r="C38" t="s">
        <v>9</v>
      </c>
      <c r="D38" t="s">
        <v>43</v>
      </c>
      <c r="E38" s="7">
        <v>8435</v>
      </c>
      <c r="F38" s="8">
        <v>42</v>
      </c>
      <c r="G38" s="8">
        <f>Data5[[#This Row],[Units    .]]</f>
        <v>42</v>
      </c>
    </row>
    <row r="39" spans="2:7" x14ac:dyDescent="0.35">
      <c r="B39" t="s">
        <v>32</v>
      </c>
      <c r="C39" t="s">
        <v>9</v>
      </c>
      <c r="D39" t="s">
        <v>53</v>
      </c>
      <c r="E39" s="7">
        <v>8211</v>
      </c>
      <c r="F39" s="8">
        <v>75</v>
      </c>
      <c r="G39" s="8">
        <f>Data5[[#This Row],[Units    .]]</f>
        <v>75</v>
      </c>
    </row>
    <row r="40" spans="2:7" x14ac:dyDescent="0.35">
      <c r="B40" t="s">
        <v>17</v>
      </c>
      <c r="C40" t="s">
        <v>13</v>
      </c>
      <c r="D40" t="s">
        <v>47</v>
      </c>
      <c r="E40" s="7">
        <v>8155</v>
      </c>
      <c r="F40" s="8">
        <v>90</v>
      </c>
      <c r="G40" s="8">
        <f>Data5[[#This Row],[Units    .]]</f>
        <v>90</v>
      </c>
    </row>
    <row r="41" spans="2:7" x14ac:dyDescent="0.35">
      <c r="B41" t="s">
        <v>48</v>
      </c>
      <c r="C41" t="s">
        <v>13</v>
      </c>
      <c r="D41" t="s">
        <v>51</v>
      </c>
      <c r="E41" s="7">
        <v>8008</v>
      </c>
      <c r="F41" s="8">
        <v>456</v>
      </c>
      <c r="G41" s="8">
        <f>Data5[[#This Row],[Units    .]]</f>
        <v>456</v>
      </c>
    </row>
    <row r="42" spans="2:7" x14ac:dyDescent="0.35">
      <c r="B42" t="s">
        <v>40</v>
      </c>
      <c r="C42" t="s">
        <v>13</v>
      </c>
      <c r="D42" t="s">
        <v>26</v>
      </c>
      <c r="E42" s="7">
        <v>7847</v>
      </c>
      <c r="F42" s="8">
        <v>174</v>
      </c>
      <c r="G42" s="8">
        <f>Data5[[#This Row],[Units    .]]</f>
        <v>174</v>
      </c>
    </row>
    <row r="43" spans="2:7" x14ac:dyDescent="0.35">
      <c r="B43" t="s">
        <v>17</v>
      </c>
      <c r="C43" t="s">
        <v>21</v>
      </c>
      <c r="D43" t="s">
        <v>22</v>
      </c>
      <c r="E43" s="7">
        <v>7833</v>
      </c>
      <c r="F43" s="8">
        <v>243</v>
      </c>
      <c r="G43" s="8">
        <f>Data5[[#This Row],[Units    .]]</f>
        <v>243</v>
      </c>
    </row>
    <row r="44" spans="2:7" x14ac:dyDescent="0.35">
      <c r="B44" t="s">
        <v>32</v>
      </c>
      <c r="C44" t="s">
        <v>25</v>
      </c>
      <c r="D44" t="s">
        <v>36</v>
      </c>
      <c r="E44" s="7">
        <v>7812</v>
      </c>
      <c r="F44" s="8">
        <v>81</v>
      </c>
      <c r="G44" s="8">
        <f>Data5[[#This Row],[Units    .]]</f>
        <v>81</v>
      </c>
    </row>
    <row r="45" spans="2:7" x14ac:dyDescent="0.35">
      <c r="B45" t="s">
        <v>55</v>
      </c>
      <c r="C45" t="s">
        <v>13</v>
      </c>
      <c r="D45" t="s">
        <v>29</v>
      </c>
      <c r="E45" s="7">
        <v>7777</v>
      </c>
      <c r="F45" s="8">
        <v>504</v>
      </c>
      <c r="G45" s="8">
        <f>Data5[[#This Row],[Units    .]]</f>
        <v>504</v>
      </c>
    </row>
    <row r="46" spans="2:7" x14ac:dyDescent="0.35">
      <c r="B46" t="s">
        <v>44</v>
      </c>
      <c r="C46" t="s">
        <v>13</v>
      </c>
      <c r="D46" t="s">
        <v>31</v>
      </c>
      <c r="E46" s="7">
        <v>7777</v>
      </c>
      <c r="F46" s="8">
        <v>39</v>
      </c>
      <c r="G46" s="8">
        <f>Data5[[#This Row],[Units    .]]</f>
        <v>39</v>
      </c>
    </row>
    <row r="47" spans="2:7" x14ac:dyDescent="0.35">
      <c r="B47" t="s">
        <v>48</v>
      </c>
      <c r="C47" t="s">
        <v>33</v>
      </c>
      <c r="D47" t="s">
        <v>54</v>
      </c>
      <c r="E47" s="7">
        <v>7693</v>
      </c>
      <c r="F47" s="8">
        <v>87</v>
      </c>
      <c r="G47" s="8">
        <f>Data5[[#This Row],[Units    .]]</f>
        <v>87</v>
      </c>
    </row>
    <row r="48" spans="2:7" x14ac:dyDescent="0.35">
      <c r="B48" t="s">
        <v>28</v>
      </c>
      <c r="C48" t="s">
        <v>33</v>
      </c>
      <c r="D48" t="s">
        <v>38</v>
      </c>
      <c r="E48" s="7">
        <v>7693</v>
      </c>
      <c r="F48" s="8">
        <v>21</v>
      </c>
      <c r="G48" s="8">
        <f>Data5[[#This Row],[Units    .]]</f>
        <v>21</v>
      </c>
    </row>
    <row r="49" spans="2:7" x14ac:dyDescent="0.35">
      <c r="B49" t="s">
        <v>32</v>
      </c>
      <c r="C49" t="s">
        <v>25</v>
      </c>
      <c r="D49" t="s">
        <v>42</v>
      </c>
      <c r="E49" s="7">
        <v>7651</v>
      </c>
      <c r="F49" s="8">
        <v>213</v>
      </c>
      <c r="G49" s="8">
        <f>Data5[[#This Row],[Units    .]]</f>
        <v>213</v>
      </c>
    </row>
    <row r="50" spans="2:7" x14ac:dyDescent="0.35">
      <c r="B50" t="s">
        <v>32</v>
      </c>
      <c r="C50" t="s">
        <v>13</v>
      </c>
      <c r="D50" t="s">
        <v>38</v>
      </c>
      <c r="E50" s="7">
        <v>7511</v>
      </c>
      <c r="F50" s="8">
        <v>120</v>
      </c>
      <c r="G50" s="8">
        <f>Data5[[#This Row],[Units    .]]</f>
        <v>120</v>
      </c>
    </row>
    <row r="51" spans="2:7" x14ac:dyDescent="0.35">
      <c r="B51" t="s">
        <v>8</v>
      </c>
      <c r="C51" t="s">
        <v>45</v>
      </c>
      <c r="D51" t="s">
        <v>50</v>
      </c>
      <c r="E51" s="7">
        <v>7483</v>
      </c>
      <c r="F51" s="8">
        <v>45</v>
      </c>
      <c r="G51" s="8">
        <f>Data5[[#This Row],[Units    .]]</f>
        <v>45</v>
      </c>
    </row>
    <row r="52" spans="2:7" x14ac:dyDescent="0.35">
      <c r="B52" t="s">
        <v>40</v>
      </c>
      <c r="C52" t="s">
        <v>21</v>
      </c>
      <c r="D52" t="s">
        <v>18</v>
      </c>
      <c r="E52" s="7">
        <v>7455</v>
      </c>
      <c r="F52" s="8">
        <v>216</v>
      </c>
      <c r="G52" s="8">
        <f>Data5[[#This Row],[Units    .]]</f>
        <v>216</v>
      </c>
    </row>
    <row r="53" spans="2:7" x14ac:dyDescent="0.35">
      <c r="B53" t="s">
        <v>48</v>
      </c>
      <c r="C53" t="s">
        <v>45</v>
      </c>
      <c r="D53" t="s">
        <v>42</v>
      </c>
      <c r="E53" s="7">
        <v>7322</v>
      </c>
      <c r="F53" s="8">
        <v>36</v>
      </c>
      <c r="G53" s="8">
        <f>Data5[[#This Row],[Units    .]]</f>
        <v>36</v>
      </c>
    </row>
    <row r="54" spans="2:7" x14ac:dyDescent="0.35">
      <c r="B54" t="s">
        <v>55</v>
      </c>
      <c r="C54" t="s">
        <v>33</v>
      </c>
      <c r="D54" t="s">
        <v>18</v>
      </c>
      <c r="E54" s="7">
        <v>7308</v>
      </c>
      <c r="F54" s="8">
        <v>327</v>
      </c>
      <c r="G54" s="8">
        <f>Data5[[#This Row],[Units    .]]</f>
        <v>327</v>
      </c>
    </row>
    <row r="55" spans="2:7" x14ac:dyDescent="0.35">
      <c r="B55" t="s">
        <v>8</v>
      </c>
      <c r="C55" t="s">
        <v>13</v>
      </c>
      <c r="D55" t="s">
        <v>22</v>
      </c>
      <c r="E55" s="7">
        <v>7280</v>
      </c>
      <c r="F55" s="8">
        <v>201</v>
      </c>
      <c r="G55" s="8">
        <f>Data5[[#This Row],[Units    .]]</f>
        <v>201</v>
      </c>
    </row>
    <row r="56" spans="2:7" x14ac:dyDescent="0.35">
      <c r="B56" t="s">
        <v>17</v>
      </c>
      <c r="C56" t="s">
        <v>33</v>
      </c>
      <c r="D56" t="s">
        <v>14</v>
      </c>
      <c r="E56" s="7">
        <v>7273</v>
      </c>
      <c r="F56" s="8">
        <v>96</v>
      </c>
      <c r="G56" s="8">
        <f>Data5[[#This Row],[Units    .]]</f>
        <v>96</v>
      </c>
    </row>
    <row r="57" spans="2:7" x14ac:dyDescent="0.35">
      <c r="B57" t="s">
        <v>55</v>
      </c>
      <c r="C57" t="s">
        <v>13</v>
      </c>
      <c r="D57" t="s">
        <v>16</v>
      </c>
      <c r="E57" s="7">
        <v>7259</v>
      </c>
      <c r="F57" s="8">
        <v>276</v>
      </c>
      <c r="G57" s="8">
        <f>Data5[[#This Row],[Units    .]]</f>
        <v>276</v>
      </c>
    </row>
    <row r="58" spans="2:7" x14ac:dyDescent="0.35">
      <c r="B58" t="s">
        <v>8</v>
      </c>
      <c r="C58" t="s">
        <v>45</v>
      </c>
      <c r="D58" t="s">
        <v>12</v>
      </c>
      <c r="E58" s="7">
        <v>7189</v>
      </c>
      <c r="F58" s="8">
        <v>54</v>
      </c>
      <c r="G58" s="8">
        <f>Data5[[#This Row],[Units    .]]</f>
        <v>54</v>
      </c>
    </row>
    <row r="59" spans="2:7" x14ac:dyDescent="0.35">
      <c r="B59" t="s">
        <v>52</v>
      </c>
      <c r="C59" t="s">
        <v>25</v>
      </c>
      <c r="D59" t="s">
        <v>46</v>
      </c>
      <c r="E59" s="7">
        <v>7021</v>
      </c>
      <c r="F59" s="8">
        <v>183</v>
      </c>
      <c r="G59" s="8">
        <f>Data5[[#This Row],[Units    .]]</f>
        <v>183</v>
      </c>
    </row>
    <row r="60" spans="2:7" x14ac:dyDescent="0.35">
      <c r="B60" t="s">
        <v>8</v>
      </c>
      <c r="C60" t="s">
        <v>13</v>
      </c>
      <c r="D60" t="s">
        <v>36</v>
      </c>
      <c r="E60" s="7">
        <v>6986</v>
      </c>
      <c r="F60" s="8">
        <v>21</v>
      </c>
      <c r="G60" s="8">
        <f>Data5[[#This Row],[Units    .]]</f>
        <v>21</v>
      </c>
    </row>
    <row r="61" spans="2:7" x14ac:dyDescent="0.35">
      <c r="B61" t="s">
        <v>8</v>
      </c>
      <c r="C61" t="s">
        <v>25</v>
      </c>
      <c r="D61" t="s">
        <v>43</v>
      </c>
      <c r="E61" s="7">
        <v>6909</v>
      </c>
      <c r="F61" s="8">
        <v>81</v>
      </c>
      <c r="G61" s="8">
        <f>Data5[[#This Row],[Units    .]]</f>
        <v>81</v>
      </c>
    </row>
    <row r="62" spans="2:7" x14ac:dyDescent="0.35">
      <c r="B62" t="s">
        <v>24</v>
      </c>
      <c r="C62" t="s">
        <v>45</v>
      </c>
      <c r="D62" t="s">
        <v>20</v>
      </c>
      <c r="E62" s="7">
        <v>6860</v>
      </c>
      <c r="F62" s="8">
        <v>126</v>
      </c>
      <c r="G62" s="8">
        <f>Data5[[#This Row],[Units    .]]</f>
        <v>126</v>
      </c>
    </row>
    <row r="63" spans="2:7" x14ac:dyDescent="0.35">
      <c r="B63" t="s">
        <v>28</v>
      </c>
      <c r="C63" t="s">
        <v>21</v>
      </c>
      <c r="D63" t="s">
        <v>43</v>
      </c>
      <c r="E63" s="7">
        <v>6853</v>
      </c>
      <c r="F63" s="8">
        <v>372</v>
      </c>
      <c r="G63" s="8">
        <f>Data5[[#This Row],[Units    .]]</f>
        <v>372</v>
      </c>
    </row>
    <row r="64" spans="2:7" x14ac:dyDescent="0.35">
      <c r="B64" t="s">
        <v>17</v>
      </c>
      <c r="C64" t="s">
        <v>13</v>
      </c>
      <c r="D64" t="s">
        <v>42</v>
      </c>
      <c r="E64" s="7">
        <v>6832</v>
      </c>
      <c r="F64" s="8">
        <v>27</v>
      </c>
      <c r="G64" s="8">
        <f>Data5[[#This Row],[Units    .]]</f>
        <v>27</v>
      </c>
    </row>
    <row r="65" spans="2:7" x14ac:dyDescent="0.35">
      <c r="B65" t="s">
        <v>48</v>
      </c>
      <c r="C65" t="s">
        <v>33</v>
      </c>
      <c r="D65" t="s">
        <v>51</v>
      </c>
      <c r="E65" s="7">
        <v>6818</v>
      </c>
      <c r="F65" s="8">
        <v>6</v>
      </c>
      <c r="G65" s="8">
        <f>Data5[[#This Row],[Units    .]]</f>
        <v>6</v>
      </c>
    </row>
    <row r="66" spans="2:7" x14ac:dyDescent="0.35">
      <c r="B66" t="s">
        <v>44</v>
      </c>
      <c r="C66" t="s">
        <v>21</v>
      </c>
      <c r="D66" t="s">
        <v>46</v>
      </c>
      <c r="E66" s="7">
        <v>6755</v>
      </c>
      <c r="F66" s="8">
        <v>252</v>
      </c>
      <c r="G66" s="8">
        <f>Data5[[#This Row],[Units    .]]</f>
        <v>252</v>
      </c>
    </row>
    <row r="67" spans="2:7" x14ac:dyDescent="0.35">
      <c r="B67" t="s">
        <v>28</v>
      </c>
      <c r="C67" t="s">
        <v>13</v>
      </c>
      <c r="D67" t="s">
        <v>51</v>
      </c>
      <c r="E67" s="7">
        <v>6748</v>
      </c>
      <c r="F67" s="8">
        <v>48</v>
      </c>
      <c r="G67" s="8">
        <f>Data5[[#This Row],[Units    .]]</f>
        <v>48</v>
      </c>
    </row>
    <row r="68" spans="2:7" x14ac:dyDescent="0.35">
      <c r="B68" t="s">
        <v>48</v>
      </c>
      <c r="C68" t="s">
        <v>13</v>
      </c>
      <c r="D68" t="s">
        <v>29</v>
      </c>
      <c r="E68" s="7">
        <v>6734</v>
      </c>
      <c r="F68" s="8">
        <v>123</v>
      </c>
      <c r="G68" s="8">
        <f>Data5[[#This Row],[Units    .]]</f>
        <v>123</v>
      </c>
    </row>
    <row r="69" spans="2:7" x14ac:dyDescent="0.35">
      <c r="B69" t="s">
        <v>52</v>
      </c>
      <c r="C69" t="s">
        <v>21</v>
      </c>
      <c r="D69" t="s">
        <v>29</v>
      </c>
      <c r="E69" s="7">
        <v>6706</v>
      </c>
      <c r="F69" s="8">
        <v>459</v>
      </c>
      <c r="G69" s="8">
        <f>Data5[[#This Row],[Units    .]]</f>
        <v>459</v>
      </c>
    </row>
    <row r="70" spans="2:7" x14ac:dyDescent="0.35">
      <c r="B70" t="s">
        <v>24</v>
      </c>
      <c r="C70" t="s">
        <v>9</v>
      </c>
      <c r="D70" t="s">
        <v>29</v>
      </c>
      <c r="E70" s="7">
        <v>6657</v>
      </c>
      <c r="F70" s="8">
        <v>303</v>
      </c>
      <c r="G70" s="8">
        <f>Data5[[#This Row],[Units    .]]</f>
        <v>303</v>
      </c>
    </row>
    <row r="71" spans="2:7" x14ac:dyDescent="0.35">
      <c r="B71" t="s">
        <v>55</v>
      </c>
      <c r="C71" t="s">
        <v>21</v>
      </c>
      <c r="D71" t="s">
        <v>22</v>
      </c>
      <c r="E71" s="7">
        <v>6657</v>
      </c>
      <c r="F71" s="8">
        <v>276</v>
      </c>
      <c r="G71" s="8">
        <f>Data5[[#This Row],[Units    .]]</f>
        <v>276</v>
      </c>
    </row>
    <row r="72" spans="2:7" x14ac:dyDescent="0.35">
      <c r="B72" t="s">
        <v>44</v>
      </c>
      <c r="C72" t="s">
        <v>33</v>
      </c>
      <c r="D72" t="s">
        <v>16</v>
      </c>
      <c r="E72" s="7">
        <v>6608</v>
      </c>
      <c r="F72" s="8">
        <v>225</v>
      </c>
      <c r="G72" s="8">
        <f>Data5[[#This Row],[Units    .]]</f>
        <v>225</v>
      </c>
    </row>
    <row r="73" spans="2:7" x14ac:dyDescent="0.35">
      <c r="B73" t="s">
        <v>32</v>
      </c>
      <c r="C73" t="s">
        <v>45</v>
      </c>
      <c r="D73" t="s">
        <v>18</v>
      </c>
      <c r="E73" s="7">
        <v>6580</v>
      </c>
      <c r="F73" s="8">
        <v>183</v>
      </c>
      <c r="G73" s="8">
        <f>Data5[[#This Row],[Units    .]]</f>
        <v>183</v>
      </c>
    </row>
    <row r="74" spans="2:7" x14ac:dyDescent="0.35">
      <c r="B74" t="s">
        <v>44</v>
      </c>
      <c r="C74" t="s">
        <v>33</v>
      </c>
      <c r="D74" t="s">
        <v>46</v>
      </c>
      <c r="E74" s="7">
        <v>6454</v>
      </c>
      <c r="F74" s="8">
        <v>54</v>
      </c>
      <c r="G74" s="8">
        <f>Data5[[#This Row],[Units    .]]</f>
        <v>54</v>
      </c>
    </row>
    <row r="75" spans="2:7" x14ac:dyDescent="0.35">
      <c r="B75" t="s">
        <v>52</v>
      </c>
      <c r="C75" t="s">
        <v>45</v>
      </c>
      <c r="D75" t="s">
        <v>42</v>
      </c>
      <c r="E75" s="7">
        <v>6433</v>
      </c>
      <c r="F75" s="8">
        <v>78</v>
      </c>
      <c r="G75" s="8">
        <f>Data5[[#This Row],[Units    .]]</f>
        <v>78</v>
      </c>
    </row>
    <row r="76" spans="2:7" x14ac:dyDescent="0.35">
      <c r="B76" t="s">
        <v>40</v>
      </c>
      <c r="C76" t="s">
        <v>33</v>
      </c>
      <c r="D76" t="s">
        <v>49</v>
      </c>
      <c r="E76" s="7">
        <v>6398</v>
      </c>
      <c r="F76" s="8">
        <v>102</v>
      </c>
      <c r="G76" s="8">
        <f>Data5[[#This Row],[Units    .]]</f>
        <v>102</v>
      </c>
    </row>
    <row r="77" spans="2:7" x14ac:dyDescent="0.35">
      <c r="B77" t="s">
        <v>44</v>
      </c>
      <c r="C77" t="s">
        <v>33</v>
      </c>
      <c r="D77" t="s">
        <v>26</v>
      </c>
      <c r="E77" s="7">
        <v>6391</v>
      </c>
      <c r="F77" s="8">
        <v>48</v>
      </c>
      <c r="G77" s="8">
        <f>Data5[[#This Row],[Units    .]]</f>
        <v>48</v>
      </c>
    </row>
    <row r="78" spans="2:7" x14ac:dyDescent="0.35">
      <c r="B78" t="s">
        <v>28</v>
      </c>
      <c r="C78" t="s">
        <v>25</v>
      </c>
      <c r="D78" t="s">
        <v>36</v>
      </c>
      <c r="E78" s="7">
        <v>6370</v>
      </c>
      <c r="F78" s="8">
        <v>30</v>
      </c>
      <c r="G78" s="8">
        <f>Data5[[#This Row],[Units    .]]</f>
        <v>30</v>
      </c>
    </row>
    <row r="79" spans="2:7" x14ac:dyDescent="0.35">
      <c r="B79" t="s">
        <v>8</v>
      </c>
      <c r="C79" t="s">
        <v>9</v>
      </c>
      <c r="D79" t="s">
        <v>47</v>
      </c>
      <c r="E79" s="7">
        <v>6314</v>
      </c>
      <c r="F79" s="8">
        <v>15</v>
      </c>
      <c r="G79" s="8">
        <f>Data5[[#This Row],[Units    .]]</f>
        <v>15</v>
      </c>
    </row>
    <row r="80" spans="2:7" x14ac:dyDescent="0.35">
      <c r="B80" t="s">
        <v>55</v>
      </c>
      <c r="C80" t="s">
        <v>13</v>
      </c>
      <c r="D80" t="s">
        <v>50</v>
      </c>
      <c r="E80" s="7">
        <v>6300</v>
      </c>
      <c r="F80" s="8">
        <v>42</v>
      </c>
      <c r="G80" s="8">
        <f>Data5[[#This Row],[Units    .]]</f>
        <v>42</v>
      </c>
    </row>
    <row r="81" spans="2:7" x14ac:dyDescent="0.35">
      <c r="B81" t="s">
        <v>8</v>
      </c>
      <c r="C81" t="s">
        <v>13</v>
      </c>
      <c r="D81" t="s">
        <v>43</v>
      </c>
      <c r="E81" s="7">
        <v>6279</v>
      </c>
      <c r="F81" s="8">
        <v>237</v>
      </c>
      <c r="G81" s="8">
        <f>Data5[[#This Row],[Units    .]]</f>
        <v>237</v>
      </c>
    </row>
    <row r="82" spans="2:7" x14ac:dyDescent="0.35">
      <c r="B82" t="s">
        <v>52</v>
      </c>
      <c r="C82" t="s">
        <v>33</v>
      </c>
      <c r="D82" t="s">
        <v>51</v>
      </c>
      <c r="E82" s="7">
        <v>6279</v>
      </c>
      <c r="F82" s="8">
        <v>45</v>
      </c>
      <c r="G82" s="8">
        <f>Data5[[#This Row],[Units    .]]</f>
        <v>45</v>
      </c>
    </row>
    <row r="83" spans="2:7" x14ac:dyDescent="0.35">
      <c r="B83" t="s">
        <v>8</v>
      </c>
      <c r="C83" t="s">
        <v>9</v>
      </c>
      <c r="D83" t="s">
        <v>12</v>
      </c>
      <c r="E83" s="7">
        <v>6146</v>
      </c>
      <c r="F83" s="8">
        <v>63</v>
      </c>
      <c r="G83" s="8">
        <f>Data5[[#This Row],[Units    .]]</f>
        <v>63</v>
      </c>
    </row>
    <row r="84" spans="2:7" x14ac:dyDescent="0.35">
      <c r="B84" t="s">
        <v>28</v>
      </c>
      <c r="C84" t="s">
        <v>33</v>
      </c>
      <c r="D84" t="s">
        <v>36</v>
      </c>
      <c r="E84" s="7">
        <v>6132</v>
      </c>
      <c r="F84" s="8">
        <v>93</v>
      </c>
      <c r="G84" s="8">
        <f>Data5[[#This Row],[Units    .]]</f>
        <v>93</v>
      </c>
    </row>
    <row r="85" spans="2:7" x14ac:dyDescent="0.35">
      <c r="B85" t="s">
        <v>28</v>
      </c>
      <c r="C85" t="s">
        <v>45</v>
      </c>
      <c r="D85" t="s">
        <v>20</v>
      </c>
      <c r="E85" s="7">
        <v>6125</v>
      </c>
      <c r="F85" s="8">
        <v>102</v>
      </c>
      <c r="G85" s="8">
        <f>Data5[[#This Row],[Units    .]]</f>
        <v>102</v>
      </c>
    </row>
    <row r="86" spans="2:7" x14ac:dyDescent="0.35">
      <c r="B86" t="s">
        <v>40</v>
      </c>
      <c r="C86" t="s">
        <v>9</v>
      </c>
      <c r="D86" t="s">
        <v>46</v>
      </c>
      <c r="E86" s="7">
        <v>6118</v>
      </c>
      <c r="F86" s="8">
        <v>174</v>
      </c>
      <c r="G86" s="8">
        <f>Data5[[#This Row],[Units    .]]</f>
        <v>174</v>
      </c>
    </row>
    <row r="87" spans="2:7" x14ac:dyDescent="0.35">
      <c r="B87" t="s">
        <v>48</v>
      </c>
      <c r="C87" t="s">
        <v>9</v>
      </c>
      <c r="D87" t="s">
        <v>29</v>
      </c>
      <c r="E87" s="7">
        <v>6118</v>
      </c>
      <c r="F87" s="8">
        <v>9</v>
      </c>
      <c r="G87" s="8">
        <f>Data5[[#This Row],[Units    .]]</f>
        <v>9</v>
      </c>
    </row>
    <row r="88" spans="2:7" x14ac:dyDescent="0.35">
      <c r="B88" t="s">
        <v>8</v>
      </c>
      <c r="C88" t="s">
        <v>9</v>
      </c>
      <c r="D88" t="s">
        <v>34</v>
      </c>
      <c r="E88" s="7">
        <v>6111</v>
      </c>
      <c r="F88" s="8">
        <v>3</v>
      </c>
      <c r="G88" s="8">
        <f>Data5[[#This Row],[Units    .]]</f>
        <v>3</v>
      </c>
    </row>
    <row r="89" spans="2:7" x14ac:dyDescent="0.35">
      <c r="B89" t="s">
        <v>48</v>
      </c>
      <c r="C89" t="s">
        <v>25</v>
      </c>
      <c r="D89" t="s">
        <v>31</v>
      </c>
      <c r="E89" s="7">
        <v>6048</v>
      </c>
      <c r="F89" s="8">
        <v>27</v>
      </c>
      <c r="G89" s="8">
        <f>Data5[[#This Row],[Units    .]]</f>
        <v>27</v>
      </c>
    </row>
    <row r="90" spans="2:7" x14ac:dyDescent="0.35">
      <c r="B90" t="s">
        <v>32</v>
      </c>
      <c r="C90" t="s">
        <v>25</v>
      </c>
      <c r="D90" t="s">
        <v>18</v>
      </c>
      <c r="E90" s="7">
        <v>6027</v>
      </c>
      <c r="F90" s="8">
        <v>144</v>
      </c>
      <c r="G90" s="8">
        <f>Data5[[#This Row],[Units    .]]</f>
        <v>144</v>
      </c>
    </row>
    <row r="91" spans="2:7" x14ac:dyDescent="0.35">
      <c r="B91" t="s">
        <v>40</v>
      </c>
      <c r="C91" t="s">
        <v>45</v>
      </c>
      <c r="D91" t="s">
        <v>43</v>
      </c>
      <c r="E91" s="7">
        <v>5915</v>
      </c>
      <c r="F91" s="8">
        <v>3</v>
      </c>
      <c r="G91" s="8">
        <f>Data5[[#This Row],[Units    .]]</f>
        <v>3</v>
      </c>
    </row>
    <row r="92" spans="2:7" x14ac:dyDescent="0.35">
      <c r="B92" t="s">
        <v>28</v>
      </c>
      <c r="C92" t="s">
        <v>25</v>
      </c>
      <c r="D92" t="s">
        <v>43</v>
      </c>
      <c r="E92" s="7">
        <v>5817</v>
      </c>
      <c r="F92" s="8">
        <v>12</v>
      </c>
      <c r="G92" s="8">
        <f>Data5[[#This Row],[Units    .]]</f>
        <v>12</v>
      </c>
    </row>
    <row r="93" spans="2:7" x14ac:dyDescent="0.35">
      <c r="B93" t="s">
        <v>28</v>
      </c>
      <c r="C93" t="s">
        <v>25</v>
      </c>
      <c r="D93" t="s">
        <v>22</v>
      </c>
      <c r="E93" s="7">
        <v>5775</v>
      </c>
      <c r="F93" s="8">
        <v>42</v>
      </c>
      <c r="G93" s="8">
        <f>Data5[[#This Row],[Units    .]]</f>
        <v>42</v>
      </c>
    </row>
    <row r="94" spans="2:7" x14ac:dyDescent="0.35">
      <c r="B94" t="s">
        <v>44</v>
      </c>
      <c r="C94" t="s">
        <v>45</v>
      </c>
      <c r="D94" t="s">
        <v>18</v>
      </c>
      <c r="E94" s="7">
        <v>5677</v>
      </c>
      <c r="F94" s="8">
        <v>258</v>
      </c>
      <c r="G94" s="8">
        <f>Data5[[#This Row],[Units    .]]</f>
        <v>258</v>
      </c>
    </row>
    <row r="95" spans="2:7" x14ac:dyDescent="0.35">
      <c r="B95" t="s">
        <v>28</v>
      </c>
      <c r="C95" t="s">
        <v>45</v>
      </c>
      <c r="D95" t="s">
        <v>12</v>
      </c>
      <c r="E95" s="7">
        <v>5670</v>
      </c>
      <c r="F95" s="8">
        <v>297</v>
      </c>
      <c r="G95" s="8">
        <f>Data5[[#This Row],[Units    .]]</f>
        <v>297</v>
      </c>
    </row>
    <row r="96" spans="2:7" x14ac:dyDescent="0.35">
      <c r="B96" t="s">
        <v>24</v>
      </c>
      <c r="C96" t="s">
        <v>45</v>
      </c>
      <c r="D96" t="s">
        <v>16</v>
      </c>
      <c r="E96" s="7">
        <v>5586</v>
      </c>
      <c r="F96" s="8">
        <v>525</v>
      </c>
      <c r="G96" s="8">
        <f>Data5[[#This Row],[Units    .]]</f>
        <v>525</v>
      </c>
    </row>
    <row r="97" spans="2:7" x14ac:dyDescent="0.35">
      <c r="B97" t="s">
        <v>44</v>
      </c>
      <c r="C97" t="s">
        <v>9</v>
      </c>
      <c r="D97" t="s">
        <v>53</v>
      </c>
      <c r="E97" s="7">
        <v>5551</v>
      </c>
      <c r="F97" s="8">
        <v>252</v>
      </c>
      <c r="G97" s="8">
        <f>Data5[[#This Row],[Units    .]]</f>
        <v>252</v>
      </c>
    </row>
    <row r="98" spans="2:7" x14ac:dyDescent="0.35">
      <c r="B98" t="s">
        <v>8</v>
      </c>
      <c r="C98" t="s">
        <v>45</v>
      </c>
      <c r="D98" t="s">
        <v>38</v>
      </c>
      <c r="E98" s="7">
        <v>5474</v>
      </c>
      <c r="F98" s="8">
        <v>168</v>
      </c>
      <c r="G98" s="8">
        <f>Data5[[#This Row],[Units    .]]</f>
        <v>168</v>
      </c>
    </row>
    <row r="99" spans="2:7" x14ac:dyDescent="0.35">
      <c r="B99" t="s">
        <v>28</v>
      </c>
      <c r="C99" t="s">
        <v>9</v>
      </c>
      <c r="D99" t="s">
        <v>50</v>
      </c>
      <c r="E99" s="7">
        <v>5439</v>
      </c>
      <c r="F99" s="8">
        <v>30</v>
      </c>
      <c r="G99" s="8">
        <f>Data5[[#This Row],[Units    .]]</f>
        <v>30</v>
      </c>
    </row>
    <row r="100" spans="2:7" x14ac:dyDescent="0.35">
      <c r="B100" t="s">
        <v>24</v>
      </c>
      <c r="C100" t="s">
        <v>13</v>
      </c>
      <c r="D100" t="s">
        <v>38</v>
      </c>
      <c r="E100" s="7">
        <v>5355</v>
      </c>
      <c r="F100" s="8">
        <v>204</v>
      </c>
      <c r="G100" s="8">
        <f>Data5[[#This Row],[Units    .]]</f>
        <v>204</v>
      </c>
    </row>
    <row r="101" spans="2:7" x14ac:dyDescent="0.35">
      <c r="B101" t="s">
        <v>44</v>
      </c>
      <c r="C101" t="s">
        <v>33</v>
      </c>
      <c r="D101" t="s">
        <v>51</v>
      </c>
      <c r="E101" s="7">
        <v>5306</v>
      </c>
      <c r="F101" s="8">
        <v>0</v>
      </c>
      <c r="G101" s="8">
        <f>Data5[[#This Row],[Units    .]]</f>
        <v>0</v>
      </c>
    </row>
    <row r="102" spans="2:7" x14ac:dyDescent="0.35">
      <c r="B102" t="s">
        <v>8</v>
      </c>
      <c r="C102" t="s">
        <v>25</v>
      </c>
      <c r="D102" t="s">
        <v>51</v>
      </c>
      <c r="E102" s="7">
        <v>5236</v>
      </c>
      <c r="F102" s="8">
        <v>51</v>
      </c>
      <c r="G102" s="8">
        <f>Data5[[#This Row],[Units    .]]</f>
        <v>51</v>
      </c>
    </row>
    <row r="103" spans="2:7" x14ac:dyDescent="0.35">
      <c r="B103" t="s">
        <v>44</v>
      </c>
      <c r="C103" t="s">
        <v>21</v>
      </c>
      <c r="D103" t="s">
        <v>18</v>
      </c>
      <c r="E103" s="7">
        <v>5194</v>
      </c>
      <c r="F103" s="8">
        <v>288</v>
      </c>
      <c r="G103" s="8">
        <f>Data5[[#This Row],[Units    .]]</f>
        <v>288</v>
      </c>
    </row>
    <row r="104" spans="2:7" x14ac:dyDescent="0.35">
      <c r="B104" t="s">
        <v>8</v>
      </c>
      <c r="C104" t="s">
        <v>45</v>
      </c>
      <c r="D104" t="s">
        <v>29</v>
      </c>
      <c r="E104" s="7">
        <v>5075</v>
      </c>
      <c r="F104" s="8">
        <v>21</v>
      </c>
      <c r="G104" s="8">
        <f>Data5[[#This Row],[Units    .]]</f>
        <v>21</v>
      </c>
    </row>
    <row r="105" spans="2:7" x14ac:dyDescent="0.35">
      <c r="B105" t="s">
        <v>28</v>
      </c>
      <c r="C105" t="s">
        <v>13</v>
      </c>
      <c r="D105" t="s">
        <v>31</v>
      </c>
      <c r="E105" s="7">
        <v>5019</v>
      </c>
      <c r="F105" s="8">
        <v>156</v>
      </c>
      <c r="G105" s="8">
        <f>Data5[[#This Row],[Units    .]]</f>
        <v>156</v>
      </c>
    </row>
    <row r="106" spans="2:7" x14ac:dyDescent="0.35">
      <c r="B106" t="s">
        <v>52</v>
      </c>
      <c r="C106" t="s">
        <v>9</v>
      </c>
      <c r="D106" t="s">
        <v>47</v>
      </c>
      <c r="E106" s="7">
        <v>5019</v>
      </c>
      <c r="F106" s="8">
        <v>150</v>
      </c>
      <c r="G106" s="8">
        <f>Data5[[#This Row],[Units    .]]</f>
        <v>150</v>
      </c>
    </row>
    <row r="107" spans="2:7" x14ac:dyDescent="0.35">
      <c r="B107" t="s">
        <v>52</v>
      </c>
      <c r="C107" t="s">
        <v>21</v>
      </c>
      <c r="D107" t="s">
        <v>43</v>
      </c>
      <c r="E107" s="7">
        <v>5012</v>
      </c>
      <c r="F107" s="8">
        <v>210</v>
      </c>
      <c r="G107" s="8">
        <f>Data5[[#This Row],[Units    .]]</f>
        <v>210</v>
      </c>
    </row>
    <row r="108" spans="2:7" x14ac:dyDescent="0.35">
      <c r="B108" t="s">
        <v>8</v>
      </c>
      <c r="C108" t="s">
        <v>33</v>
      </c>
      <c r="D108" t="s">
        <v>16</v>
      </c>
      <c r="E108" s="7">
        <v>4991</v>
      </c>
      <c r="F108" s="8">
        <v>12</v>
      </c>
      <c r="G108" s="8">
        <f>Data5[[#This Row],[Units    .]]</f>
        <v>12</v>
      </c>
    </row>
    <row r="109" spans="2:7" x14ac:dyDescent="0.35">
      <c r="B109" t="s">
        <v>24</v>
      </c>
      <c r="C109" t="s">
        <v>13</v>
      </c>
      <c r="D109" t="s">
        <v>51</v>
      </c>
      <c r="E109" s="7">
        <v>4991</v>
      </c>
      <c r="F109" s="8">
        <v>9</v>
      </c>
      <c r="G109" s="8">
        <f>Data5[[#This Row],[Units    .]]</f>
        <v>9</v>
      </c>
    </row>
    <row r="110" spans="2:7" x14ac:dyDescent="0.35">
      <c r="B110" t="s">
        <v>48</v>
      </c>
      <c r="C110" t="s">
        <v>9</v>
      </c>
      <c r="D110" t="s">
        <v>31</v>
      </c>
      <c r="E110" s="7">
        <v>4970</v>
      </c>
      <c r="F110" s="8">
        <v>156</v>
      </c>
      <c r="G110" s="8">
        <f>Data5[[#This Row],[Units    .]]</f>
        <v>156</v>
      </c>
    </row>
    <row r="111" spans="2:7" x14ac:dyDescent="0.35">
      <c r="B111" t="s">
        <v>55</v>
      </c>
      <c r="C111" t="s">
        <v>25</v>
      </c>
      <c r="D111" t="s">
        <v>51</v>
      </c>
      <c r="E111" s="7">
        <v>4956</v>
      </c>
      <c r="F111" s="8">
        <v>171</v>
      </c>
      <c r="G111" s="8">
        <f>Data5[[#This Row],[Units    .]]</f>
        <v>171</v>
      </c>
    </row>
    <row r="112" spans="2:7" x14ac:dyDescent="0.35">
      <c r="B112" t="s">
        <v>48</v>
      </c>
      <c r="C112" t="s">
        <v>33</v>
      </c>
      <c r="D112" t="s">
        <v>47</v>
      </c>
      <c r="E112" s="7">
        <v>4949</v>
      </c>
      <c r="F112" s="8">
        <v>189</v>
      </c>
      <c r="G112" s="8">
        <f>Data5[[#This Row],[Units    .]]</f>
        <v>189</v>
      </c>
    </row>
    <row r="113" spans="2:7" x14ac:dyDescent="0.35">
      <c r="B113" t="s">
        <v>40</v>
      </c>
      <c r="C113" t="s">
        <v>13</v>
      </c>
      <c r="D113" t="s">
        <v>47</v>
      </c>
      <c r="E113" s="7">
        <v>4935</v>
      </c>
      <c r="F113" s="8">
        <v>126</v>
      </c>
      <c r="G113" s="8">
        <f>Data5[[#This Row],[Units    .]]</f>
        <v>126</v>
      </c>
    </row>
    <row r="114" spans="2:7" x14ac:dyDescent="0.35">
      <c r="B114" t="s">
        <v>24</v>
      </c>
      <c r="C114" t="s">
        <v>25</v>
      </c>
      <c r="D114" t="s">
        <v>42</v>
      </c>
      <c r="E114" s="7">
        <v>4858</v>
      </c>
      <c r="F114" s="8">
        <v>279</v>
      </c>
      <c r="G114" s="8">
        <f>Data5[[#This Row],[Units    .]]</f>
        <v>279</v>
      </c>
    </row>
    <row r="115" spans="2:7" x14ac:dyDescent="0.35">
      <c r="B115" t="s">
        <v>32</v>
      </c>
      <c r="C115" t="s">
        <v>25</v>
      </c>
      <c r="D115" t="s">
        <v>22</v>
      </c>
      <c r="E115" s="7">
        <v>4802</v>
      </c>
      <c r="F115" s="8">
        <v>36</v>
      </c>
      <c r="G115" s="8">
        <f>Data5[[#This Row],[Units    .]]</f>
        <v>36</v>
      </c>
    </row>
    <row r="116" spans="2:7" x14ac:dyDescent="0.35">
      <c r="B116" t="s">
        <v>48</v>
      </c>
      <c r="C116" t="s">
        <v>21</v>
      </c>
      <c r="D116" t="s">
        <v>46</v>
      </c>
      <c r="E116" s="7">
        <v>4781</v>
      </c>
      <c r="F116" s="8">
        <v>123</v>
      </c>
      <c r="G116" s="8">
        <f>Data5[[#This Row],[Units    .]]</f>
        <v>123</v>
      </c>
    </row>
    <row r="117" spans="2:7" x14ac:dyDescent="0.35">
      <c r="B117" t="s">
        <v>40</v>
      </c>
      <c r="C117" t="s">
        <v>21</v>
      </c>
      <c r="D117" t="s">
        <v>12</v>
      </c>
      <c r="E117" s="7">
        <v>4760</v>
      </c>
      <c r="F117" s="8">
        <v>69</v>
      </c>
      <c r="G117" s="8">
        <f>Data5[[#This Row],[Units    .]]</f>
        <v>69</v>
      </c>
    </row>
    <row r="118" spans="2:7" x14ac:dyDescent="0.35">
      <c r="B118" t="s">
        <v>52</v>
      </c>
      <c r="C118" t="s">
        <v>21</v>
      </c>
      <c r="D118" t="s">
        <v>36</v>
      </c>
      <c r="E118" s="7">
        <v>4753</v>
      </c>
      <c r="F118" s="8">
        <v>300</v>
      </c>
      <c r="G118" s="8">
        <f>Data5[[#This Row],[Units    .]]</f>
        <v>300</v>
      </c>
    </row>
    <row r="119" spans="2:7" x14ac:dyDescent="0.35">
      <c r="B119" t="s">
        <v>8</v>
      </c>
      <c r="C119" t="s">
        <v>21</v>
      </c>
      <c r="D119" t="s">
        <v>54</v>
      </c>
      <c r="E119" s="7">
        <v>4753</v>
      </c>
      <c r="F119" s="8">
        <v>246</v>
      </c>
      <c r="G119" s="8">
        <f>Data5[[#This Row],[Units    .]]</f>
        <v>246</v>
      </c>
    </row>
    <row r="120" spans="2:7" x14ac:dyDescent="0.35">
      <c r="B120" t="s">
        <v>28</v>
      </c>
      <c r="C120" t="s">
        <v>21</v>
      </c>
      <c r="D120" t="s">
        <v>10</v>
      </c>
      <c r="E120" s="7">
        <v>4725</v>
      </c>
      <c r="F120" s="8">
        <v>174</v>
      </c>
      <c r="G120" s="8">
        <f>Data5[[#This Row],[Units    .]]</f>
        <v>174</v>
      </c>
    </row>
    <row r="121" spans="2:7" x14ac:dyDescent="0.35">
      <c r="B121" t="s">
        <v>24</v>
      </c>
      <c r="C121" t="s">
        <v>33</v>
      </c>
      <c r="D121" t="s">
        <v>47</v>
      </c>
      <c r="E121" s="7">
        <v>4683</v>
      </c>
      <c r="F121" s="8">
        <v>30</v>
      </c>
      <c r="G121" s="8">
        <f>Data5[[#This Row],[Units    .]]</f>
        <v>30</v>
      </c>
    </row>
    <row r="122" spans="2:7" x14ac:dyDescent="0.35">
      <c r="B122" t="s">
        <v>44</v>
      </c>
      <c r="C122" t="s">
        <v>21</v>
      </c>
      <c r="D122" t="s">
        <v>16</v>
      </c>
      <c r="E122" s="7">
        <v>4606</v>
      </c>
      <c r="F122" s="8">
        <v>63</v>
      </c>
      <c r="G122" s="8">
        <f>Data5[[#This Row],[Units    .]]</f>
        <v>63</v>
      </c>
    </row>
    <row r="123" spans="2:7" x14ac:dyDescent="0.35">
      <c r="B123" t="s">
        <v>55</v>
      </c>
      <c r="C123" t="s">
        <v>33</v>
      </c>
      <c r="D123" t="s">
        <v>53</v>
      </c>
      <c r="E123" s="7">
        <v>4592</v>
      </c>
      <c r="F123" s="8">
        <v>324</v>
      </c>
      <c r="G123" s="8">
        <f>Data5[[#This Row],[Units    .]]</f>
        <v>324</v>
      </c>
    </row>
    <row r="124" spans="2:7" x14ac:dyDescent="0.35">
      <c r="B124" t="s">
        <v>44</v>
      </c>
      <c r="C124" t="s">
        <v>21</v>
      </c>
      <c r="D124" t="s">
        <v>38</v>
      </c>
      <c r="E124" s="7">
        <v>4585</v>
      </c>
      <c r="F124" s="8">
        <v>240</v>
      </c>
      <c r="G124" s="8">
        <f>Data5[[#This Row],[Units    .]]</f>
        <v>240</v>
      </c>
    </row>
    <row r="125" spans="2:7" x14ac:dyDescent="0.35">
      <c r="B125" t="s">
        <v>44</v>
      </c>
      <c r="C125" t="s">
        <v>33</v>
      </c>
      <c r="D125" t="s">
        <v>10</v>
      </c>
      <c r="E125" s="7">
        <v>4487</v>
      </c>
      <c r="F125" s="8">
        <v>333</v>
      </c>
      <c r="G125" s="8">
        <f>Data5[[#This Row],[Units    .]]</f>
        <v>333</v>
      </c>
    </row>
    <row r="126" spans="2:7" x14ac:dyDescent="0.35">
      <c r="B126" t="s">
        <v>44</v>
      </c>
      <c r="C126" t="s">
        <v>33</v>
      </c>
      <c r="D126" t="s">
        <v>31</v>
      </c>
      <c r="E126" s="7">
        <v>4487</v>
      </c>
      <c r="F126" s="8">
        <v>111</v>
      </c>
      <c r="G126" s="8">
        <f>Data5[[#This Row],[Units    .]]</f>
        <v>111</v>
      </c>
    </row>
    <row r="127" spans="2:7" x14ac:dyDescent="0.35">
      <c r="B127" t="s">
        <v>8</v>
      </c>
      <c r="C127" t="s">
        <v>21</v>
      </c>
      <c r="D127" t="s">
        <v>53</v>
      </c>
      <c r="E127" s="7">
        <v>4480</v>
      </c>
      <c r="F127" s="8">
        <v>357</v>
      </c>
      <c r="G127" s="8">
        <f>Data5[[#This Row],[Units    .]]</f>
        <v>357</v>
      </c>
    </row>
    <row r="128" spans="2:7" x14ac:dyDescent="0.35">
      <c r="B128" t="s">
        <v>44</v>
      </c>
      <c r="C128" t="s">
        <v>25</v>
      </c>
      <c r="D128" t="s">
        <v>31</v>
      </c>
      <c r="E128" s="7">
        <v>4438</v>
      </c>
      <c r="F128" s="8">
        <v>246</v>
      </c>
      <c r="G128" s="8">
        <f>Data5[[#This Row],[Units    .]]</f>
        <v>246</v>
      </c>
    </row>
    <row r="129" spans="2:7" x14ac:dyDescent="0.35">
      <c r="B129" t="s">
        <v>28</v>
      </c>
      <c r="C129" t="s">
        <v>9</v>
      </c>
      <c r="D129" t="s">
        <v>12</v>
      </c>
      <c r="E129" s="7">
        <v>4424</v>
      </c>
      <c r="F129" s="8">
        <v>201</v>
      </c>
      <c r="G129" s="8">
        <f>Data5[[#This Row],[Units    .]]</f>
        <v>201</v>
      </c>
    </row>
    <row r="130" spans="2:7" x14ac:dyDescent="0.35">
      <c r="B130" t="s">
        <v>32</v>
      </c>
      <c r="C130" t="s">
        <v>45</v>
      </c>
      <c r="D130" t="s">
        <v>47</v>
      </c>
      <c r="E130" s="7">
        <v>4417</v>
      </c>
      <c r="F130" s="8">
        <v>153</v>
      </c>
      <c r="G130" s="8">
        <f>Data5[[#This Row],[Units    .]]</f>
        <v>153</v>
      </c>
    </row>
    <row r="131" spans="2:7" x14ac:dyDescent="0.35">
      <c r="B131" t="s">
        <v>32</v>
      </c>
      <c r="C131" t="s">
        <v>45</v>
      </c>
      <c r="D131" t="s">
        <v>54</v>
      </c>
      <c r="E131" s="7">
        <v>4326</v>
      </c>
      <c r="F131" s="8">
        <v>348</v>
      </c>
      <c r="G131" s="8">
        <f>Data5[[#This Row],[Units    .]]</f>
        <v>348</v>
      </c>
    </row>
    <row r="132" spans="2:7" x14ac:dyDescent="0.35">
      <c r="B132" t="s">
        <v>48</v>
      </c>
      <c r="C132" t="s">
        <v>9</v>
      </c>
      <c r="D132" t="s">
        <v>12</v>
      </c>
      <c r="E132" s="7">
        <v>4319</v>
      </c>
      <c r="F132" s="8">
        <v>30</v>
      </c>
      <c r="G132" s="8">
        <f>Data5[[#This Row],[Units    .]]</f>
        <v>30</v>
      </c>
    </row>
    <row r="133" spans="2:7" x14ac:dyDescent="0.35">
      <c r="B133" t="s">
        <v>17</v>
      </c>
      <c r="C133" t="s">
        <v>33</v>
      </c>
      <c r="D133" t="s">
        <v>50</v>
      </c>
      <c r="E133" s="7">
        <v>4305</v>
      </c>
      <c r="F133" s="8">
        <v>156</v>
      </c>
      <c r="G133" s="8">
        <f>Data5[[#This Row],[Units    .]]</f>
        <v>156</v>
      </c>
    </row>
    <row r="134" spans="2:7" x14ac:dyDescent="0.35">
      <c r="B134" t="s">
        <v>48</v>
      </c>
      <c r="C134" t="s">
        <v>13</v>
      </c>
      <c r="D134" t="s">
        <v>36</v>
      </c>
      <c r="E134" s="7">
        <v>4242</v>
      </c>
      <c r="F134" s="8">
        <v>207</v>
      </c>
      <c r="G134" s="8">
        <f>Data5[[#This Row],[Units    .]]</f>
        <v>207</v>
      </c>
    </row>
    <row r="135" spans="2:7" x14ac:dyDescent="0.35">
      <c r="B135" t="s">
        <v>17</v>
      </c>
      <c r="C135" t="s">
        <v>45</v>
      </c>
      <c r="D135" t="s">
        <v>49</v>
      </c>
      <c r="E135" s="7">
        <v>4137</v>
      </c>
      <c r="F135" s="8">
        <v>60</v>
      </c>
      <c r="G135" s="8">
        <f>Data5[[#This Row],[Units    .]]</f>
        <v>60</v>
      </c>
    </row>
    <row r="136" spans="2:7" x14ac:dyDescent="0.35">
      <c r="B136" t="s">
        <v>24</v>
      </c>
      <c r="C136" t="s">
        <v>13</v>
      </c>
      <c r="D136" t="s">
        <v>43</v>
      </c>
      <c r="E136" s="7">
        <v>4053</v>
      </c>
      <c r="F136" s="8">
        <v>24</v>
      </c>
      <c r="G136" s="8">
        <f>Data5[[#This Row],[Units    .]]</f>
        <v>24</v>
      </c>
    </row>
    <row r="137" spans="2:7" x14ac:dyDescent="0.35">
      <c r="B137" t="s">
        <v>8</v>
      </c>
      <c r="C137" t="s">
        <v>25</v>
      </c>
      <c r="D137" t="s">
        <v>49</v>
      </c>
      <c r="E137" s="7">
        <v>4018</v>
      </c>
      <c r="F137" s="8">
        <v>171</v>
      </c>
      <c r="G137" s="8">
        <f>Data5[[#This Row],[Units    .]]</f>
        <v>171</v>
      </c>
    </row>
    <row r="138" spans="2:7" x14ac:dyDescent="0.35">
      <c r="B138" t="s">
        <v>28</v>
      </c>
      <c r="C138" t="s">
        <v>13</v>
      </c>
      <c r="D138" t="s">
        <v>38</v>
      </c>
      <c r="E138" s="7">
        <v>4018</v>
      </c>
      <c r="F138" s="8">
        <v>162</v>
      </c>
      <c r="G138" s="8">
        <f>Data5[[#This Row],[Units    .]]</f>
        <v>162</v>
      </c>
    </row>
    <row r="139" spans="2:7" x14ac:dyDescent="0.35">
      <c r="B139" t="s">
        <v>32</v>
      </c>
      <c r="C139" t="s">
        <v>25</v>
      </c>
      <c r="D139" t="s">
        <v>26</v>
      </c>
      <c r="E139" s="7">
        <v>4018</v>
      </c>
      <c r="F139" s="8">
        <v>126</v>
      </c>
      <c r="G139" s="8">
        <f>Data5[[#This Row],[Units    .]]</f>
        <v>126</v>
      </c>
    </row>
    <row r="140" spans="2:7" x14ac:dyDescent="0.35">
      <c r="B140" t="s">
        <v>55</v>
      </c>
      <c r="C140" t="s">
        <v>33</v>
      </c>
      <c r="D140" t="s">
        <v>31</v>
      </c>
      <c r="E140" s="7">
        <v>3983</v>
      </c>
      <c r="F140" s="8">
        <v>144</v>
      </c>
      <c r="G140" s="8">
        <f>Data5[[#This Row],[Units    .]]</f>
        <v>144</v>
      </c>
    </row>
    <row r="141" spans="2:7" x14ac:dyDescent="0.35">
      <c r="B141" t="s">
        <v>40</v>
      </c>
      <c r="C141" t="s">
        <v>25</v>
      </c>
      <c r="D141" t="s">
        <v>16</v>
      </c>
      <c r="E141" s="7">
        <v>3976</v>
      </c>
      <c r="F141" s="8">
        <v>72</v>
      </c>
      <c r="G141" s="8">
        <f>Data5[[#This Row],[Units    .]]</f>
        <v>72</v>
      </c>
    </row>
    <row r="142" spans="2:7" x14ac:dyDescent="0.35">
      <c r="B142" t="s">
        <v>17</v>
      </c>
      <c r="C142" t="s">
        <v>25</v>
      </c>
      <c r="D142" t="s">
        <v>49</v>
      </c>
      <c r="E142" s="7">
        <v>3920</v>
      </c>
      <c r="F142" s="8">
        <v>306</v>
      </c>
      <c r="G142" s="8">
        <f>Data5[[#This Row],[Units    .]]</f>
        <v>306</v>
      </c>
    </row>
    <row r="143" spans="2:7" x14ac:dyDescent="0.35">
      <c r="B143" t="s">
        <v>48</v>
      </c>
      <c r="C143" t="s">
        <v>21</v>
      </c>
      <c r="D143" t="s">
        <v>36</v>
      </c>
      <c r="E143" s="7">
        <v>3864</v>
      </c>
      <c r="F143" s="8">
        <v>177</v>
      </c>
      <c r="G143" s="8">
        <f>Data5[[#This Row],[Units    .]]</f>
        <v>177</v>
      </c>
    </row>
    <row r="144" spans="2:7" x14ac:dyDescent="0.35">
      <c r="B144" t="s">
        <v>17</v>
      </c>
      <c r="C144" t="s">
        <v>45</v>
      </c>
      <c r="D144" t="s">
        <v>50</v>
      </c>
      <c r="E144" s="7">
        <v>3850</v>
      </c>
      <c r="F144" s="8">
        <v>102</v>
      </c>
      <c r="G144" s="8">
        <f>Data5[[#This Row],[Units    .]]</f>
        <v>102</v>
      </c>
    </row>
    <row r="145" spans="2:7" x14ac:dyDescent="0.35">
      <c r="B145" t="s">
        <v>44</v>
      </c>
      <c r="C145" t="s">
        <v>13</v>
      </c>
      <c r="D145" t="s">
        <v>22</v>
      </c>
      <c r="E145" s="7">
        <v>3829</v>
      </c>
      <c r="F145" s="8">
        <v>24</v>
      </c>
      <c r="G145" s="8">
        <f>Data5[[#This Row],[Units    .]]</f>
        <v>24</v>
      </c>
    </row>
    <row r="146" spans="2:7" x14ac:dyDescent="0.35">
      <c r="B146" t="s">
        <v>24</v>
      </c>
      <c r="C146" t="s">
        <v>21</v>
      </c>
      <c r="D146" t="s">
        <v>34</v>
      </c>
      <c r="E146" s="7">
        <v>3808</v>
      </c>
      <c r="F146" s="8">
        <v>279</v>
      </c>
      <c r="G146" s="8">
        <f>Data5[[#This Row],[Units    .]]</f>
        <v>279</v>
      </c>
    </row>
    <row r="147" spans="2:7" x14ac:dyDescent="0.35">
      <c r="B147" t="s">
        <v>28</v>
      </c>
      <c r="C147" t="s">
        <v>13</v>
      </c>
      <c r="D147" t="s">
        <v>26</v>
      </c>
      <c r="E147" s="7">
        <v>3794</v>
      </c>
      <c r="F147" s="8">
        <v>159</v>
      </c>
      <c r="G147" s="8">
        <f>Data5[[#This Row],[Units    .]]</f>
        <v>159</v>
      </c>
    </row>
    <row r="148" spans="2:7" x14ac:dyDescent="0.35">
      <c r="B148" t="s">
        <v>55</v>
      </c>
      <c r="C148" t="s">
        <v>9</v>
      </c>
      <c r="D148" t="s">
        <v>47</v>
      </c>
      <c r="E148" s="7">
        <v>3773</v>
      </c>
      <c r="F148" s="8">
        <v>165</v>
      </c>
      <c r="G148" s="8">
        <f>Data5[[#This Row],[Units    .]]</f>
        <v>165</v>
      </c>
    </row>
    <row r="149" spans="2:7" x14ac:dyDescent="0.35">
      <c r="B149" t="s">
        <v>48</v>
      </c>
      <c r="C149" t="s">
        <v>13</v>
      </c>
      <c r="D149" t="s">
        <v>31</v>
      </c>
      <c r="E149" s="7">
        <v>3759</v>
      </c>
      <c r="F149" s="8">
        <v>150</v>
      </c>
      <c r="G149" s="8">
        <f>Data5[[#This Row],[Units    .]]</f>
        <v>150</v>
      </c>
    </row>
    <row r="150" spans="2:7" x14ac:dyDescent="0.35">
      <c r="B150" t="s">
        <v>52</v>
      </c>
      <c r="C150" t="s">
        <v>45</v>
      </c>
      <c r="D150" t="s">
        <v>29</v>
      </c>
      <c r="E150" s="7">
        <v>3752</v>
      </c>
      <c r="F150" s="8">
        <v>213</v>
      </c>
      <c r="G150" s="8">
        <f>Data5[[#This Row],[Units    .]]</f>
        <v>213</v>
      </c>
    </row>
    <row r="151" spans="2:7" x14ac:dyDescent="0.35">
      <c r="B151" t="s">
        <v>55</v>
      </c>
      <c r="C151" t="s">
        <v>13</v>
      </c>
      <c r="D151" t="s">
        <v>18</v>
      </c>
      <c r="E151" s="7">
        <v>3689</v>
      </c>
      <c r="F151" s="8">
        <v>312</v>
      </c>
      <c r="G151" s="8">
        <f>Data5[[#This Row],[Units    .]]</f>
        <v>312</v>
      </c>
    </row>
    <row r="152" spans="2:7" x14ac:dyDescent="0.35">
      <c r="B152" t="s">
        <v>55</v>
      </c>
      <c r="C152" t="s">
        <v>25</v>
      </c>
      <c r="D152" t="s">
        <v>53</v>
      </c>
      <c r="E152" s="7">
        <v>3640</v>
      </c>
      <c r="F152" s="8">
        <v>51</v>
      </c>
      <c r="G152" s="8">
        <f>Data5[[#This Row],[Units    .]]</f>
        <v>51</v>
      </c>
    </row>
    <row r="153" spans="2:7" x14ac:dyDescent="0.35">
      <c r="B153" t="s">
        <v>52</v>
      </c>
      <c r="C153" t="s">
        <v>21</v>
      </c>
      <c r="D153" t="s">
        <v>46</v>
      </c>
      <c r="E153" s="7">
        <v>3598</v>
      </c>
      <c r="F153" s="8">
        <v>81</v>
      </c>
      <c r="G153" s="8">
        <f>Data5[[#This Row],[Units    .]]</f>
        <v>81</v>
      </c>
    </row>
    <row r="154" spans="2:7" x14ac:dyDescent="0.35">
      <c r="B154" t="s">
        <v>48</v>
      </c>
      <c r="C154" t="s">
        <v>33</v>
      </c>
      <c r="D154" t="s">
        <v>18</v>
      </c>
      <c r="E154" s="7">
        <v>3556</v>
      </c>
      <c r="F154" s="8">
        <v>459</v>
      </c>
      <c r="G154" s="8">
        <f>Data5[[#This Row],[Units    .]]</f>
        <v>459</v>
      </c>
    </row>
    <row r="155" spans="2:7" x14ac:dyDescent="0.35">
      <c r="B155" t="s">
        <v>32</v>
      </c>
      <c r="C155" t="s">
        <v>45</v>
      </c>
      <c r="D155" t="s">
        <v>20</v>
      </c>
      <c r="E155" s="7">
        <v>3549</v>
      </c>
      <c r="F155" s="8">
        <v>3</v>
      </c>
      <c r="G155" s="8">
        <f>Data5[[#This Row],[Units    .]]</f>
        <v>3</v>
      </c>
    </row>
    <row r="156" spans="2:7" x14ac:dyDescent="0.35">
      <c r="B156" t="s">
        <v>52</v>
      </c>
      <c r="C156" t="s">
        <v>13</v>
      </c>
      <c r="D156" t="s">
        <v>54</v>
      </c>
      <c r="E156" s="7">
        <v>3507</v>
      </c>
      <c r="F156" s="8">
        <v>288</v>
      </c>
      <c r="G156" s="8">
        <f>Data5[[#This Row],[Units    .]]</f>
        <v>288</v>
      </c>
    </row>
    <row r="157" spans="2:7" x14ac:dyDescent="0.35">
      <c r="B157" t="s">
        <v>24</v>
      </c>
      <c r="C157" t="s">
        <v>21</v>
      </c>
      <c r="D157" t="s">
        <v>16</v>
      </c>
      <c r="E157" s="7">
        <v>3472</v>
      </c>
      <c r="F157" s="8">
        <v>96</v>
      </c>
      <c r="G157" s="8">
        <f>Data5[[#This Row],[Units    .]]</f>
        <v>96</v>
      </c>
    </row>
    <row r="158" spans="2:7" x14ac:dyDescent="0.35">
      <c r="B158" t="s">
        <v>48</v>
      </c>
      <c r="C158" t="s">
        <v>13</v>
      </c>
      <c r="D158" t="s">
        <v>46</v>
      </c>
      <c r="E158" s="7">
        <v>3402</v>
      </c>
      <c r="F158" s="8">
        <v>366</v>
      </c>
      <c r="G158" s="8">
        <f>Data5[[#This Row],[Units    .]]</f>
        <v>366</v>
      </c>
    </row>
    <row r="159" spans="2:7" x14ac:dyDescent="0.35">
      <c r="B159" t="s">
        <v>40</v>
      </c>
      <c r="C159" t="s">
        <v>33</v>
      </c>
      <c r="D159" t="s">
        <v>14</v>
      </c>
      <c r="E159" s="7">
        <v>3388</v>
      </c>
      <c r="F159" s="8">
        <v>123</v>
      </c>
      <c r="G159" s="8">
        <f>Data5[[#This Row],[Units    .]]</f>
        <v>123</v>
      </c>
    </row>
    <row r="160" spans="2:7" x14ac:dyDescent="0.35">
      <c r="B160" t="s">
        <v>8</v>
      </c>
      <c r="C160" t="s">
        <v>9</v>
      </c>
      <c r="D160" t="s">
        <v>31</v>
      </c>
      <c r="E160" s="7">
        <v>3339</v>
      </c>
      <c r="F160" s="8">
        <v>348</v>
      </c>
      <c r="G160" s="8">
        <f>Data5[[#This Row],[Units    .]]</f>
        <v>348</v>
      </c>
    </row>
    <row r="161" spans="2:7" x14ac:dyDescent="0.35">
      <c r="B161" t="s">
        <v>48</v>
      </c>
      <c r="C161" t="s">
        <v>13</v>
      </c>
      <c r="D161" t="s">
        <v>53</v>
      </c>
      <c r="E161" s="7">
        <v>3339</v>
      </c>
      <c r="F161" s="8">
        <v>75</v>
      </c>
      <c r="G161" s="8">
        <f>Data5[[#This Row],[Units    .]]</f>
        <v>75</v>
      </c>
    </row>
    <row r="162" spans="2:7" x14ac:dyDescent="0.35">
      <c r="B162" t="s">
        <v>55</v>
      </c>
      <c r="C162" t="s">
        <v>9</v>
      </c>
      <c r="D162" t="s">
        <v>50</v>
      </c>
      <c r="E162" s="7">
        <v>3339</v>
      </c>
      <c r="F162" s="8">
        <v>39</v>
      </c>
      <c r="G162" s="8">
        <f>Data5[[#This Row],[Units    .]]</f>
        <v>39</v>
      </c>
    </row>
    <row r="163" spans="2:7" x14ac:dyDescent="0.35">
      <c r="B163" t="s">
        <v>44</v>
      </c>
      <c r="C163" t="s">
        <v>13</v>
      </c>
      <c r="D163" t="s">
        <v>29</v>
      </c>
      <c r="E163" s="7">
        <v>3262</v>
      </c>
      <c r="F163" s="8">
        <v>75</v>
      </c>
      <c r="G163" s="8">
        <f>Data5[[#This Row],[Units    .]]</f>
        <v>75</v>
      </c>
    </row>
    <row r="164" spans="2:7" x14ac:dyDescent="0.35">
      <c r="B164" t="s">
        <v>17</v>
      </c>
      <c r="C164" t="s">
        <v>25</v>
      </c>
      <c r="D164" t="s">
        <v>50</v>
      </c>
      <c r="E164" s="7">
        <v>3192</v>
      </c>
      <c r="F164" s="8">
        <v>72</v>
      </c>
      <c r="G164" s="8">
        <f>Data5[[#This Row],[Units    .]]</f>
        <v>72</v>
      </c>
    </row>
    <row r="165" spans="2:7" x14ac:dyDescent="0.35">
      <c r="B165" t="s">
        <v>28</v>
      </c>
      <c r="C165" t="s">
        <v>9</v>
      </c>
      <c r="D165" t="s">
        <v>36</v>
      </c>
      <c r="E165" s="7">
        <v>3164</v>
      </c>
      <c r="F165" s="8">
        <v>306</v>
      </c>
      <c r="G165" s="8">
        <f>Data5[[#This Row],[Units    .]]</f>
        <v>306</v>
      </c>
    </row>
    <row r="166" spans="2:7" x14ac:dyDescent="0.35">
      <c r="B166" t="s">
        <v>55</v>
      </c>
      <c r="C166" t="s">
        <v>13</v>
      </c>
      <c r="D166" t="s">
        <v>51</v>
      </c>
      <c r="E166" s="7">
        <v>3108</v>
      </c>
      <c r="F166" s="8">
        <v>54</v>
      </c>
      <c r="G166" s="8">
        <f>Data5[[#This Row],[Units    .]]</f>
        <v>54</v>
      </c>
    </row>
    <row r="167" spans="2:7" x14ac:dyDescent="0.35">
      <c r="B167" t="s">
        <v>28</v>
      </c>
      <c r="C167" t="s">
        <v>25</v>
      </c>
      <c r="D167" t="s">
        <v>18</v>
      </c>
      <c r="E167" s="7">
        <v>3101</v>
      </c>
      <c r="F167" s="8">
        <v>225</v>
      </c>
      <c r="G167" s="8">
        <f>Data5[[#This Row],[Units    .]]</f>
        <v>225</v>
      </c>
    </row>
    <row r="168" spans="2:7" x14ac:dyDescent="0.35">
      <c r="B168" t="s">
        <v>32</v>
      </c>
      <c r="C168" t="s">
        <v>9</v>
      </c>
      <c r="D168" t="s">
        <v>54</v>
      </c>
      <c r="E168" s="7">
        <v>3094</v>
      </c>
      <c r="F168" s="8">
        <v>246</v>
      </c>
      <c r="G168" s="8">
        <f>Data5[[#This Row],[Units    .]]</f>
        <v>246</v>
      </c>
    </row>
    <row r="169" spans="2:7" x14ac:dyDescent="0.35">
      <c r="B169" t="s">
        <v>24</v>
      </c>
      <c r="C169" t="s">
        <v>33</v>
      </c>
      <c r="D169" t="s">
        <v>18</v>
      </c>
      <c r="E169" s="7">
        <v>3059</v>
      </c>
      <c r="F169" s="8">
        <v>27</v>
      </c>
      <c r="G169" s="8">
        <f>Data5[[#This Row],[Units    .]]</f>
        <v>27</v>
      </c>
    </row>
    <row r="170" spans="2:7" x14ac:dyDescent="0.35">
      <c r="B170" t="s">
        <v>48</v>
      </c>
      <c r="C170" t="s">
        <v>25</v>
      </c>
      <c r="D170" t="s">
        <v>53</v>
      </c>
      <c r="E170" s="7">
        <v>3052</v>
      </c>
      <c r="F170" s="8">
        <v>378</v>
      </c>
      <c r="G170" s="8">
        <f>Data5[[#This Row],[Units    .]]</f>
        <v>378</v>
      </c>
    </row>
    <row r="171" spans="2:7" x14ac:dyDescent="0.35">
      <c r="B171" t="s">
        <v>48</v>
      </c>
      <c r="C171" t="s">
        <v>25</v>
      </c>
      <c r="D171" t="s">
        <v>49</v>
      </c>
      <c r="E171" s="7">
        <v>2989</v>
      </c>
      <c r="F171" s="8">
        <v>3</v>
      </c>
      <c r="G171" s="8">
        <f>Data5[[#This Row],[Units    .]]</f>
        <v>3</v>
      </c>
    </row>
    <row r="172" spans="2:7" x14ac:dyDescent="0.35">
      <c r="B172" t="s">
        <v>17</v>
      </c>
      <c r="C172" t="s">
        <v>9</v>
      </c>
      <c r="D172" t="s">
        <v>29</v>
      </c>
      <c r="E172" s="7">
        <v>2954</v>
      </c>
      <c r="F172" s="8">
        <v>189</v>
      </c>
      <c r="G172" s="8">
        <f>Data5[[#This Row],[Units    .]]</f>
        <v>189</v>
      </c>
    </row>
    <row r="173" spans="2:7" x14ac:dyDescent="0.35">
      <c r="B173" t="s">
        <v>40</v>
      </c>
      <c r="C173" t="s">
        <v>33</v>
      </c>
      <c r="D173" t="s">
        <v>42</v>
      </c>
      <c r="E173" s="7">
        <v>2933</v>
      </c>
      <c r="F173" s="8">
        <v>9</v>
      </c>
      <c r="G173" s="8">
        <f>Data5[[#This Row],[Units    .]]</f>
        <v>9</v>
      </c>
    </row>
    <row r="174" spans="2:7" x14ac:dyDescent="0.35">
      <c r="B174" t="s">
        <v>55</v>
      </c>
      <c r="C174" t="s">
        <v>13</v>
      </c>
      <c r="D174" t="s">
        <v>31</v>
      </c>
      <c r="E174" s="7">
        <v>2919</v>
      </c>
      <c r="F174" s="8">
        <v>93</v>
      </c>
      <c r="G174" s="8">
        <f>Data5[[#This Row],[Units    .]]</f>
        <v>93</v>
      </c>
    </row>
    <row r="175" spans="2:7" x14ac:dyDescent="0.35">
      <c r="B175" t="s">
        <v>17</v>
      </c>
      <c r="C175" t="s">
        <v>33</v>
      </c>
      <c r="D175" t="s">
        <v>18</v>
      </c>
      <c r="E175" s="7">
        <v>2919</v>
      </c>
      <c r="F175" s="8">
        <v>45</v>
      </c>
      <c r="G175" s="8">
        <f>Data5[[#This Row],[Units    .]]</f>
        <v>45</v>
      </c>
    </row>
    <row r="176" spans="2:7" x14ac:dyDescent="0.35">
      <c r="B176" t="s">
        <v>8</v>
      </c>
      <c r="C176" t="s">
        <v>13</v>
      </c>
      <c r="D176" t="s">
        <v>53</v>
      </c>
      <c r="E176" s="7">
        <v>2891</v>
      </c>
      <c r="F176" s="8">
        <v>102</v>
      </c>
      <c r="G176" s="8">
        <f>Data5[[#This Row],[Units    .]]</f>
        <v>102</v>
      </c>
    </row>
    <row r="177" spans="2:7" x14ac:dyDescent="0.35">
      <c r="B177" t="s">
        <v>44</v>
      </c>
      <c r="C177" t="s">
        <v>9</v>
      </c>
      <c r="D177" t="s">
        <v>38</v>
      </c>
      <c r="E177" s="7">
        <v>2870</v>
      </c>
      <c r="F177" s="8">
        <v>300</v>
      </c>
      <c r="G177" s="8">
        <f>Data5[[#This Row],[Units    .]]</f>
        <v>300</v>
      </c>
    </row>
    <row r="178" spans="2:7" x14ac:dyDescent="0.35">
      <c r="B178" t="s">
        <v>32</v>
      </c>
      <c r="C178" t="s">
        <v>33</v>
      </c>
      <c r="D178" t="s">
        <v>22</v>
      </c>
      <c r="E178" s="7">
        <v>2863</v>
      </c>
      <c r="F178" s="8">
        <v>42</v>
      </c>
      <c r="G178" s="8">
        <f>Data5[[#This Row],[Units    .]]</f>
        <v>42</v>
      </c>
    </row>
    <row r="179" spans="2:7" x14ac:dyDescent="0.35">
      <c r="B179" t="s">
        <v>17</v>
      </c>
      <c r="C179" t="s">
        <v>33</v>
      </c>
      <c r="D179" t="s">
        <v>51</v>
      </c>
      <c r="E179" s="7">
        <v>2856</v>
      </c>
      <c r="F179" s="8">
        <v>246</v>
      </c>
      <c r="G179" s="8">
        <f>Data5[[#This Row],[Units    .]]</f>
        <v>246</v>
      </c>
    </row>
    <row r="180" spans="2:7" x14ac:dyDescent="0.35">
      <c r="B180" t="s">
        <v>44</v>
      </c>
      <c r="C180" t="s">
        <v>21</v>
      </c>
      <c r="D180" t="s">
        <v>49</v>
      </c>
      <c r="E180" s="7">
        <v>2793</v>
      </c>
      <c r="F180" s="8">
        <v>114</v>
      </c>
      <c r="G180" s="8">
        <f>Data5[[#This Row],[Units    .]]</f>
        <v>114</v>
      </c>
    </row>
    <row r="181" spans="2:7" x14ac:dyDescent="0.35">
      <c r="B181" t="s">
        <v>28</v>
      </c>
      <c r="C181" t="s">
        <v>13</v>
      </c>
      <c r="D181" t="s">
        <v>47</v>
      </c>
      <c r="E181" s="7">
        <v>2779</v>
      </c>
      <c r="F181" s="8">
        <v>75</v>
      </c>
      <c r="G181" s="8">
        <f>Data5[[#This Row],[Units    .]]</f>
        <v>75</v>
      </c>
    </row>
    <row r="182" spans="2:7" x14ac:dyDescent="0.35">
      <c r="B182" t="s">
        <v>8</v>
      </c>
      <c r="C182" t="s">
        <v>21</v>
      </c>
      <c r="D182" t="s">
        <v>20</v>
      </c>
      <c r="E182" s="7">
        <v>2744</v>
      </c>
      <c r="F182" s="8">
        <v>9</v>
      </c>
      <c r="G182" s="8">
        <f>Data5[[#This Row],[Units    .]]</f>
        <v>9</v>
      </c>
    </row>
    <row r="183" spans="2:7" x14ac:dyDescent="0.35">
      <c r="B183" t="s">
        <v>17</v>
      </c>
      <c r="C183" t="s">
        <v>33</v>
      </c>
      <c r="D183" t="s">
        <v>47</v>
      </c>
      <c r="E183" s="7">
        <v>2737</v>
      </c>
      <c r="F183" s="8">
        <v>93</v>
      </c>
      <c r="G183" s="8">
        <f>Data5[[#This Row],[Units    .]]</f>
        <v>93</v>
      </c>
    </row>
    <row r="184" spans="2:7" x14ac:dyDescent="0.35">
      <c r="B184" t="s">
        <v>52</v>
      </c>
      <c r="C184" t="s">
        <v>21</v>
      </c>
      <c r="D184" t="s">
        <v>14</v>
      </c>
      <c r="E184" s="7">
        <v>2702</v>
      </c>
      <c r="F184" s="8">
        <v>363</v>
      </c>
      <c r="G184" s="8">
        <f>Data5[[#This Row],[Units    .]]</f>
        <v>363</v>
      </c>
    </row>
    <row r="185" spans="2:7" x14ac:dyDescent="0.35">
      <c r="B185" t="s">
        <v>48</v>
      </c>
      <c r="C185" t="s">
        <v>45</v>
      </c>
      <c r="D185" t="s">
        <v>54</v>
      </c>
      <c r="E185" s="7">
        <v>2681</v>
      </c>
      <c r="F185" s="8">
        <v>54</v>
      </c>
      <c r="G185" s="8">
        <f>Data5[[#This Row],[Units    .]]</f>
        <v>54</v>
      </c>
    </row>
    <row r="186" spans="2:7" x14ac:dyDescent="0.35">
      <c r="B186" t="s">
        <v>44</v>
      </c>
      <c r="C186" t="s">
        <v>9</v>
      </c>
      <c r="D186" t="s">
        <v>34</v>
      </c>
      <c r="E186" s="7">
        <v>2646</v>
      </c>
      <c r="F186" s="8">
        <v>177</v>
      </c>
      <c r="G186" s="8">
        <f>Data5[[#This Row],[Units    .]]</f>
        <v>177</v>
      </c>
    </row>
    <row r="187" spans="2:7" x14ac:dyDescent="0.35">
      <c r="B187" t="s">
        <v>17</v>
      </c>
      <c r="C187" t="s">
        <v>45</v>
      </c>
      <c r="D187" t="s">
        <v>10</v>
      </c>
      <c r="E187" s="7">
        <v>2646</v>
      </c>
      <c r="F187" s="8">
        <v>120</v>
      </c>
      <c r="G187" s="8">
        <f>Data5[[#This Row],[Units    .]]</f>
        <v>120</v>
      </c>
    </row>
    <row r="188" spans="2:7" x14ac:dyDescent="0.35">
      <c r="B188" t="s">
        <v>17</v>
      </c>
      <c r="C188" t="s">
        <v>25</v>
      </c>
      <c r="D188" t="s">
        <v>34</v>
      </c>
      <c r="E188" s="7">
        <v>2639</v>
      </c>
      <c r="F188" s="8">
        <v>204</v>
      </c>
      <c r="G188" s="8">
        <f>Data5[[#This Row],[Units    .]]</f>
        <v>204</v>
      </c>
    </row>
    <row r="189" spans="2:7" x14ac:dyDescent="0.35">
      <c r="B189" t="s">
        <v>55</v>
      </c>
      <c r="C189" t="s">
        <v>13</v>
      </c>
      <c r="D189" t="s">
        <v>14</v>
      </c>
      <c r="E189" s="7">
        <v>2583</v>
      </c>
      <c r="F189" s="8">
        <v>18</v>
      </c>
      <c r="G189" s="8">
        <f>Data5[[#This Row],[Units    .]]</f>
        <v>18</v>
      </c>
    </row>
    <row r="190" spans="2:7" x14ac:dyDescent="0.35">
      <c r="B190" t="s">
        <v>24</v>
      </c>
      <c r="C190" t="s">
        <v>21</v>
      </c>
      <c r="D190" t="s">
        <v>22</v>
      </c>
      <c r="E190" s="7">
        <v>2562</v>
      </c>
      <c r="F190" s="8">
        <v>6</v>
      </c>
      <c r="G190" s="8">
        <f>Data5[[#This Row],[Units    .]]</f>
        <v>6</v>
      </c>
    </row>
    <row r="191" spans="2:7" x14ac:dyDescent="0.35">
      <c r="B191" t="s">
        <v>28</v>
      </c>
      <c r="C191" t="s">
        <v>45</v>
      </c>
      <c r="D191" t="s">
        <v>50</v>
      </c>
      <c r="E191" s="7">
        <v>2541</v>
      </c>
      <c r="F191" s="8">
        <v>90</v>
      </c>
      <c r="G191" s="8">
        <f>Data5[[#This Row],[Units    .]]</f>
        <v>90</v>
      </c>
    </row>
    <row r="192" spans="2:7" x14ac:dyDescent="0.35">
      <c r="B192" t="s">
        <v>28</v>
      </c>
      <c r="C192" t="s">
        <v>45</v>
      </c>
      <c r="D192" t="s">
        <v>53</v>
      </c>
      <c r="E192" s="7">
        <v>2541</v>
      </c>
      <c r="F192" s="8">
        <v>45</v>
      </c>
      <c r="G192" s="8">
        <f>Data5[[#This Row],[Units    .]]</f>
        <v>45</v>
      </c>
    </row>
    <row r="193" spans="2:7" x14ac:dyDescent="0.35">
      <c r="B193" t="s">
        <v>44</v>
      </c>
      <c r="C193" t="s">
        <v>21</v>
      </c>
      <c r="D193" t="s">
        <v>36</v>
      </c>
      <c r="E193" s="7">
        <v>2478</v>
      </c>
      <c r="F193" s="8">
        <v>21</v>
      </c>
      <c r="G193" s="8">
        <f>Data5[[#This Row],[Units    .]]</f>
        <v>21</v>
      </c>
    </row>
    <row r="194" spans="2:7" x14ac:dyDescent="0.35">
      <c r="B194" t="s">
        <v>24</v>
      </c>
      <c r="C194" t="s">
        <v>9</v>
      </c>
      <c r="D194" t="s">
        <v>53</v>
      </c>
      <c r="E194" s="7">
        <v>2471</v>
      </c>
      <c r="F194" s="8">
        <v>342</v>
      </c>
      <c r="G194" s="8">
        <f>Data5[[#This Row],[Units    .]]</f>
        <v>342</v>
      </c>
    </row>
    <row r="195" spans="2:7" x14ac:dyDescent="0.35">
      <c r="B195" t="s">
        <v>55</v>
      </c>
      <c r="C195" t="s">
        <v>21</v>
      </c>
      <c r="D195" t="s">
        <v>50</v>
      </c>
      <c r="E195" s="7">
        <v>2464</v>
      </c>
      <c r="F195" s="8">
        <v>234</v>
      </c>
      <c r="G195" s="8">
        <f>Data5[[#This Row],[Units    .]]</f>
        <v>234</v>
      </c>
    </row>
    <row r="196" spans="2:7" x14ac:dyDescent="0.35">
      <c r="B196" t="s">
        <v>17</v>
      </c>
      <c r="C196" t="s">
        <v>45</v>
      </c>
      <c r="D196" t="s">
        <v>51</v>
      </c>
      <c r="E196" s="7">
        <v>2436</v>
      </c>
      <c r="F196" s="8">
        <v>99</v>
      </c>
      <c r="G196" s="8">
        <f>Data5[[#This Row],[Units    .]]</f>
        <v>99</v>
      </c>
    </row>
    <row r="197" spans="2:7" x14ac:dyDescent="0.35">
      <c r="B197" t="s">
        <v>17</v>
      </c>
      <c r="C197" t="s">
        <v>21</v>
      </c>
      <c r="D197" t="s">
        <v>36</v>
      </c>
      <c r="E197" s="7">
        <v>2429</v>
      </c>
      <c r="F197" s="8">
        <v>144</v>
      </c>
      <c r="G197" s="8">
        <f>Data5[[#This Row],[Units    .]]</f>
        <v>144</v>
      </c>
    </row>
    <row r="198" spans="2:7" x14ac:dyDescent="0.35">
      <c r="B198" t="s">
        <v>55</v>
      </c>
      <c r="C198" t="s">
        <v>21</v>
      </c>
      <c r="D198" t="s">
        <v>16</v>
      </c>
      <c r="E198" s="7">
        <v>2415</v>
      </c>
      <c r="F198" s="8">
        <v>255</v>
      </c>
      <c r="G198" s="8">
        <f>Data5[[#This Row],[Units    .]]</f>
        <v>255</v>
      </c>
    </row>
    <row r="199" spans="2:7" x14ac:dyDescent="0.35">
      <c r="B199" t="s">
        <v>8</v>
      </c>
      <c r="C199" t="s">
        <v>21</v>
      </c>
      <c r="D199" t="s">
        <v>34</v>
      </c>
      <c r="E199" s="7">
        <v>2415</v>
      </c>
      <c r="F199" s="8">
        <v>15</v>
      </c>
      <c r="G199" s="8">
        <f>Data5[[#This Row],[Units    .]]</f>
        <v>15</v>
      </c>
    </row>
    <row r="200" spans="2:7" x14ac:dyDescent="0.35">
      <c r="B200" t="s">
        <v>17</v>
      </c>
      <c r="C200" t="s">
        <v>45</v>
      </c>
      <c r="D200" t="s">
        <v>31</v>
      </c>
      <c r="E200" s="7">
        <v>2408</v>
      </c>
      <c r="F200" s="8">
        <v>9</v>
      </c>
      <c r="G200" s="8">
        <f>Data5[[#This Row],[Units    .]]</f>
        <v>9</v>
      </c>
    </row>
    <row r="201" spans="2:7" x14ac:dyDescent="0.35">
      <c r="B201" t="s">
        <v>40</v>
      </c>
      <c r="C201" t="s">
        <v>33</v>
      </c>
      <c r="D201" t="s">
        <v>51</v>
      </c>
      <c r="E201" s="7">
        <v>2324</v>
      </c>
      <c r="F201" s="8">
        <v>177</v>
      </c>
      <c r="G201" s="8">
        <f>Data5[[#This Row],[Units    .]]</f>
        <v>177</v>
      </c>
    </row>
    <row r="202" spans="2:7" x14ac:dyDescent="0.35">
      <c r="B202" t="s">
        <v>24</v>
      </c>
      <c r="C202" t="s">
        <v>9</v>
      </c>
      <c r="D202" t="s">
        <v>47</v>
      </c>
      <c r="E202" s="7">
        <v>2317</v>
      </c>
      <c r="F202" s="8">
        <v>261</v>
      </c>
      <c r="G202" s="8">
        <f>Data5[[#This Row],[Units    .]]</f>
        <v>261</v>
      </c>
    </row>
    <row r="203" spans="2:7" x14ac:dyDescent="0.35">
      <c r="B203" t="s">
        <v>48</v>
      </c>
      <c r="C203" t="s">
        <v>45</v>
      </c>
      <c r="D203" t="s">
        <v>12</v>
      </c>
      <c r="E203" s="7">
        <v>2317</v>
      </c>
      <c r="F203" s="8">
        <v>123</v>
      </c>
      <c r="G203" s="8">
        <f>Data5[[#This Row],[Units    .]]</f>
        <v>123</v>
      </c>
    </row>
    <row r="204" spans="2:7" x14ac:dyDescent="0.35">
      <c r="B204" t="s">
        <v>28</v>
      </c>
      <c r="C204" t="s">
        <v>13</v>
      </c>
      <c r="D204" t="s">
        <v>36</v>
      </c>
      <c r="E204" s="7">
        <v>2289</v>
      </c>
      <c r="F204" s="8">
        <v>135</v>
      </c>
      <c r="G204" s="8">
        <f>Data5[[#This Row],[Units    .]]</f>
        <v>135</v>
      </c>
    </row>
    <row r="205" spans="2:7" x14ac:dyDescent="0.35">
      <c r="B205" t="s">
        <v>28</v>
      </c>
      <c r="C205" t="s">
        <v>21</v>
      </c>
      <c r="D205" t="s">
        <v>46</v>
      </c>
      <c r="E205" s="7">
        <v>2275</v>
      </c>
      <c r="F205" s="8">
        <v>447</v>
      </c>
      <c r="G205" s="8">
        <f>Data5[[#This Row],[Units    .]]</f>
        <v>447</v>
      </c>
    </row>
    <row r="206" spans="2:7" x14ac:dyDescent="0.35">
      <c r="B206" t="s">
        <v>52</v>
      </c>
      <c r="C206" t="s">
        <v>45</v>
      </c>
      <c r="D206" t="s">
        <v>36</v>
      </c>
      <c r="E206" s="7">
        <v>2268</v>
      </c>
      <c r="F206" s="8">
        <v>63</v>
      </c>
      <c r="G206" s="8">
        <f>Data5[[#This Row],[Units    .]]</f>
        <v>63</v>
      </c>
    </row>
    <row r="207" spans="2:7" x14ac:dyDescent="0.35">
      <c r="B207" t="s">
        <v>44</v>
      </c>
      <c r="C207" t="s">
        <v>13</v>
      </c>
      <c r="D207" t="s">
        <v>26</v>
      </c>
      <c r="E207" s="7">
        <v>2226</v>
      </c>
      <c r="F207" s="8">
        <v>48</v>
      </c>
      <c r="G207" s="8">
        <f>Data5[[#This Row],[Units    .]]</f>
        <v>48</v>
      </c>
    </row>
    <row r="208" spans="2:7" x14ac:dyDescent="0.35">
      <c r="B208" t="s">
        <v>48</v>
      </c>
      <c r="C208" t="s">
        <v>13</v>
      </c>
      <c r="D208" t="s">
        <v>10</v>
      </c>
      <c r="E208" s="7">
        <v>2219</v>
      </c>
      <c r="F208" s="8">
        <v>75</v>
      </c>
      <c r="G208" s="8">
        <f>Data5[[#This Row],[Units    .]]</f>
        <v>75</v>
      </c>
    </row>
    <row r="209" spans="2:7" x14ac:dyDescent="0.35">
      <c r="B209" t="s">
        <v>55</v>
      </c>
      <c r="C209" t="s">
        <v>13</v>
      </c>
      <c r="D209" t="s">
        <v>47</v>
      </c>
      <c r="E209" s="7">
        <v>2212</v>
      </c>
      <c r="F209" s="8">
        <v>117</v>
      </c>
      <c r="G209" s="8">
        <f>Data5[[#This Row],[Units    .]]</f>
        <v>117</v>
      </c>
    </row>
    <row r="210" spans="2:7" x14ac:dyDescent="0.35">
      <c r="B210" t="s">
        <v>24</v>
      </c>
      <c r="C210" t="s">
        <v>45</v>
      </c>
      <c r="D210" t="s">
        <v>43</v>
      </c>
      <c r="E210" s="7">
        <v>2205</v>
      </c>
      <c r="F210" s="8">
        <v>141</v>
      </c>
      <c r="G210" s="8">
        <f>Data5[[#This Row],[Units    .]]</f>
        <v>141</v>
      </c>
    </row>
    <row r="211" spans="2:7" x14ac:dyDescent="0.35">
      <c r="B211" t="s">
        <v>44</v>
      </c>
      <c r="C211" t="s">
        <v>13</v>
      </c>
      <c r="D211" t="s">
        <v>14</v>
      </c>
      <c r="E211" s="7">
        <v>2205</v>
      </c>
      <c r="F211" s="8">
        <v>138</v>
      </c>
      <c r="G211" s="8">
        <f>Data5[[#This Row],[Units    .]]</f>
        <v>138</v>
      </c>
    </row>
    <row r="212" spans="2:7" x14ac:dyDescent="0.35">
      <c r="B212" t="s">
        <v>44</v>
      </c>
      <c r="C212" t="s">
        <v>9</v>
      </c>
      <c r="D212" t="s">
        <v>54</v>
      </c>
      <c r="E212" s="7">
        <v>2149</v>
      </c>
      <c r="F212" s="8">
        <v>117</v>
      </c>
      <c r="G212" s="8">
        <f>Data5[[#This Row],[Units    .]]</f>
        <v>117</v>
      </c>
    </row>
    <row r="213" spans="2:7" x14ac:dyDescent="0.35">
      <c r="B213" t="s">
        <v>17</v>
      </c>
      <c r="C213" t="s">
        <v>9</v>
      </c>
      <c r="D213" t="s">
        <v>50</v>
      </c>
      <c r="E213" s="7">
        <v>2142</v>
      </c>
      <c r="F213" s="8">
        <v>114</v>
      </c>
      <c r="G213" s="8">
        <f>Data5[[#This Row],[Units    .]]</f>
        <v>114</v>
      </c>
    </row>
    <row r="214" spans="2:7" x14ac:dyDescent="0.35">
      <c r="B214" t="s">
        <v>44</v>
      </c>
      <c r="C214" t="s">
        <v>21</v>
      </c>
      <c r="D214" t="s">
        <v>10</v>
      </c>
      <c r="E214" s="7">
        <v>2135</v>
      </c>
      <c r="F214" s="8">
        <v>27</v>
      </c>
      <c r="G214" s="8">
        <f>Data5[[#This Row],[Units    .]]</f>
        <v>27</v>
      </c>
    </row>
    <row r="215" spans="2:7" x14ac:dyDescent="0.35">
      <c r="B215" t="s">
        <v>40</v>
      </c>
      <c r="C215" t="s">
        <v>21</v>
      </c>
      <c r="D215" t="s">
        <v>22</v>
      </c>
      <c r="E215" s="7">
        <v>2114</v>
      </c>
      <c r="F215" s="8">
        <v>186</v>
      </c>
      <c r="G215" s="8">
        <f>Data5[[#This Row],[Units    .]]</f>
        <v>186</v>
      </c>
    </row>
    <row r="216" spans="2:7" x14ac:dyDescent="0.35">
      <c r="B216" t="s">
        <v>55</v>
      </c>
      <c r="C216" t="s">
        <v>21</v>
      </c>
      <c r="D216" t="s">
        <v>53</v>
      </c>
      <c r="E216" s="7">
        <v>2114</v>
      </c>
      <c r="F216" s="8">
        <v>66</v>
      </c>
      <c r="G216" s="8">
        <f>Data5[[#This Row],[Units    .]]</f>
        <v>66</v>
      </c>
    </row>
    <row r="217" spans="2:7" x14ac:dyDescent="0.35">
      <c r="B217" t="s">
        <v>48</v>
      </c>
      <c r="C217" t="s">
        <v>25</v>
      </c>
      <c r="D217" t="s">
        <v>50</v>
      </c>
      <c r="E217" s="7">
        <v>2100</v>
      </c>
      <c r="F217" s="8">
        <v>414</v>
      </c>
      <c r="G217" s="8">
        <f>Data5[[#This Row],[Units    .]]</f>
        <v>414</v>
      </c>
    </row>
    <row r="218" spans="2:7" x14ac:dyDescent="0.35">
      <c r="B218" t="s">
        <v>52</v>
      </c>
      <c r="C218" t="s">
        <v>21</v>
      </c>
      <c r="D218" t="s">
        <v>53</v>
      </c>
      <c r="E218" s="7">
        <v>2023</v>
      </c>
      <c r="F218" s="8">
        <v>168</v>
      </c>
      <c r="G218" s="8">
        <f>Data5[[#This Row],[Units    .]]</f>
        <v>168</v>
      </c>
    </row>
    <row r="219" spans="2:7" x14ac:dyDescent="0.35">
      <c r="B219" t="s">
        <v>55</v>
      </c>
      <c r="C219" t="s">
        <v>21</v>
      </c>
      <c r="D219" t="s">
        <v>47</v>
      </c>
      <c r="E219" s="7">
        <v>2023</v>
      </c>
      <c r="F219" s="8">
        <v>78</v>
      </c>
      <c r="G219" s="8">
        <f>Data5[[#This Row],[Units    .]]</f>
        <v>78</v>
      </c>
    </row>
    <row r="220" spans="2:7" x14ac:dyDescent="0.35">
      <c r="B220" t="s">
        <v>32</v>
      </c>
      <c r="C220" t="s">
        <v>25</v>
      </c>
      <c r="D220" t="s">
        <v>10</v>
      </c>
      <c r="E220" s="7">
        <v>2016</v>
      </c>
      <c r="F220" s="8">
        <v>117</v>
      </c>
      <c r="G220" s="8">
        <f>Data5[[#This Row],[Units    .]]</f>
        <v>117</v>
      </c>
    </row>
    <row r="221" spans="2:7" x14ac:dyDescent="0.35">
      <c r="B221" t="s">
        <v>52</v>
      </c>
      <c r="C221" t="s">
        <v>13</v>
      </c>
      <c r="D221" t="s">
        <v>10</v>
      </c>
      <c r="E221" s="7">
        <v>2009</v>
      </c>
      <c r="F221" s="8">
        <v>219</v>
      </c>
      <c r="G221" s="8">
        <f>Data5[[#This Row],[Units    .]]</f>
        <v>219</v>
      </c>
    </row>
    <row r="222" spans="2:7" x14ac:dyDescent="0.35">
      <c r="B222" t="s">
        <v>28</v>
      </c>
      <c r="C222" t="s">
        <v>45</v>
      </c>
      <c r="D222" t="s">
        <v>54</v>
      </c>
      <c r="E222" s="7">
        <v>1988</v>
      </c>
      <c r="F222" s="8">
        <v>39</v>
      </c>
      <c r="G222" s="8">
        <f>Data5[[#This Row],[Units    .]]</f>
        <v>39</v>
      </c>
    </row>
    <row r="223" spans="2:7" x14ac:dyDescent="0.35">
      <c r="B223" t="s">
        <v>24</v>
      </c>
      <c r="C223" t="s">
        <v>21</v>
      </c>
      <c r="D223" t="s">
        <v>14</v>
      </c>
      <c r="E223" s="7">
        <v>1974</v>
      </c>
      <c r="F223" s="8">
        <v>195</v>
      </c>
      <c r="G223" s="8">
        <f>Data5[[#This Row],[Units    .]]</f>
        <v>195</v>
      </c>
    </row>
    <row r="224" spans="2:7" x14ac:dyDescent="0.35">
      <c r="B224" t="s">
        <v>44</v>
      </c>
      <c r="C224" t="s">
        <v>13</v>
      </c>
      <c r="D224" t="s">
        <v>16</v>
      </c>
      <c r="E224" s="7">
        <v>1932</v>
      </c>
      <c r="F224" s="8">
        <v>369</v>
      </c>
      <c r="G224" s="8">
        <f>Data5[[#This Row],[Units    .]]</f>
        <v>369</v>
      </c>
    </row>
    <row r="225" spans="2:7" x14ac:dyDescent="0.35">
      <c r="B225" t="s">
        <v>40</v>
      </c>
      <c r="C225" t="s">
        <v>9</v>
      </c>
      <c r="D225" t="s">
        <v>38</v>
      </c>
      <c r="E225" s="7">
        <v>1925</v>
      </c>
      <c r="F225" s="8">
        <v>192</v>
      </c>
      <c r="G225" s="8">
        <f>Data5[[#This Row],[Units    .]]</f>
        <v>192</v>
      </c>
    </row>
    <row r="226" spans="2:7" x14ac:dyDescent="0.35">
      <c r="B226" t="s">
        <v>48</v>
      </c>
      <c r="C226" t="s">
        <v>33</v>
      </c>
      <c r="D226" t="s">
        <v>10</v>
      </c>
      <c r="E226" s="7">
        <v>1904</v>
      </c>
      <c r="F226" s="8">
        <v>405</v>
      </c>
      <c r="G226" s="8">
        <f>Data5[[#This Row],[Units    .]]</f>
        <v>405</v>
      </c>
    </row>
    <row r="227" spans="2:7" x14ac:dyDescent="0.35">
      <c r="B227" t="s">
        <v>52</v>
      </c>
      <c r="C227" t="s">
        <v>33</v>
      </c>
      <c r="D227" t="s">
        <v>43</v>
      </c>
      <c r="E227" s="7">
        <v>1890</v>
      </c>
      <c r="F227" s="8">
        <v>195</v>
      </c>
      <c r="G227" s="8">
        <f>Data5[[#This Row],[Units    .]]</f>
        <v>195</v>
      </c>
    </row>
    <row r="228" spans="2:7" x14ac:dyDescent="0.35">
      <c r="B228" t="s">
        <v>32</v>
      </c>
      <c r="C228" t="s">
        <v>25</v>
      </c>
      <c r="D228" t="s">
        <v>50</v>
      </c>
      <c r="E228" s="7">
        <v>1785</v>
      </c>
      <c r="F228" s="8">
        <v>462</v>
      </c>
      <c r="G228" s="8">
        <f>Data5[[#This Row],[Units    .]]</f>
        <v>462</v>
      </c>
    </row>
    <row r="229" spans="2:7" x14ac:dyDescent="0.35">
      <c r="B229" t="s">
        <v>44</v>
      </c>
      <c r="C229" t="s">
        <v>45</v>
      </c>
      <c r="D229" t="s">
        <v>34</v>
      </c>
      <c r="E229" s="7">
        <v>1778</v>
      </c>
      <c r="F229" s="8">
        <v>270</v>
      </c>
      <c r="G229" s="8">
        <f>Data5[[#This Row],[Units    .]]</f>
        <v>270</v>
      </c>
    </row>
    <row r="230" spans="2:7" x14ac:dyDescent="0.35">
      <c r="B230" t="s">
        <v>52</v>
      </c>
      <c r="C230" t="s">
        <v>33</v>
      </c>
      <c r="D230" t="s">
        <v>38</v>
      </c>
      <c r="E230" s="7">
        <v>1771</v>
      </c>
      <c r="F230" s="8">
        <v>204</v>
      </c>
      <c r="G230" s="8">
        <f>Data5[[#This Row],[Units    .]]</f>
        <v>204</v>
      </c>
    </row>
    <row r="231" spans="2:7" x14ac:dyDescent="0.35">
      <c r="B231" t="s">
        <v>52</v>
      </c>
      <c r="C231" t="s">
        <v>45</v>
      </c>
      <c r="D231" t="s">
        <v>47</v>
      </c>
      <c r="E231" s="7">
        <v>1701</v>
      </c>
      <c r="F231" s="8">
        <v>234</v>
      </c>
      <c r="G231" s="8">
        <f>Data5[[#This Row],[Units    .]]</f>
        <v>234</v>
      </c>
    </row>
    <row r="232" spans="2:7" x14ac:dyDescent="0.35">
      <c r="B232" t="s">
        <v>55</v>
      </c>
      <c r="C232" t="s">
        <v>25</v>
      </c>
      <c r="D232" t="s">
        <v>18</v>
      </c>
      <c r="E232" s="7">
        <v>1652</v>
      </c>
      <c r="F232" s="8">
        <v>102</v>
      </c>
      <c r="G232" s="8">
        <f>Data5[[#This Row],[Units    .]]</f>
        <v>102</v>
      </c>
    </row>
    <row r="233" spans="2:7" x14ac:dyDescent="0.35">
      <c r="B233" t="s">
        <v>8</v>
      </c>
      <c r="C233" t="s">
        <v>13</v>
      </c>
      <c r="D233" t="s">
        <v>26</v>
      </c>
      <c r="E233" s="7">
        <v>1652</v>
      </c>
      <c r="F233" s="8">
        <v>93</v>
      </c>
      <c r="G233" s="8">
        <f>Data5[[#This Row],[Units    .]]</f>
        <v>93</v>
      </c>
    </row>
    <row r="234" spans="2:7" x14ac:dyDescent="0.35">
      <c r="B234" t="s">
        <v>48</v>
      </c>
      <c r="C234" t="s">
        <v>25</v>
      </c>
      <c r="D234" t="s">
        <v>46</v>
      </c>
      <c r="E234" s="7">
        <v>1638</v>
      </c>
      <c r="F234" s="8">
        <v>63</v>
      </c>
      <c r="G234" s="8">
        <f>Data5[[#This Row],[Units    .]]</f>
        <v>63</v>
      </c>
    </row>
    <row r="235" spans="2:7" x14ac:dyDescent="0.35">
      <c r="B235" t="s">
        <v>28</v>
      </c>
      <c r="C235" t="s">
        <v>21</v>
      </c>
      <c r="D235" t="s">
        <v>49</v>
      </c>
      <c r="E235" s="7">
        <v>1638</v>
      </c>
      <c r="F235" s="8">
        <v>48</v>
      </c>
      <c r="G235" s="8">
        <f>Data5[[#This Row],[Units    .]]</f>
        <v>48</v>
      </c>
    </row>
    <row r="236" spans="2:7" x14ac:dyDescent="0.35">
      <c r="B236" t="s">
        <v>28</v>
      </c>
      <c r="C236" t="s">
        <v>33</v>
      </c>
      <c r="D236" t="s">
        <v>46</v>
      </c>
      <c r="E236" s="7">
        <v>1624</v>
      </c>
      <c r="F236" s="8">
        <v>114</v>
      </c>
      <c r="G236" s="8">
        <f>Data5[[#This Row],[Units    .]]</f>
        <v>114</v>
      </c>
    </row>
    <row r="237" spans="2:7" x14ac:dyDescent="0.35">
      <c r="B237" t="s">
        <v>28</v>
      </c>
      <c r="C237" t="s">
        <v>21</v>
      </c>
      <c r="D237" t="s">
        <v>53</v>
      </c>
      <c r="E237" s="7">
        <v>1617</v>
      </c>
      <c r="F237" s="8">
        <v>126</v>
      </c>
      <c r="G237" s="8">
        <f>Data5[[#This Row],[Units    .]]</f>
        <v>126</v>
      </c>
    </row>
    <row r="238" spans="2:7" x14ac:dyDescent="0.35">
      <c r="B238" t="s">
        <v>32</v>
      </c>
      <c r="C238" t="s">
        <v>21</v>
      </c>
      <c r="D238" t="s">
        <v>31</v>
      </c>
      <c r="E238" s="7">
        <v>1589</v>
      </c>
      <c r="F238" s="8">
        <v>303</v>
      </c>
      <c r="G238" s="8">
        <f>Data5[[#This Row],[Units    .]]</f>
        <v>303</v>
      </c>
    </row>
    <row r="239" spans="2:7" x14ac:dyDescent="0.35">
      <c r="B239" t="s">
        <v>32</v>
      </c>
      <c r="C239" t="s">
        <v>25</v>
      </c>
      <c r="D239" t="s">
        <v>43</v>
      </c>
      <c r="E239" s="7">
        <v>1568</v>
      </c>
      <c r="F239" s="8">
        <v>141</v>
      </c>
      <c r="G239" s="8">
        <f>Data5[[#This Row],[Units    .]]</f>
        <v>141</v>
      </c>
    </row>
    <row r="240" spans="2:7" x14ac:dyDescent="0.35">
      <c r="B240" t="s">
        <v>44</v>
      </c>
      <c r="C240" t="s">
        <v>13</v>
      </c>
      <c r="D240" t="s">
        <v>50</v>
      </c>
      <c r="E240" s="7">
        <v>1568</v>
      </c>
      <c r="F240" s="8">
        <v>96</v>
      </c>
      <c r="G240" s="8">
        <f>Data5[[#This Row],[Units    .]]</f>
        <v>96</v>
      </c>
    </row>
    <row r="241" spans="2:7" x14ac:dyDescent="0.35">
      <c r="B241" t="s">
        <v>52</v>
      </c>
      <c r="C241" t="s">
        <v>25</v>
      </c>
      <c r="D241" t="s">
        <v>51</v>
      </c>
      <c r="E241" s="7">
        <v>1561</v>
      </c>
      <c r="F241" s="8">
        <v>27</v>
      </c>
      <c r="G241" s="8">
        <f>Data5[[#This Row],[Units    .]]</f>
        <v>27</v>
      </c>
    </row>
    <row r="242" spans="2:7" x14ac:dyDescent="0.35">
      <c r="B242" t="s">
        <v>40</v>
      </c>
      <c r="C242" t="s">
        <v>33</v>
      </c>
      <c r="D242" t="s">
        <v>46</v>
      </c>
      <c r="E242" s="7">
        <v>1526</v>
      </c>
      <c r="F242" s="8">
        <v>240</v>
      </c>
      <c r="G242" s="8">
        <f>Data5[[#This Row],[Units    .]]</f>
        <v>240</v>
      </c>
    </row>
    <row r="243" spans="2:7" x14ac:dyDescent="0.35">
      <c r="B243" t="s">
        <v>8</v>
      </c>
      <c r="C243" t="s">
        <v>9</v>
      </c>
      <c r="D243" t="s">
        <v>46</v>
      </c>
      <c r="E243" s="7">
        <v>1526</v>
      </c>
      <c r="F243" s="8">
        <v>105</v>
      </c>
      <c r="G243" s="8">
        <f>Data5[[#This Row],[Units    .]]</f>
        <v>105</v>
      </c>
    </row>
    <row r="244" spans="2:7" x14ac:dyDescent="0.35">
      <c r="B244" t="s">
        <v>48</v>
      </c>
      <c r="C244" t="s">
        <v>33</v>
      </c>
      <c r="D244" t="s">
        <v>34</v>
      </c>
      <c r="E244" s="7">
        <v>1505</v>
      </c>
      <c r="F244" s="8">
        <v>102</v>
      </c>
      <c r="G244" s="8">
        <f>Data5[[#This Row],[Units    .]]</f>
        <v>102</v>
      </c>
    </row>
    <row r="245" spans="2:7" x14ac:dyDescent="0.35">
      <c r="B245" t="s">
        <v>40</v>
      </c>
      <c r="C245" t="s">
        <v>13</v>
      </c>
      <c r="D245" t="s">
        <v>31</v>
      </c>
      <c r="E245" s="7">
        <v>1463</v>
      </c>
      <c r="F245" s="8">
        <v>39</v>
      </c>
      <c r="G245" s="8">
        <f>Data5[[#This Row],[Units    .]]</f>
        <v>39</v>
      </c>
    </row>
    <row r="246" spans="2:7" x14ac:dyDescent="0.35">
      <c r="B246" t="s">
        <v>48</v>
      </c>
      <c r="C246" t="s">
        <v>13</v>
      </c>
      <c r="D246" t="s">
        <v>22</v>
      </c>
      <c r="E246" s="7">
        <v>1442</v>
      </c>
      <c r="F246" s="8">
        <v>15</v>
      </c>
      <c r="G246" s="8">
        <f>Data5[[#This Row],[Units    .]]</f>
        <v>15</v>
      </c>
    </row>
    <row r="247" spans="2:7" x14ac:dyDescent="0.35">
      <c r="B247" t="s">
        <v>24</v>
      </c>
      <c r="C247" t="s">
        <v>13</v>
      </c>
      <c r="D247" t="s">
        <v>50</v>
      </c>
      <c r="E247" s="7">
        <v>1428</v>
      </c>
      <c r="F247" s="8">
        <v>93</v>
      </c>
      <c r="G247" s="8">
        <f>Data5[[#This Row],[Units    .]]</f>
        <v>93</v>
      </c>
    </row>
    <row r="248" spans="2:7" x14ac:dyDescent="0.35">
      <c r="B248" t="s">
        <v>24</v>
      </c>
      <c r="C248" t="s">
        <v>9</v>
      </c>
      <c r="D248" t="s">
        <v>36</v>
      </c>
      <c r="E248" s="7">
        <v>1407</v>
      </c>
      <c r="F248" s="8">
        <v>72</v>
      </c>
      <c r="G248" s="8">
        <f>Data5[[#This Row],[Units    .]]</f>
        <v>72</v>
      </c>
    </row>
    <row r="249" spans="2:7" x14ac:dyDescent="0.35">
      <c r="B249" t="s">
        <v>48</v>
      </c>
      <c r="C249" t="s">
        <v>9</v>
      </c>
      <c r="D249" t="s">
        <v>53</v>
      </c>
      <c r="E249" s="7">
        <v>1400</v>
      </c>
      <c r="F249" s="8">
        <v>135</v>
      </c>
      <c r="G249" s="8">
        <f>Data5[[#This Row],[Units    .]]</f>
        <v>135</v>
      </c>
    </row>
    <row r="250" spans="2:7" x14ac:dyDescent="0.35">
      <c r="B250" t="s">
        <v>48</v>
      </c>
      <c r="C250" t="s">
        <v>21</v>
      </c>
      <c r="D250" t="s">
        <v>20</v>
      </c>
      <c r="E250" s="7">
        <v>1302</v>
      </c>
      <c r="F250" s="8">
        <v>402</v>
      </c>
      <c r="G250" s="8">
        <f>Data5[[#This Row],[Units    .]]</f>
        <v>402</v>
      </c>
    </row>
    <row r="251" spans="2:7" x14ac:dyDescent="0.35">
      <c r="B251" t="s">
        <v>44</v>
      </c>
      <c r="C251" t="s">
        <v>45</v>
      </c>
      <c r="D251" t="s">
        <v>16</v>
      </c>
      <c r="E251" s="7">
        <v>1281</v>
      </c>
      <c r="F251" s="8">
        <v>75</v>
      </c>
      <c r="G251" s="8">
        <f>Data5[[#This Row],[Units    .]]</f>
        <v>75</v>
      </c>
    </row>
    <row r="252" spans="2:7" x14ac:dyDescent="0.35">
      <c r="B252" t="s">
        <v>55</v>
      </c>
      <c r="C252" t="s">
        <v>9</v>
      </c>
      <c r="D252" t="s">
        <v>38</v>
      </c>
      <c r="E252" s="7">
        <v>1281</v>
      </c>
      <c r="F252" s="8">
        <v>18</v>
      </c>
      <c r="G252" s="8">
        <f>Data5[[#This Row],[Units    .]]</f>
        <v>18</v>
      </c>
    </row>
    <row r="253" spans="2:7" x14ac:dyDescent="0.35">
      <c r="B253" t="s">
        <v>40</v>
      </c>
      <c r="C253" t="s">
        <v>13</v>
      </c>
      <c r="D253" t="s">
        <v>10</v>
      </c>
      <c r="E253" s="7">
        <v>1274</v>
      </c>
      <c r="F253" s="8">
        <v>225</v>
      </c>
      <c r="G253" s="8">
        <f>Data5[[#This Row],[Units    .]]</f>
        <v>225</v>
      </c>
    </row>
    <row r="254" spans="2:7" x14ac:dyDescent="0.35">
      <c r="B254" t="s">
        <v>48</v>
      </c>
      <c r="C254" t="s">
        <v>45</v>
      </c>
      <c r="D254" t="s">
        <v>36</v>
      </c>
      <c r="E254" s="7">
        <v>1134</v>
      </c>
      <c r="F254" s="8">
        <v>282</v>
      </c>
      <c r="G254" s="8">
        <f>Data5[[#This Row],[Units    .]]</f>
        <v>282</v>
      </c>
    </row>
    <row r="255" spans="2:7" x14ac:dyDescent="0.35">
      <c r="B255" t="s">
        <v>17</v>
      </c>
      <c r="C255" t="s">
        <v>33</v>
      </c>
      <c r="D255" t="s">
        <v>53</v>
      </c>
      <c r="E255" s="7">
        <v>1085</v>
      </c>
      <c r="F255" s="8">
        <v>273</v>
      </c>
      <c r="G255" s="8">
        <f>Data5[[#This Row],[Units    .]]</f>
        <v>273</v>
      </c>
    </row>
    <row r="256" spans="2:7" x14ac:dyDescent="0.35">
      <c r="B256" t="s">
        <v>48</v>
      </c>
      <c r="C256" t="s">
        <v>21</v>
      </c>
      <c r="D256" t="s">
        <v>14</v>
      </c>
      <c r="E256" s="7">
        <v>1071</v>
      </c>
      <c r="F256" s="8">
        <v>270</v>
      </c>
      <c r="G256" s="8">
        <f>Data5[[#This Row],[Units    .]]</f>
        <v>270</v>
      </c>
    </row>
    <row r="257" spans="2:7" x14ac:dyDescent="0.35">
      <c r="B257" t="s">
        <v>32</v>
      </c>
      <c r="C257" t="s">
        <v>33</v>
      </c>
      <c r="D257" t="s">
        <v>16</v>
      </c>
      <c r="E257" s="7">
        <v>1057</v>
      </c>
      <c r="F257" s="8">
        <v>54</v>
      </c>
      <c r="G257" s="8">
        <f>Data5[[#This Row],[Units    .]]</f>
        <v>54</v>
      </c>
    </row>
    <row r="258" spans="2:7" x14ac:dyDescent="0.35">
      <c r="B258" t="s">
        <v>55</v>
      </c>
      <c r="C258" t="s">
        <v>9</v>
      </c>
      <c r="D258" t="s">
        <v>18</v>
      </c>
      <c r="E258" s="7">
        <v>973</v>
      </c>
      <c r="F258" s="8">
        <v>162</v>
      </c>
      <c r="G258" s="8">
        <f>Data5[[#This Row],[Units    .]]</f>
        <v>162</v>
      </c>
    </row>
    <row r="259" spans="2:7" x14ac:dyDescent="0.35">
      <c r="B259" t="s">
        <v>44</v>
      </c>
      <c r="C259" t="s">
        <v>25</v>
      </c>
      <c r="D259" t="s">
        <v>36</v>
      </c>
      <c r="E259" s="7">
        <v>966</v>
      </c>
      <c r="F259" s="8">
        <v>198</v>
      </c>
      <c r="G259" s="8">
        <f>Data5[[#This Row],[Units    .]]</f>
        <v>198</v>
      </c>
    </row>
    <row r="260" spans="2:7" x14ac:dyDescent="0.35">
      <c r="B260" t="s">
        <v>17</v>
      </c>
      <c r="C260" t="s">
        <v>21</v>
      </c>
      <c r="D260" t="s">
        <v>20</v>
      </c>
      <c r="E260" s="7">
        <v>959</v>
      </c>
      <c r="F260" s="8">
        <v>147</v>
      </c>
      <c r="G260" s="8">
        <f>Data5[[#This Row],[Units    .]]</f>
        <v>147</v>
      </c>
    </row>
    <row r="261" spans="2:7" x14ac:dyDescent="0.35">
      <c r="B261" t="s">
        <v>48</v>
      </c>
      <c r="C261" t="s">
        <v>45</v>
      </c>
      <c r="D261" t="s">
        <v>26</v>
      </c>
      <c r="E261" s="7">
        <v>959</v>
      </c>
      <c r="F261" s="8">
        <v>135</v>
      </c>
      <c r="G261" s="8">
        <f>Data5[[#This Row],[Units    .]]</f>
        <v>135</v>
      </c>
    </row>
    <row r="262" spans="2:7" x14ac:dyDescent="0.35">
      <c r="B262" t="s">
        <v>24</v>
      </c>
      <c r="C262" t="s">
        <v>9</v>
      </c>
      <c r="D262" t="s">
        <v>12</v>
      </c>
      <c r="E262" s="7">
        <v>945</v>
      </c>
      <c r="F262" s="8">
        <v>75</v>
      </c>
      <c r="G262" s="8">
        <f>Data5[[#This Row],[Units    .]]</f>
        <v>75</v>
      </c>
    </row>
    <row r="263" spans="2:7" x14ac:dyDescent="0.35">
      <c r="B263" t="s">
        <v>55</v>
      </c>
      <c r="C263" t="s">
        <v>33</v>
      </c>
      <c r="D263" t="s">
        <v>20</v>
      </c>
      <c r="E263" s="7">
        <v>938</v>
      </c>
      <c r="F263" s="8">
        <v>366</v>
      </c>
      <c r="G263" s="8">
        <f>Data5[[#This Row],[Units    .]]</f>
        <v>366</v>
      </c>
    </row>
    <row r="264" spans="2:7" x14ac:dyDescent="0.35">
      <c r="B264" t="s">
        <v>17</v>
      </c>
      <c r="C264" t="s">
        <v>13</v>
      </c>
      <c r="D264" t="s">
        <v>10</v>
      </c>
      <c r="E264" s="7">
        <v>938</v>
      </c>
      <c r="F264" s="8">
        <v>189</v>
      </c>
      <c r="G264" s="8">
        <f>Data5[[#This Row],[Units    .]]</f>
        <v>189</v>
      </c>
    </row>
    <row r="265" spans="2:7" x14ac:dyDescent="0.35">
      <c r="B265" t="s">
        <v>48</v>
      </c>
      <c r="C265" t="s">
        <v>45</v>
      </c>
      <c r="D265" t="s">
        <v>10</v>
      </c>
      <c r="E265" s="7">
        <v>938</v>
      </c>
      <c r="F265" s="8">
        <v>6</v>
      </c>
      <c r="G265" s="8">
        <f>Data5[[#This Row],[Units    .]]</f>
        <v>6</v>
      </c>
    </row>
    <row r="266" spans="2:7" x14ac:dyDescent="0.35">
      <c r="B266" t="s">
        <v>8</v>
      </c>
      <c r="C266" t="s">
        <v>13</v>
      </c>
      <c r="D266" t="s">
        <v>38</v>
      </c>
      <c r="E266" s="7">
        <v>861</v>
      </c>
      <c r="F266" s="8">
        <v>195</v>
      </c>
      <c r="G266" s="8">
        <f>Data5[[#This Row],[Units    .]]</f>
        <v>195</v>
      </c>
    </row>
    <row r="267" spans="2:7" x14ac:dyDescent="0.35">
      <c r="B267" t="s">
        <v>40</v>
      </c>
      <c r="C267" t="s">
        <v>9</v>
      </c>
      <c r="D267" t="s">
        <v>18</v>
      </c>
      <c r="E267" s="7">
        <v>854</v>
      </c>
      <c r="F267" s="8">
        <v>309</v>
      </c>
      <c r="G267" s="8">
        <f>Data5[[#This Row],[Units    .]]</f>
        <v>309</v>
      </c>
    </row>
    <row r="268" spans="2:7" x14ac:dyDescent="0.35">
      <c r="B268" t="s">
        <v>40</v>
      </c>
      <c r="C268" t="s">
        <v>21</v>
      </c>
      <c r="D268" t="s">
        <v>36</v>
      </c>
      <c r="E268" s="7">
        <v>847</v>
      </c>
      <c r="F268" s="8">
        <v>129</v>
      </c>
      <c r="G268" s="8">
        <f>Data5[[#This Row],[Units    .]]</f>
        <v>129</v>
      </c>
    </row>
    <row r="269" spans="2:7" x14ac:dyDescent="0.35">
      <c r="B269" t="s">
        <v>52</v>
      </c>
      <c r="C269" t="s">
        <v>45</v>
      </c>
      <c r="D269" t="s">
        <v>12</v>
      </c>
      <c r="E269" s="7">
        <v>819</v>
      </c>
      <c r="F269" s="8">
        <v>510</v>
      </c>
      <c r="G269" s="8">
        <f>Data5[[#This Row],[Units    .]]</f>
        <v>510</v>
      </c>
    </row>
    <row r="270" spans="2:7" x14ac:dyDescent="0.35">
      <c r="B270" t="s">
        <v>55</v>
      </c>
      <c r="C270" t="s">
        <v>21</v>
      </c>
      <c r="D270" t="s">
        <v>26</v>
      </c>
      <c r="E270" s="7">
        <v>819</v>
      </c>
      <c r="F270" s="8">
        <v>306</v>
      </c>
      <c r="G270" s="8">
        <f>Data5[[#This Row],[Units    .]]</f>
        <v>306</v>
      </c>
    </row>
    <row r="271" spans="2:7" x14ac:dyDescent="0.35">
      <c r="B271" t="s">
        <v>32</v>
      </c>
      <c r="C271" t="s">
        <v>9</v>
      </c>
      <c r="D271" t="s">
        <v>36</v>
      </c>
      <c r="E271" s="7">
        <v>798</v>
      </c>
      <c r="F271" s="8">
        <v>519</v>
      </c>
      <c r="G271" s="8">
        <f>Data5[[#This Row],[Units    .]]</f>
        <v>519</v>
      </c>
    </row>
    <row r="272" spans="2:7" x14ac:dyDescent="0.35">
      <c r="B272" t="s">
        <v>40</v>
      </c>
      <c r="C272" t="s">
        <v>33</v>
      </c>
      <c r="D272" t="s">
        <v>22</v>
      </c>
      <c r="E272" s="7">
        <v>714</v>
      </c>
      <c r="F272" s="8">
        <v>231</v>
      </c>
      <c r="G272" s="8">
        <f>Data5[[#This Row],[Units    .]]</f>
        <v>231</v>
      </c>
    </row>
    <row r="273" spans="2:7" x14ac:dyDescent="0.35">
      <c r="B273" t="s">
        <v>17</v>
      </c>
      <c r="C273" t="s">
        <v>13</v>
      </c>
      <c r="D273" t="s">
        <v>31</v>
      </c>
      <c r="E273" s="7">
        <v>707</v>
      </c>
      <c r="F273" s="8">
        <v>174</v>
      </c>
      <c r="G273" s="8">
        <f>Data5[[#This Row],[Units    .]]</f>
        <v>174</v>
      </c>
    </row>
    <row r="274" spans="2:7" x14ac:dyDescent="0.35">
      <c r="B274" t="s">
        <v>24</v>
      </c>
      <c r="C274" t="s">
        <v>13</v>
      </c>
      <c r="D274" t="s">
        <v>31</v>
      </c>
      <c r="E274" s="7">
        <v>700</v>
      </c>
      <c r="F274" s="8">
        <v>87</v>
      </c>
      <c r="G274" s="8">
        <f>Data5[[#This Row],[Units    .]]</f>
        <v>87</v>
      </c>
    </row>
    <row r="275" spans="2:7" x14ac:dyDescent="0.35">
      <c r="B275" t="s">
        <v>32</v>
      </c>
      <c r="C275" t="s">
        <v>25</v>
      </c>
      <c r="D275" t="s">
        <v>47</v>
      </c>
      <c r="E275" s="7">
        <v>630</v>
      </c>
      <c r="F275" s="8">
        <v>36</v>
      </c>
      <c r="G275" s="8">
        <f>Data5[[#This Row],[Units    .]]</f>
        <v>36</v>
      </c>
    </row>
    <row r="276" spans="2:7" x14ac:dyDescent="0.35">
      <c r="B276" t="s">
        <v>28</v>
      </c>
      <c r="C276" t="s">
        <v>45</v>
      </c>
      <c r="D276" t="s">
        <v>49</v>
      </c>
      <c r="E276" s="7">
        <v>623</v>
      </c>
      <c r="F276" s="8">
        <v>51</v>
      </c>
      <c r="G276" s="8">
        <f>Data5[[#This Row],[Units    .]]</f>
        <v>51</v>
      </c>
    </row>
    <row r="277" spans="2:7" x14ac:dyDescent="0.35">
      <c r="B277" t="s">
        <v>40</v>
      </c>
      <c r="C277" t="s">
        <v>21</v>
      </c>
      <c r="D277" t="s">
        <v>38</v>
      </c>
      <c r="E277" s="7">
        <v>609</v>
      </c>
      <c r="F277" s="8">
        <v>99</v>
      </c>
      <c r="G277" s="8">
        <f>Data5[[#This Row],[Units    .]]</f>
        <v>99</v>
      </c>
    </row>
    <row r="278" spans="2:7" x14ac:dyDescent="0.35">
      <c r="B278" t="s">
        <v>28</v>
      </c>
      <c r="C278" t="s">
        <v>45</v>
      </c>
      <c r="D278" t="s">
        <v>51</v>
      </c>
      <c r="E278" s="7">
        <v>609</v>
      </c>
      <c r="F278" s="8">
        <v>87</v>
      </c>
      <c r="G278" s="8">
        <f>Data5[[#This Row],[Units    .]]</f>
        <v>87</v>
      </c>
    </row>
    <row r="279" spans="2:7" x14ac:dyDescent="0.35">
      <c r="B279" t="s">
        <v>24</v>
      </c>
      <c r="C279" t="s">
        <v>21</v>
      </c>
      <c r="D279" t="s">
        <v>42</v>
      </c>
      <c r="E279" s="7">
        <v>567</v>
      </c>
      <c r="F279" s="8">
        <v>228</v>
      </c>
      <c r="G279" s="8">
        <f>Data5[[#This Row],[Units    .]]</f>
        <v>228</v>
      </c>
    </row>
    <row r="280" spans="2:7" x14ac:dyDescent="0.35">
      <c r="B280" t="s">
        <v>48</v>
      </c>
      <c r="C280" t="s">
        <v>33</v>
      </c>
      <c r="D280" t="s">
        <v>46</v>
      </c>
      <c r="E280" s="7">
        <v>560</v>
      </c>
      <c r="F280" s="8">
        <v>81</v>
      </c>
      <c r="G280" s="8">
        <f>Data5[[#This Row],[Units    .]]</f>
        <v>81</v>
      </c>
    </row>
    <row r="281" spans="2:7" x14ac:dyDescent="0.35">
      <c r="B281" t="s">
        <v>32</v>
      </c>
      <c r="C281" t="s">
        <v>21</v>
      </c>
      <c r="D281" t="s">
        <v>38</v>
      </c>
      <c r="E281" s="7">
        <v>553</v>
      </c>
      <c r="F281" s="8">
        <v>15</v>
      </c>
      <c r="G281" s="8">
        <f>Data5[[#This Row],[Units    .]]</f>
        <v>15</v>
      </c>
    </row>
    <row r="282" spans="2:7" x14ac:dyDescent="0.35">
      <c r="B282" t="s">
        <v>48</v>
      </c>
      <c r="C282" t="s">
        <v>13</v>
      </c>
      <c r="D282" t="s">
        <v>20</v>
      </c>
      <c r="E282" s="7">
        <v>525</v>
      </c>
      <c r="F282" s="8">
        <v>48</v>
      </c>
      <c r="G282" s="8">
        <f>Data5[[#This Row],[Units    .]]</f>
        <v>48</v>
      </c>
    </row>
    <row r="283" spans="2:7" x14ac:dyDescent="0.35">
      <c r="B283" t="s">
        <v>8</v>
      </c>
      <c r="C283" t="s">
        <v>33</v>
      </c>
      <c r="D283" t="s">
        <v>43</v>
      </c>
      <c r="E283" s="7">
        <v>518</v>
      </c>
      <c r="F283" s="8">
        <v>75</v>
      </c>
      <c r="G283" s="8">
        <f>Data5[[#This Row],[Units    .]]</f>
        <v>75</v>
      </c>
    </row>
    <row r="284" spans="2:7" x14ac:dyDescent="0.35">
      <c r="B284" t="s">
        <v>48</v>
      </c>
      <c r="C284" t="s">
        <v>9</v>
      </c>
      <c r="D284" t="s">
        <v>42</v>
      </c>
      <c r="E284" s="7">
        <v>497</v>
      </c>
      <c r="F284" s="8">
        <v>63</v>
      </c>
      <c r="G284" s="8">
        <f>Data5[[#This Row],[Units    .]]</f>
        <v>63</v>
      </c>
    </row>
    <row r="285" spans="2:7" x14ac:dyDescent="0.35">
      <c r="B285" t="s">
        <v>8</v>
      </c>
      <c r="C285" t="s">
        <v>21</v>
      </c>
      <c r="D285" t="s">
        <v>43</v>
      </c>
      <c r="E285" s="7">
        <v>490</v>
      </c>
      <c r="F285" s="8">
        <v>84</v>
      </c>
      <c r="G285" s="8">
        <f>Data5[[#This Row],[Units    .]]</f>
        <v>84</v>
      </c>
    </row>
    <row r="286" spans="2:7" x14ac:dyDescent="0.35">
      <c r="B286" t="s">
        <v>48</v>
      </c>
      <c r="C286" t="s">
        <v>45</v>
      </c>
      <c r="D286" t="s">
        <v>50</v>
      </c>
      <c r="E286" s="7">
        <v>469</v>
      </c>
      <c r="F286" s="8">
        <v>75</v>
      </c>
      <c r="G286" s="8">
        <f>Data5[[#This Row],[Units    .]]</f>
        <v>75</v>
      </c>
    </row>
    <row r="287" spans="2:7" x14ac:dyDescent="0.35">
      <c r="B287" t="s">
        <v>52</v>
      </c>
      <c r="C287" t="s">
        <v>33</v>
      </c>
      <c r="D287" t="s">
        <v>42</v>
      </c>
      <c r="E287" s="7">
        <v>434</v>
      </c>
      <c r="F287" s="8">
        <v>87</v>
      </c>
      <c r="G287" s="8">
        <f>Data5[[#This Row],[Units    .]]</f>
        <v>87</v>
      </c>
    </row>
    <row r="288" spans="2:7" x14ac:dyDescent="0.35">
      <c r="B288" t="s">
        <v>8</v>
      </c>
      <c r="C288" t="s">
        <v>25</v>
      </c>
      <c r="D288" t="s">
        <v>34</v>
      </c>
      <c r="E288" s="7">
        <v>385</v>
      </c>
      <c r="F288" s="8">
        <v>249</v>
      </c>
      <c r="G288" s="8">
        <f>Data5[[#This Row],[Units    .]]</f>
        <v>249</v>
      </c>
    </row>
    <row r="289" spans="2:7" x14ac:dyDescent="0.35">
      <c r="B289" t="s">
        <v>52</v>
      </c>
      <c r="C289" t="s">
        <v>21</v>
      </c>
      <c r="D289" t="s">
        <v>26</v>
      </c>
      <c r="E289" s="7">
        <v>357</v>
      </c>
      <c r="F289" s="8">
        <v>126</v>
      </c>
      <c r="G289" s="8">
        <f>Data5[[#This Row],[Units    .]]</f>
        <v>126</v>
      </c>
    </row>
    <row r="290" spans="2:7" x14ac:dyDescent="0.35">
      <c r="B290" t="s">
        <v>40</v>
      </c>
      <c r="C290" t="s">
        <v>13</v>
      </c>
      <c r="D290" t="s">
        <v>43</v>
      </c>
      <c r="E290" s="7">
        <v>336</v>
      </c>
      <c r="F290" s="8">
        <v>144</v>
      </c>
      <c r="G290" s="8">
        <f>Data5[[#This Row],[Units    .]]</f>
        <v>144</v>
      </c>
    </row>
    <row r="291" spans="2:7" x14ac:dyDescent="0.35">
      <c r="B291" t="s">
        <v>44</v>
      </c>
      <c r="C291" t="s">
        <v>9</v>
      </c>
      <c r="D291" t="s">
        <v>29</v>
      </c>
      <c r="E291" s="7">
        <v>280</v>
      </c>
      <c r="F291" s="8">
        <v>87</v>
      </c>
      <c r="G291" s="8">
        <f>Data5[[#This Row],[Units    .]]</f>
        <v>87</v>
      </c>
    </row>
    <row r="292" spans="2:7" x14ac:dyDescent="0.35">
      <c r="B292" t="s">
        <v>17</v>
      </c>
      <c r="C292" t="s">
        <v>33</v>
      </c>
      <c r="D292" t="s">
        <v>20</v>
      </c>
      <c r="E292" s="7">
        <v>259</v>
      </c>
      <c r="F292" s="8">
        <v>207</v>
      </c>
      <c r="G292" s="8">
        <f>Data5[[#This Row],[Units    .]]</f>
        <v>207</v>
      </c>
    </row>
    <row r="293" spans="2:7" x14ac:dyDescent="0.35">
      <c r="B293" t="s">
        <v>32</v>
      </c>
      <c r="C293" t="s">
        <v>13</v>
      </c>
      <c r="D293" t="s">
        <v>12</v>
      </c>
      <c r="E293" s="7">
        <v>252</v>
      </c>
      <c r="F293" s="8">
        <v>54</v>
      </c>
      <c r="G293" s="8">
        <f>Data5[[#This Row],[Units    .]]</f>
        <v>54</v>
      </c>
    </row>
    <row r="294" spans="2:7" x14ac:dyDescent="0.35">
      <c r="B294" t="s">
        <v>24</v>
      </c>
      <c r="C294" t="s">
        <v>33</v>
      </c>
      <c r="D294" t="s">
        <v>42</v>
      </c>
      <c r="E294" s="7">
        <v>245</v>
      </c>
      <c r="F294" s="8">
        <v>288</v>
      </c>
      <c r="G294" s="8">
        <f>Data5[[#This Row],[Units    .]]</f>
        <v>288</v>
      </c>
    </row>
    <row r="295" spans="2:7" x14ac:dyDescent="0.35">
      <c r="B295" t="s">
        <v>32</v>
      </c>
      <c r="C295" t="s">
        <v>33</v>
      </c>
      <c r="D295" t="s">
        <v>38</v>
      </c>
      <c r="E295" s="7">
        <v>238</v>
      </c>
      <c r="F295" s="8">
        <v>18</v>
      </c>
      <c r="G295" s="8">
        <f>Data5[[#This Row],[Units    .]]</f>
        <v>18</v>
      </c>
    </row>
    <row r="296" spans="2:7" x14ac:dyDescent="0.35">
      <c r="B296" t="s">
        <v>28</v>
      </c>
      <c r="C296" t="s">
        <v>9</v>
      </c>
      <c r="D296" t="s">
        <v>20</v>
      </c>
      <c r="E296" s="7">
        <v>217</v>
      </c>
      <c r="F296" s="8">
        <v>36</v>
      </c>
      <c r="G296" s="8">
        <f>Data5[[#This Row],[Units    .]]</f>
        <v>36</v>
      </c>
    </row>
    <row r="297" spans="2:7" x14ac:dyDescent="0.35">
      <c r="B297" t="s">
        <v>32</v>
      </c>
      <c r="C297" t="s">
        <v>9</v>
      </c>
      <c r="D297" t="s">
        <v>31</v>
      </c>
      <c r="E297" s="7">
        <v>189</v>
      </c>
      <c r="F297" s="8">
        <v>48</v>
      </c>
      <c r="G297" s="8">
        <f>Data5[[#This Row],[Units    .]]</f>
        <v>48</v>
      </c>
    </row>
    <row r="298" spans="2:7" x14ac:dyDescent="0.35">
      <c r="B298" t="s">
        <v>8</v>
      </c>
      <c r="C298" t="s">
        <v>33</v>
      </c>
      <c r="D298" t="s">
        <v>54</v>
      </c>
      <c r="E298" s="7">
        <v>182</v>
      </c>
      <c r="F298" s="8">
        <v>48</v>
      </c>
      <c r="G298" s="8">
        <f>Data5[[#This Row],[Units    .]]</f>
        <v>48</v>
      </c>
    </row>
    <row r="299" spans="2:7" x14ac:dyDescent="0.35">
      <c r="B299" t="s">
        <v>52</v>
      </c>
      <c r="C299" t="s">
        <v>45</v>
      </c>
      <c r="D299" t="s">
        <v>43</v>
      </c>
      <c r="E299" s="7">
        <v>168</v>
      </c>
      <c r="F299" s="8">
        <v>84</v>
      </c>
      <c r="G299" s="8">
        <f>Data5[[#This Row],[Units    .]]</f>
        <v>84</v>
      </c>
    </row>
    <row r="300" spans="2:7" x14ac:dyDescent="0.35">
      <c r="B300" t="s">
        <v>40</v>
      </c>
      <c r="C300" t="s">
        <v>45</v>
      </c>
      <c r="D300" t="s">
        <v>50</v>
      </c>
      <c r="E300" s="7">
        <v>154</v>
      </c>
      <c r="F300" s="8">
        <v>21</v>
      </c>
      <c r="G300" s="8">
        <f>Data5[[#This Row],[Units    .]]</f>
        <v>21</v>
      </c>
    </row>
    <row r="301" spans="2:7" x14ac:dyDescent="0.35">
      <c r="B301" t="s">
        <v>40</v>
      </c>
      <c r="C301" t="s">
        <v>9</v>
      </c>
      <c r="D301" t="s">
        <v>51</v>
      </c>
      <c r="E301" s="7">
        <v>98</v>
      </c>
      <c r="F301" s="8">
        <v>204</v>
      </c>
      <c r="G301" s="8">
        <f>Data5[[#This Row],[Units    .]]</f>
        <v>204</v>
      </c>
    </row>
    <row r="302" spans="2:7" x14ac:dyDescent="0.35">
      <c r="B302" t="s">
        <v>17</v>
      </c>
      <c r="C302" t="s">
        <v>21</v>
      </c>
      <c r="D302" t="s">
        <v>51</v>
      </c>
      <c r="E302" s="7">
        <v>98</v>
      </c>
      <c r="F302" s="8">
        <v>159</v>
      </c>
      <c r="G302" s="8">
        <f>Data5[[#This Row],[Units    .]]</f>
        <v>159</v>
      </c>
    </row>
    <row r="303" spans="2:7" x14ac:dyDescent="0.35">
      <c r="B303" t="s">
        <v>24</v>
      </c>
      <c r="C303" t="s">
        <v>45</v>
      </c>
      <c r="D303" t="s">
        <v>12</v>
      </c>
      <c r="E303" s="7">
        <v>63</v>
      </c>
      <c r="F303" s="8">
        <v>123</v>
      </c>
      <c r="G303" s="8">
        <f>Data5[[#This Row],[Units    .]]</f>
        <v>123</v>
      </c>
    </row>
    <row r="304" spans="2:7" x14ac:dyDescent="0.35">
      <c r="B304" t="s">
        <v>32</v>
      </c>
      <c r="C304" t="s">
        <v>45</v>
      </c>
      <c r="D304" t="s">
        <v>12</v>
      </c>
      <c r="E304" s="7">
        <v>56</v>
      </c>
      <c r="F304" s="8">
        <v>51</v>
      </c>
      <c r="G304" s="8">
        <f>Data5[[#This Row],[Units    .]]</f>
        <v>51</v>
      </c>
    </row>
    <row r="305" spans="2:7" x14ac:dyDescent="0.35">
      <c r="B305" t="s">
        <v>52</v>
      </c>
      <c r="C305" t="s">
        <v>33</v>
      </c>
      <c r="D305" t="s">
        <v>46</v>
      </c>
      <c r="E305" s="7">
        <v>42</v>
      </c>
      <c r="F305" s="8">
        <v>150</v>
      </c>
      <c r="G305" s="8">
        <f>Data5[[#This Row],[Units    .]]</f>
        <v>150</v>
      </c>
    </row>
    <row r="306" spans="2:7" x14ac:dyDescent="0.35">
      <c r="B306" t="s">
        <v>55</v>
      </c>
      <c r="C306" t="s">
        <v>25</v>
      </c>
      <c r="D306" t="s">
        <v>10</v>
      </c>
      <c r="E306" s="7">
        <v>21</v>
      </c>
      <c r="F306" s="8">
        <v>168</v>
      </c>
      <c r="G306" s="8">
        <f>Data5[[#This Row],[Units    .]]</f>
        <v>168</v>
      </c>
    </row>
    <row r="307" spans="2:7" x14ac:dyDescent="0.35">
      <c r="B307" t="s">
        <v>28</v>
      </c>
      <c r="C307" t="s">
        <v>25</v>
      </c>
      <c r="D307" t="s">
        <v>53</v>
      </c>
      <c r="E307" s="7">
        <v>0</v>
      </c>
      <c r="F307" s="8">
        <v>135</v>
      </c>
      <c r="G307" s="8">
        <f>Data5[[#This Row],[Units    .]]</f>
        <v>135</v>
      </c>
    </row>
  </sheetData>
  <mergeCells count="2">
    <mergeCell ref="B1:I1"/>
    <mergeCell ref="B2:I2"/>
  </mergeCells>
  <conditionalFormatting sqref="E8:E307">
    <cfRule type="top10" dxfId="8" priority="2" rank="10"/>
    <cfRule type="colorScale" priority="4">
      <colorScale>
        <cfvo type="min"/>
        <cfvo type="percentile" val="50"/>
        <cfvo type="max"/>
        <color rgb="FF63BE7B"/>
        <color rgb="FFFFEB84"/>
        <color rgb="FFF8696B"/>
      </colorScale>
    </cfRule>
  </conditionalFormatting>
  <conditionalFormatting sqref="G8:G307">
    <cfRule type="dataBar" priority="3">
      <dataBar showValue="0">
        <cfvo type="min"/>
        <cfvo type="max"/>
        <color rgb="FFF9334F"/>
      </dataBar>
      <extLst>
        <ext xmlns:x14="http://schemas.microsoft.com/office/spreadsheetml/2009/9/main" uri="{B025F937-C7B1-47D3-B67F-A62EFF666E3E}">
          <x14:id>{6E9A30C9-CDF2-44EC-A61F-D2A487717B3F}</x14:id>
        </ext>
      </extLst>
    </cfRule>
  </conditionalFormatting>
  <conditionalFormatting sqref="F8:F307">
    <cfRule type="duplicateValues" dxfId="7" priority="1"/>
  </conditionalFormatting>
  <pageMargins left="0.70000000000000007" right="0.70000000000000007" top="0.75" bottom="0.75" header="0.30000000000000004" footer="0.30000000000000004"/>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E9A30C9-CDF2-44EC-A61F-D2A487717B3F}">
            <x14:dataBar minLength="0" maxLength="100" border="1" negativeBarBorderColorSameAsPositive="0">
              <x14:cfvo type="min"/>
              <x14:cfvo type="max"/>
              <x14:borderColor rgb="FF638EC6"/>
              <x14:negativeFillColor rgb="FFFF0000"/>
              <x14:negativeBorderColor rgb="FFFF0000"/>
              <x14:axisColor rgb="FF000000"/>
            </x14:dataBar>
          </x14:cfRule>
          <xm:sqref>G8:G307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
  <sheetViews>
    <sheetView showGridLines="0" workbookViewId="0">
      <selection activeCell="I11" sqref="I11"/>
    </sheetView>
  </sheetViews>
  <sheetFormatPr defaultRowHeight="14.5" x14ac:dyDescent="0.35"/>
  <cols>
    <col min="1" max="1" width="2.453125" customWidth="1"/>
    <col min="2" max="2" width="8.7265625" customWidth="1"/>
    <col min="3" max="3" width="13.36328125" customWidth="1"/>
    <col min="4" max="4" width="11.7265625" bestFit="1" customWidth="1"/>
    <col min="5" max="5" width="11.7265625" customWidth="1"/>
    <col min="6" max="6" width="8.7265625" customWidth="1"/>
  </cols>
  <sheetData>
    <row r="1" spans="1:14" ht="59.5" customHeight="1" x14ac:dyDescent="0.35">
      <c r="A1" s="13"/>
      <c r="B1" s="19" t="s">
        <v>66</v>
      </c>
      <c r="C1" s="20"/>
      <c r="D1" s="20"/>
      <c r="E1" s="20"/>
      <c r="F1" s="20"/>
      <c r="G1" s="20"/>
      <c r="H1" s="20"/>
      <c r="I1" s="20"/>
      <c r="J1" s="20"/>
      <c r="K1" s="20"/>
      <c r="L1" s="20"/>
      <c r="M1" s="20"/>
      <c r="N1" s="20"/>
    </row>
    <row r="2" spans="1:14" ht="20" customHeight="1" x14ac:dyDescent="0.35">
      <c r="A2" s="18"/>
      <c r="B2" s="53"/>
      <c r="C2" s="53"/>
      <c r="D2" s="53"/>
      <c r="E2" s="53"/>
      <c r="F2" s="53"/>
      <c r="G2" s="53"/>
      <c r="H2" s="53"/>
      <c r="I2" s="53"/>
      <c r="J2" s="53"/>
      <c r="K2" s="53"/>
      <c r="L2" s="53"/>
      <c r="M2" s="53"/>
      <c r="N2" s="53"/>
    </row>
    <row r="6" spans="1:14" ht="15" thickBot="1" x14ac:dyDescent="0.4">
      <c r="C6" s="41" t="s">
        <v>67</v>
      </c>
      <c r="D6" s="42" t="s">
        <v>3</v>
      </c>
      <c r="E6" s="42"/>
      <c r="F6" s="42" t="s">
        <v>4</v>
      </c>
    </row>
    <row r="7" spans="1:14" ht="15" thickBot="1" x14ac:dyDescent="0.4">
      <c r="C7" s="21" t="s">
        <v>13</v>
      </c>
      <c r="D7" s="22">
        <f>SUMIFS(Data[Amount],Data[Geography],C7)</f>
        <v>252469</v>
      </c>
      <c r="E7" s="22">
        <f>D7</f>
        <v>252469</v>
      </c>
      <c r="F7" s="23">
        <f>SUMIFS(Data!$G$6:$G$305,Data!$D$6:$D$305,C7)</f>
        <v>8760</v>
      </c>
    </row>
    <row r="8" spans="1:14" ht="15" thickBot="1" x14ac:dyDescent="0.4">
      <c r="C8" s="21" t="s">
        <v>9</v>
      </c>
      <c r="D8" s="22">
        <f>SUMIFS(Data[Amount],Data[Geography],C8)</f>
        <v>237944</v>
      </c>
      <c r="E8" s="22">
        <f t="shared" ref="E8:E12" si="0">D8</f>
        <v>237944</v>
      </c>
      <c r="F8" s="23">
        <f>SUMIFS(Data!$G$6:$G$305,Data!$D$6:$D$305,C8)</f>
        <v>7302</v>
      </c>
    </row>
    <row r="9" spans="1:14" ht="15" thickBot="1" x14ac:dyDescent="0.4">
      <c r="C9" s="21" t="s">
        <v>33</v>
      </c>
      <c r="D9" s="22">
        <f>SUMIFS(Data[Amount],Data[Geography],C9)</f>
        <v>218813</v>
      </c>
      <c r="E9" s="22">
        <f t="shared" si="0"/>
        <v>218813</v>
      </c>
      <c r="F9" s="23">
        <f>SUMIFS(Data!$G$6:$G$305,Data!$D$6:$D$305,C9)</f>
        <v>7431</v>
      </c>
    </row>
    <row r="10" spans="1:14" ht="15" thickBot="1" x14ac:dyDescent="0.4">
      <c r="C10" s="21" t="s">
        <v>21</v>
      </c>
      <c r="D10" s="22">
        <f>SUMIFS(Data[Amount],Data[Geography],C10)</f>
        <v>189434</v>
      </c>
      <c r="E10" s="22">
        <f t="shared" si="0"/>
        <v>189434</v>
      </c>
      <c r="F10" s="23">
        <f>SUMIFS(Data!$G$6:$G$305,Data!$D$6:$D$305,C10)</f>
        <v>10158</v>
      </c>
    </row>
    <row r="11" spans="1:14" ht="15" thickBot="1" x14ac:dyDescent="0.4">
      <c r="C11" s="21" t="s">
        <v>25</v>
      </c>
      <c r="D11" s="22">
        <f>SUMIFS(Data[Amount],Data[Geography],C11)</f>
        <v>173530</v>
      </c>
      <c r="E11" s="22">
        <f t="shared" si="0"/>
        <v>173530</v>
      </c>
      <c r="F11" s="23">
        <f>SUMIFS(Data!$G$6:$G$305,Data!$D$6:$D$305,C11)</f>
        <v>5745</v>
      </c>
    </row>
    <row r="12" spans="1:14" ht="15" thickBot="1" x14ac:dyDescent="0.4">
      <c r="C12" s="24" t="s">
        <v>45</v>
      </c>
      <c r="D12" s="22">
        <f>SUMIFS(Data[Amount],Data[Geography],C12)</f>
        <v>168679</v>
      </c>
      <c r="E12" s="22">
        <f t="shared" si="0"/>
        <v>168679</v>
      </c>
      <c r="F12" s="25">
        <f>SUMIFS(Data!$G$6:$G$305,Data!$D$6:$D$305,C12)</f>
        <v>6264</v>
      </c>
    </row>
  </sheetData>
  <sortState xmlns:xlrd2="http://schemas.microsoft.com/office/spreadsheetml/2017/richdata2" ref="C7:D12">
    <sortCondition ref="C7:C12"/>
  </sortState>
  <mergeCells count="1">
    <mergeCell ref="B2:N2"/>
  </mergeCells>
  <conditionalFormatting sqref="E6:E12">
    <cfRule type="dataBar" priority="1">
      <dataBar showValue="0">
        <cfvo type="min"/>
        <cfvo type="max"/>
        <color rgb="FF00B050"/>
      </dataBar>
      <extLst>
        <ext xmlns:x14="http://schemas.microsoft.com/office/spreadsheetml/2009/9/main" uri="{B025F937-C7B1-47D3-B67F-A62EFF666E3E}">
          <x14:id>{721DAABE-654B-4842-9556-0EE0B141AA1C}</x14:id>
        </ext>
      </extLst>
    </cfRule>
  </conditionalFormatting>
  <pageMargins left="0.70000000000000007" right="0.70000000000000007" top="0.75" bottom="0.75" header="0.30000000000000004" footer="0.30000000000000004"/>
  <extLst>
    <ext xmlns:x14="http://schemas.microsoft.com/office/spreadsheetml/2009/9/main" uri="{78C0D931-6437-407d-A8EE-F0AAD7539E65}">
      <x14:conditionalFormattings>
        <x14:conditionalFormatting xmlns:xm="http://schemas.microsoft.com/office/excel/2006/main">
          <x14:cfRule type="dataBar" id="{721DAABE-654B-4842-9556-0EE0B141AA1C}">
            <x14:dataBar minLength="0" maxLength="100" gradient="0">
              <x14:cfvo type="autoMin"/>
              <x14:cfvo type="autoMax"/>
              <x14:negativeFillColor rgb="FFFF0000"/>
              <x14:axisColor rgb="FF000000"/>
            </x14:dataBar>
          </x14:cfRule>
          <xm:sqref>E6:E12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
  <sheetViews>
    <sheetView showGridLines="0" workbookViewId="0">
      <selection activeCell="M4" sqref="M4"/>
    </sheetView>
  </sheetViews>
  <sheetFormatPr defaultRowHeight="14.5" x14ac:dyDescent="0.35"/>
  <cols>
    <col min="1" max="1" width="1.7265625" customWidth="1"/>
    <col min="2" max="3" width="12.36328125" bestFit="1" customWidth="1"/>
    <col min="4" max="4" width="14" bestFit="1" customWidth="1"/>
    <col min="5" max="5" width="5" bestFit="1" customWidth="1"/>
    <col min="6" max="6" width="11.453125" bestFit="1" customWidth="1"/>
  </cols>
  <sheetData>
    <row r="1" spans="1:14" ht="59.5" customHeight="1" x14ac:dyDescent="0.35">
      <c r="A1" s="13"/>
      <c r="B1" s="19" t="s">
        <v>68</v>
      </c>
      <c r="C1" s="20"/>
      <c r="D1" s="20"/>
      <c r="E1" s="20"/>
      <c r="F1" s="20"/>
      <c r="G1" s="20"/>
      <c r="H1" s="20"/>
      <c r="I1" s="20"/>
      <c r="J1" s="20"/>
      <c r="K1" s="20"/>
      <c r="L1" s="26"/>
      <c r="M1" s="26"/>
      <c r="N1" s="26"/>
    </row>
    <row r="2" spans="1:14" ht="19.5" customHeight="1" x14ac:dyDescent="0.35">
      <c r="A2" s="18"/>
      <c r="B2" s="53"/>
      <c r="C2" s="53"/>
      <c r="D2" s="53"/>
      <c r="E2" s="53"/>
      <c r="F2" s="53"/>
      <c r="G2" s="53"/>
      <c r="H2" s="53"/>
      <c r="I2" s="53"/>
      <c r="J2" s="53"/>
      <c r="K2" s="53"/>
      <c r="L2" s="27"/>
      <c r="M2" s="27"/>
      <c r="N2" s="27"/>
    </row>
    <row r="5" spans="1:14" x14ac:dyDescent="0.35">
      <c r="C5" s="39" t="s">
        <v>69</v>
      </c>
      <c r="D5" s="39" t="s">
        <v>70</v>
      </c>
      <c r="E5" s="44" t="s">
        <v>94</v>
      </c>
      <c r="F5" s="39" t="s">
        <v>71</v>
      </c>
    </row>
    <row r="6" spans="1:14" x14ac:dyDescent="0.35">
      <c r="C6" s="28" t="s">
        <v>13</v>
      </c>
      <c r="D6" s="37">
        <v>252469</v>
      </c>
      <c r="E6" s="60">
        <v>252469</v>
      </c>
      <c r="F6" s="60">
        <v>8760</v>
      </c>
    </row>
    <row r="7" spans="1:14" x14ac:dyDescent="0.35">
      <c r="C7" s="28" t="s">
        <v>9</v>
      </c>
      <c r="D7" s="37">
        <v>237944</v>
      </c>
      <c r="E7" s="60">
        <v>237944</v>
      </c>
      <c r="F7" s="60">
        <v>7302</v>
      </c>
    </row>
    <row r="8" spans="1:14" x14ac:dyDescent="0.35">
      <c r="C8" s="28" t="s">
        <v>33</v>
      </c>
      <c r="D8" s="37">
        <v>218813</v>
      </c>
      <c r="E8" s="60">
        <v>218813</v>
      </c>
      <c r="F8" s="60">
        <v>7431</v>
      </c>
    </row>
    <row r="9" spans="1:14" x14ac:dyDescent="0.35">
      <c r="C9" s="28" t="s">
        <v>21</v>
      </c>
      <c r="D9" s="37">
        <v>189434</v>
      </c>
      <c r="E9" s="60">
        <v>189434</v>
      </c>
      <c r="F9" s="60">
        <v>10158</v>
      </c>
    </row>
    <row r="10" spans="1:14" x14ac:dyDescent="0.35">
      <c r="C10" s="28" t="s">
        <v>25</v>
      </c>
      <c r="D10" s="37">
        <v>173530</v>
      </c>
      <c r="E10" s="60">
        <v>173530</v>
      </c>
      <c r="F10" s="60">
        <v>5745</v>
      </c>
    </row>
    <row r="11" spans="1:14" x14ac:dyDescent="0.35">
      <c r="C11" s="28" t="s">
        <v>45</v>
      </c>
      <c r="D11" s="37">
        <v>168679</v>
      </c>
      <c r="E11" s="60">
        <v>168679</v>
      </c>
      <c r="F11" s="60">
        <v>6264</v>
      </c>
    </row>
  </sheetData>
  <mergeCells count="1">
    <mergeCell ref="B2:K2"/>
  </mergeCells>
  <conditionalFormatting pivot="1" sqref="E6:E11">
    <cfRule type="dataBar" priority="1">
      <dataBar showValue="0">
        <cfvo type="min"/>
        <cfvo type="max"/>
        <color rgb="FFFFB628"/>
      </dataBar>
      <extLst>
        <ext xmlns:x14="http://schemas.microsoft.com/office/spreadsheetml/2009/9/main" uri="{B025F937-C7B1-47D3-B67F-A62EFF666E3E}">
          <x14:id>{FD89ED2F-4E30-40DB-9A1D-AFED7FBFAF10}</x14:id>
        </ext>
      </extLst>
    </cfRule>
  </conditionalFormatting>
  <pageMargins left="0.70000000000000007" right="0.70000000000000007" top="0.75" bottom="0.75" header="0.30000000000000004" footer="0.30000000000000004"/>
  <drawing r:id="rId2"/>
  <extLst>
    <ext xmlns:x14="http://schemas.microsoft.com/office/spreadsheetml/2009/9/main" uri="{78C0D931-6437-407d-A8EE-F0AAD7539E65}">
      <x14:conditionalFormattings>
        <x14:conditionalFormatting xmlns:xm="http://schemas.microsoft.com/office/excel/2006/main" pivot="1">
          <x14:cfRule type="dataBar" id="{FD89ED2F-4E30-40DB-9A1D-AFED7FBFAF10}">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
  <sheetViews>
    <sheetView showGridLines="0" workbookViewId="0">
      <selection activeCell="B2" sqref="B2:K2"/>
    </sheetView>
  </sheetViews>
  <sheetFormatPr defaultRowHeight="14.5" x14ac:dyDescent="0.35"/>
  <cols>
    <col min="1" max="1" width="2.54296875" customWidth="1"/>
    <col min="2" max="2" width="18" bestFit="1" customWidth="1"/>
    <col min="3" max="3" width="12.08984375" bestFit="1" customWidth="1"/>
    <col min="4" max="5" width="12" bestFit="1" customWidth="1"/>
    <col min="6" max="6" width="8.7265625" customWidth="1"/>
  </cols>
  <sheetData>
    <row r="1" spans="1:14" ht="59.5" customHeight="1" x14ac:dyDescent="0.35">
      <c r="A1" s="13"/>
      <c r="B1" s="19" t="s">
        <v>72</v>
      </c>
      <c r="C1" s="20"/>
      <c r="D1" s="20"/>
      <c r="E1" s="20"/>
      <c r="F1" s="20"/>
      <c r="G1" s="20"/>
      <c r="H1" s="20"/>
      <c r="I1" s="20"/>
      <c r="J1" s="20"/>
      <c r="K1" s="20"/>
      <c r="L1" s="26"/>
      <c r="M1" s="26"/>
      <c r="N1" s="26"/>
    </row>
    <row r="2" spans="1:14" ht="20" customHeight="1" x14ac:dyDescent="0.35">
      <c r="A2" s="18"/>
      <c r="B2" s="54"/>
      <c r="C2" s="54"/>
      <c r="D2" s="54"/>
      <c r="E2" s="54"/>
      <c r="F2" s="54"/>
      <c r="G2" s="54"/>
      <c r="H2" s="54"/>
      <c r="I2" s="54"/>
      <c r="J2" s="54"/>
      <c r="K2" s="54"/>
      <c r="L2" s="27"/>
      <c r="M2" s="27"/>
      <c r="N2" s="27"/>
    </row>
    <row r="5" spans="1:14" x14ac:dyDescent="0.35">
      <c r="B5" s="39" t="s">
        <v>83</v>
      </c>
      <c r="C5" s="39" t="s">
        <v>95</v>
      </c>
    </row>
    <row r="6" spans="1:14" x14ac:dyDescent="0.35">
      <c r="B6" s="28" t="s">
        <v>49</v>
      </c>
      <c r="C6" s="46">
        <v>33.88697318007663</v>
      </c>
    </row>
    <row r="7" spans="1:14" x14ac:dyDescent="0.35">
      <c r="B7" s="28" t="s">
        <v>43</v>
      </c>
      <c r="C7" s="46">
        <v>32.301656920077974</v>
      </c>
    </row>
    <row r="8" spans="1:14" x14ac:dyDescent="0.35">
      <c r="B8" s="28" t="s">
        <v>51</v>
      </c>
      <c r="C8" s="46">
        <v>32.807189542483663</v>
      </c>
    </row>
    <row r="9" spans="1:14" x14ac:dyDescent="0.35">
      <c r="B9" s="28" t="s">
        <v>26</v>
      </c>
      <c r="C9" s="46">
        <v>37.303128371089535</v>
      </c>
    </row>
    <row r="10" spans="1:14" x14ac:dyDescent="0.35">
      <c r="B10" s="28" t="s">
        <v>22</v>
      </c>
      <c r="C10" s="46">
        <v>44.990867579908674</v>
      </c>
    </row>
  </sheetData>
  <mergeCells count="1">
    <mergeCell ref="B2:K2"/>
  </mergeCells>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06"/>
  <sheetViews>
    <sheetView showGridLines="0" topLeftCell="A20" workbookViewId="0">
      <selection activeCell="N22" sqref="N22"/>
    </sheetView>
  </sheetViews>
  <sheetFormatPr defaultRowHeight="14.5" x14ac:dyDescent="0.35"/>
  <cols>
    <col min="1" max="1" width="2" customWidth="1"/>
    <col min="2" max="14" width="8.7265625" customWidth="1"/>
    <col min="15" max="15" width="15.1796875" bestFit="1" customWidth="1"/>
    <col min="16" max="16" width="8.7265625" customWidth="1"/>
  </cols>
  <sheetData>
    <row r="1" spans="1:19" ht="59.5" customHeight="1" x14ac:dyDescent="0.35">
      <c r="A1" s="13"/>
      <c r="B1" s="19" t="s">
        <v>74</v>
      </c>
      <c r="C1" s="20"/>
      <c r="D1" s="20"/>
      <c r="E1" s="20"/>
      <c r="F1" s="20"/>
      <c r="G1" s="20"/>
      <c r="H1" s="20"/>
      <c r="I1" s="20"/>
      <c r="J1" s="20"/>
      <c r="K1" s="20"/>
      <c r="L1" s="26"/>
      <c r="M1" s="26"/>
      <c r="N1" s="26"/>
    </row>
    <row r="2" spans="1:19" ht="20" customHeight="1" x14ac:dyDescent="0.35">
      <c r="A2" s="18"/>
      <c r="B2" s="53" t="s">
        <v>57</v>
      </c>
      <c r="C2" s="53"/>
      <c r="D2" s="53"/>
      <c r="E2" s="53"/>
      <c r="F2" s="53"/>
      <c r="G2" s="53"/>
      <c r="H2" s="53"/>
      <c r="I2" s="53"/>
      <c r="J2" s="53"/>
      <c r="K2" s="53"/>
      <c r="L2" s="27"/>
      <c r="M2" s="27"/>
      <c r="N2" s="27"/>
    </row>
    <row r="6" spans="1:19" x14ac:dyDescent="0.35">
      <c r="O6" s="4" t="s">
        <v>0</v>
      </c>
      <c r="P6" s="4" t="s">
        <v>1</v>
      </c>
      <c r="Q6" s="4" t="s">
        <v>2</v>
      </c>
      <c r="R6" s="5" t="s">
        <v>3</v>
      </c>
      <c r="S6" s="5" t="s">
        <v>4</v>
      </c>
    </row>
    <row r="7" spans="1:19" x14ac:dyDescent="0.35">
      <c r="O7" t="s">
        <v>8</v>
      </c>
      <c r="P7" t="s">
        <v>9</v>
      </c>
      <c r="Q7" t="s">
        <v>10</v>
      </c>
      <c r="R7" s="47">
        <v>16184</v>
      </c>
      <c r="S7" s="48">
        <v>39</v>
      </c>
    </row>
    <row r="8" spans="1:19" x14ac:dyDescent="0.35">
      <c r="O8" t="s">
        <v>8</v>
      </c>
      <c r="P8" t="s">
        <v>13</v>
      </c>
      <c r="Q8" t="s">
        <v>14</v>
      </c>
      <c r="R8" s="7">
        <v>15610</v>
      </c>
      <c r="S8" s="8">
        <v>339</v>
      </c>
    </row>
    <row r="9" spans="1:19" x14ac:dyDescent="0.35">
      <c r="O9" t="s">
        <v>17</v>
      </c>
      <c r="P9" t="s">
        <v>13</v>
      </c>
      <c r="Q9" t="s">
        <v>18</v>
      </c>
      <c r="R9" s="7">
        <v>14329</v>
      </c>
      <c r="S9" s="8">
        <v>150</v>
      </c>
    </row>
    <row r="10" spans="1:19" x14ac:dyDescent="0.35">
      <c r="O10" t="s">
        <v>8</v>
      </c>
      <c r="P10" t="s">
        <v>21</v>
      </c>
      <c r="Q10" t="s">
        <v>22</v>
      </c>
      <c r="R10" s="7">
        <v>13391</v>
      </c>
      <c r="S10" s="8">
        <v>201</v>
      </c>
    </row>
    <row r="11" spans="1:19" x14ac:dyDescent="0.35">
      <c r="O11" t="s">
        <v>24</v>
      </c>
      <c r="P11" t="s">
        <v>25</v>
      </c>
      <c r="Q11" t="s">
        <v>26</v>
      </c>
      <c r="R11" s="7">
        <v>12950</v>
      </c>
      <c r="S11" s="8">
        <v>30</v>
      </c>
    </row>
    <row r="12" spans="1:19" x14ac:dyDescent="0.35">
      <c r="O12" t="s">
        <v>28</v>
      </c>
      <c r="P12" t="s">
        <v>21</v>
      </c>
      <c r="Q12" t="s">
        <v>29</v>
      </c>
      <c r="R12" s="7">
        <v>12348</v>
      </c>
      <c r="S12" s="8">
        <v>234</v>
      </c>
    </row>
    <row r="13" spans="1:19" x14ac:dyDescent="0.35">
      <c r="O13" t="s">
        <v>32</v>
      </c>
      <c r="P13" t="s">
        <v>33</v>
      </c>
      <c r="Q13" t="s">
        <v>34</v>
      </c>
      <c r="R13" s="7">
        <v>11571</v>
      </c>
      <c r="S13" s="8">
        <v>138</v>
      </c>
    </row>
    <row r="14" spans="1:19" x14ac:dyDescent="0.35">
      <c r="O14" t="s">
        <v>17</v>
      </c>
      <c r="P14" t="s">
        <v>9</v>
      </c>
      <c r="Q14" t="s">
        <v>36</v>
      </c>
      <c r="R14" s="7">
        <v>11522</v>
      </c>
      <c r="S14" s="8">
        <v>204</v>
      </c>
    </row>
    <row r="15" spans="1:19" x14ac:dyDescent="0.35">
      <c r="O15" t="s">
        <v>32</v>
      </c>
      <c r="P15" t="s">
        <v>9</v>
      </c>
      <c r="Q15" t="s">
        <v>10</v>
      </c>
      <c r="R15" s="7">
        <v>11417</v>
      </c>
      <c r="S15" s="8">
        <v>21</v>
      </c>
    </row>
    <row r="16" spans="1:19" x14ac:dyDescent="0.35">
      <c r="O16" t="s">
        <v>40</v>
      </c>
      <c r="P16" t="s">
        <v>9</v>
      </c>
      <c r="Q16" t="s">
        <v>12</v>
      </c>
      <c r="R16" s="7">
        <v>10311</v>
      </c>
      <c r="S16" s="8">
        <v>231</v>
      </c>
    </row>
    <row r="17" spans="15:19" x14ac:dyDescent="0.35">
      <c r="O17" t="s">
        <v>40</v>
      </c>
      <c r="P17" t="s">
        <v>9</v>
      </c>
      <c r="Q17" t="s">
        <v>29</v>
      </c>
      <c r="R17" s="7">
        <v>10304</v>
      </c>
      <c r="S17" s="8">
        <v>84</v>
      </c>
    </row>
    <row r="18" spans="15:19" x14ac:dyDescent="0.35">
      <c r="O18" t="s">
        <v>44</v>
      </c>
      <c r="P18" t="s">
        <v>45</v>
      </c>
      <c r="Q18" t="s">
        <v>46</v>
      </c>
      <c r="R18" s="7">
        <v>10129</v>
      </c>
      <c r="S18" s="8">
        <v>312</v>
      </c>
    </row>
    <row r="19" spans="15:19" x14ac:dyDescent="0.35">
      <c r="O19" t="s">
        <v>48</v>
      </c>
      <c r="P19" t="s">
        <v>9</v>
      </c>
      <c r="Q19" t="s">
        <v>20</v>
      </c>
      <c r="R19" s="7">
        <v>10073</v>
      </c>
      <c r="S19" s="8">
        <v>120</v>
      </c>
    </row>
    <row r="20" spans="15:19" x14ac:dyDescent="0.35">
      <c r="O20" t="s">
        <v>32</v>
      </c>
      <c r="P20" t="s">
        <v>33</v>
      </c>
      <c r="Q20" t="s">
        <v>31</v>
      </c>
      <c r="R20" s="7">
        <v>9926</v>
      </c>
      <c r="S20" s="8">
        <v>201</v>
      </c>
    </row>
    <row r="21" spans="15:19" x14ac:dyDescent="0.35">
      <c r="O21" t="s">
        <v>44</v>
      </c>
      <c r="P21" t="s">
        <v>33</v>
      </c>
      <c r="Q21" t="s">
        <v>43</v>
      </c>
      <c r="R21" s="7">
        <v>9835</v>
      </c>
      <c r="S21" s="8">
        <v>207</v>
      </c>
    </row>
    <row r="22" spans="15:19" x14ac:dyDescent="0.35">
      <c r="O22" t="s">
        <v>28</v>
      </c>
      <c r="P22" t="s">
        <v>9</v>
      </c>
      <c r="Q22" t="s">
        <v>26</v>
      </c>
      <c r="R22" s="7">
        <v>9772</v>
      </c>
      <c r="S22" s="8">
        <v>90</v>
      </c>
    </row>
    <row r="23" spans="15:19" x14ac:dyDescent="0.35">
      <c r="O23" t="s">
        <v>52</v>
      </c>
      <c r="P23" t="s">
        <v>33</v>
      </c>
      <c r="Q23" t="s">
        <v>22</v>
      </c>
      <c r="R23" s="7">
        <v>9709</v>
      </c>
      <c r="S23" s="8">
        <v>30</v>
      </c>
    </row>
    <row r="24" spans="15:19" x14ac:dyDescent="0.35">
      <c r="O24" t="s">
        <v>52</v>
      </c>
      <c r="P24" t="s">
        <v>25</v>
      </c>
      <c r="Q24" t="s">
        <v>34</v>
      </c>
      <c r="R24" s="7">
        <v>9660</v>
      </c>
      <c r="S24" s="8">
        <v>27</v>
      </c>
    </row>
    <row r="25" spans="15:19" x14ac:dyDescent="0.35">
      <c r="O25" t="s">
        <v>40</v>
      </c>
      <c r="P25" t="s">
        <v>9</v>
      </c>
      <c r="Q25" t="s">
        <v>34</v>
      </c>
      <c r="R25" s="7">
        <v>9632</v>
      </c>
      <c r="S25" s="8">
        <v>288</v>
      </c>
    </row>
    <row r="26" spans="15:19" x14ac:dyDescent="0.35">
      <c r="O26" t="s">
        <v>17</v>
      </c>
      <c r="P26" t="s">
        <v>45</v>
      </c>
      <c r="Q26" t="s">
        <v>26</v>
      </c>
      <c r="R26" s="7">
        <v>9506</v>
      </c>
      <c r="S26" s="8">
        <v>87</v>
      </c>
    </row>
    <row r="27" spans="15:19" x14ac:dyDescent="0.35">
      <c r="O27" t="s">
        <v>32</v>
      </c>
      <c r="P27" t="s">
        <v>25</v>
      </c>
      <c r="Q27" t="s">
        <v>14</v>
      </c>
      <c r="R27" s="7">
        <v>9443</v>
      </c>
      <c r="S27" s="8">
        <v>162</v>
      </c>
    </row>
    <row r="28" spans="15:19" x14ac:dyDescent="0.35">
      <c r="O28" t="s">
        <v>55</v>
      </c>
      <c r="P28" t="s">
        <v>9</v>
      </c>
      <c r="Q28" t="s">
        <v>10</v>
      </c>
      <c r="R28" s="7">
        <v>9198</v>
      </c>
      <c r="S28" s="8">
        <v>36</v>
      </c>
    </row>
    <row r="29" spans="15:19" x14ac:dyDescent="0.35">
      <c r="O29" t="s">
        <v>17</v>
      </c>
      <c r="P29" t="s">
        <v>9</v>
      </c>
      <c r="Q29" t="s">
        <v>46</v>
      </c>
      <c r="R29" s="7">
        <v>9051</v>
      </c>
      <c r="S29" s="8">
        <v>57</v>
      </c>
    </row>
    <row r="30" spans="15:19" x14ac:dyDescent="0.35">
      <c r="O30" t="s">
        <v>28</v>
      </c>
      <c r="P30" t="s">
        <v>33</v>
      </c>
      <c r="Q30" t="s">
        <v>53</v>
      </c>
      <c r="R30" s="7">
        <v>9002</v>
      </c>
      <c r="S30" s="8">
        <v>72</v>
      </c>
    </row>
    <row r="31" spans="15:19" x14ac:dyDescent="0.35">
      <c r="O31" t="s">
        <v>52</v>
      </c>
      <c r="P31" t="s">
        <v>25</v>
      </c>
      <c r="Q31" t="s">
        <v>54</v>
      </c>
      <c r="R31" s="7">
        <v>8890</v>
      </c>
      <c r="S31" s="8">
        <v>210</v>
      </c>
    </row>
    <row r="32" spans="15:19" x14ac:dyDescent="0.35">
      <c r="O32" t="s">
        <v>28</v>
      </c>
      <c r="P32" t="s">
        <v>21</v>
      </c>
      <c r="Q32" t="s">
        <v>26</v>
      </c>
      <c r="R32" s="7">
        <v>8869</v>
      </c>
      <c r="S32" s="8">
        <v>432</v>
      </c>
    </row>
    <row r="33" spans="15:19" x14ac:dyDescent="0.35">
      <c r="O33" t="s">
        <v>44</v>
      </c>
      <c r="P33" t="s">
        <v>13</v>
      </c>
      <c r="Q33" t="s">
        <v>49</v>
      </c>
      <c r="R33" s="7">
        <v>8862</v>
      </c>
      <c r="S33" s="8">
        <v>189</v>
      </c>
    </row>
    <row r="34" spans="15:19" x14ac:dyDescent="0.35">
      <c r="O34" t="s">
        <v>55</v>
      </c>
      <c r="P34" t="s">
        <v>45</v>
      </c>
      <c r="Q34" t="s">
        <v>51</v>
      </c>
      <c r="R34" s="7">
        <v>8841</v>
      </c>
      <c r="S34" s="8">
        <v>303</v>
      </c>
    </row>
    <row r="35" spans="15:19" x14ac:dyDescent="0.35">
      <c r="O35" t="s">
        <v>8</v>
      </c>
      <c r="P35" t="s">
        <v>33</v>
      </c>
      <c r="Q35" t="s">
        <v>50</v>
      </c>
      <c r="R35" s="7">
        <v>8813</v>
      </c>
      <c r="S35" s="8">
        <v>21</v>
      </c>
    </row>
    <row r="36" spans="15:19" x14ac:dyDescent="0.35">
      <c r="O36" t="s">
        <v>17</v>
      </c>
      <c r="P36" t="s">
        <v>13</v>
      </c>
      <c r="Q36" t="s">
        <v>14</v>
      </c>
      <c r="R36" s="7">
        <v>8463</v>
      </c>
      <c r="S36" s="8">
        <v>492</v>
      </c>
    </row>
    <row r="37" spans="15:19" x14ac:dyDescent="0.35">
      <c r="O37" t="s">
        <v>44</v>
      </c>
      <c r="P37" t="s">
        <v>9</v>
      </c>
      <c r="Q37" t="s">
        <v>43</v>
      </c>
      <c r="R37" s="7">
        <v>8435</v>
      </c>
      <c r="S37" s="8">
        <v>42</v>
      </c>
    </row>
    <row r="38" spans="15:19" x14ac:dyDescent="0.35">
      <c r="O38" t="s">
        <v>32</v>
      </c>
      <c r="P38" t="s">
        <v>9</v>
      </c>
      <c r="Q38" t="s">
        <v>53</v>
      </c>
      <c r="R38" s="7">
        <v>8211</v>
      </c>
      <c r="S38" s="8">
        <v>75</v>
      </c>
    </row>
    <row r="39" spans="15:19" x14ac:dyDescent="0.35">
      <c r="O39" t="s">
        <v>17</v>
      </c>
      <c r="P39" t="s">
        <v>13</v>
      </c>
      <c r="Q39" t="s">
        <v>47</v>
      </c>
      <c r="R39" s="7">
        <v>8155</v>
      </c>
      <c r="S39" s="8">
        <v>90</v>
      </c>
    </row>
    <row r="40" spans="15:19" x14ac:dyDescent="0.35">
      <c r="O40" t="s">
        <v>48</v>
      </c>
      <c r="P40" t="s">
        <v>13</v>
      </c>
      <c r="Q40" t="s">
        <v>51</v>
      </c>
      <c r="R40" s="7">
        <v>8008</v>
      </c>
      <c r="S40" s="8">
        <v>456</v>
      </c>
    </row>
    <row r="41" spans="15:19" x14ac:dyDescent="0.35">
      <c r="O41" t="s">
        <v>40</v>
      </c>
      <c r="P41" t="s">
        <v>13</v>
      </c>
      <c r="Q41" t="s">
        <v>26</v>
      </c>
      <c r="R41" s="7">
        <v>7847</v>
      </c>
      <c r="S41" s="8">
        <v>174</v>
      </c>
    </row>
    <row r="42" spans="15:19" x14ac:dyDescent="0.35">
      <c r="O42" t="s">
        <v>17</v>
      </c>
      <c r="P42" t="s">
        <v>21</v>
      </c>
      <c r="Q42" t="s">
        <v>22</v>
      </c>
      <c r="R42" s="7">
        <v>7833</v>
      </c>
      <c r="S42" s="8">
        <v>243</v>
      </c>
    </row>
    <row r="43" spans="15:19" x14ac:dyDescent="0.35">
      <c r="O43" t="s">
        <v>32</v>
      </c>
      <c r="P43" t="s">
        <v>25</v>
      </c>
      <c r="Q43" t="s">
        <v>36</v>
      </c>
      <c r="R43" s="7">
        <v>7812</v>
      </c>
      <c r="S43" s="8">
        <v>81</v>
      </c>
    </row>
    <row r="44" spans="15:19" x14ac:dyDescent="0.35">
      <c r="O44" t="s">
        <v>55</v>
      </c>
      <c r="P44" t="s">
        <v>13</v>
      </c>
      <c r="Q44" t="s">
        <v>29</v>
      </c>
      <c r="R44" s="7">
        <v>7777</v>
      </c>
      <c r="S44" s="8">
        <v>504</v>
      </c>
    </row>
    <row r="45" spans="15:19" x14ac:dyDescent="0.35">
      <c r="O45" t="s">
        <v>44</v>
      </c>
      <c r="P45" t="s">
        <v>13</v>
      </c>
      <c r="Q45" t="s">
        <v>31</v>
      </c>
      <c r="R45" s="7">
        <v>7777</v>
      </c>
      <c r="S45" s="8">
        <v>39</v>
      </c>
    </row>
    <row r="46" spans="15:19" x14ac:dyDescent="0.35">
      <c r="O46" t="s">
        <v>48</v>
      </c>
      <c r="P46" t="s">
        <v>33</v>
      </c>
      <c r="Q46" t="s">
        <v>54</v>
      </c>
      <c r="R46" s="7">
        <v>7693</v>
      </c>
      <c r="S46" s="8">
        <v>87</v>
      </c>
    </row>
    <row r="47" spans="15:19" x14ac:dyDescent="0.35">
      <c r="O47" t="s">
        <v>28</v>
      </c>
      <c r="P47" t="s">
        <v>33</v>
      </c>
      <c r="Q47" t="s">
        <v>38</v>
      </c>
      <c r="R47" s="7">
        <v>7693</v>
      </c>
      <c r="S47" s="8">
        <v>21</v>
      </c>
    </row>
    <row r="48" spans="15:19" x14ac:dyDescent="0.35">
      <c r="O48" t="s">
        <v>32</v>
      </c>
      <c r="P48" t="s">
        <v>25</v>
      </c>
      <c r="Q48" t="s">
        <v>42</v>
      </c>
      <c r="R48" s="7">
        <v>7651</v>
      </c>
      <c r="S48" s="8">
        <v>213</v>
      </c>
    </row>
    <row r="49" spans="15:19" x14ac:dyDescent="0.35">
      <c r="O49" t="s">
        <v>32</v>
      </c>
      <c r="P49" t="s">
        <v>13</v>
      </c>
      <c r="Q49" t="s">
        <v>38</v>
      </c>
      <c r="R49" s="7">
        <v>7511</v>
      </c>
      <c r="S49" s="8">
        <v>120</v>
      </c>
    </row>
    <row r="50" spans="15:19" x14ac:dyDescent="0.35">
      <c r="O50" t="s">
        <v>8</v>
      </c>
      <c r="P50" t="s">
        <v>45</v>
      </c>
      <c r="Q50" t="s">
        <v>50</v>
      </c>
      <c r="R50" s="7">
        <v>7483</v>
      </c>
      <c r="S50" s="8">
        <v>45</v>
      </c>
    </row>
    <row r="51" spans="15:19" x14ac:dyDescent="0.35">
      <c r="O51" t="s">
        <v>40</v>
      </c>
      <c r="P51" t="s">
        <v>21</v>
      </c>
      <c r="Q51" t="s">
        <v>18</v>
      </c>
      <c r="R51" s="7">
        <v>7455</v>
      </c>
      <c r="S51" s="8">
        <v>216</v>
      </c>
    </row>
    <row r="52" spans="15:19" x14ac:dyDescent="0.35">
      <c r="O52" t="s">
        <v>48</v>
      </c>
      <c r="P52" t="s">
        <v>45</v>
      </c>
      <c r="Q52" t="s">
        <v>42</v>
      </c>
      <c r="R52" s="7">
        <v>7322</v>
      </c>
      <c r="S52" s="8">
        <v>36</v>
      </c>
    </row>
    <row r="53" spans="15:19" x14ac:dyDescent="0.35">
      <c r="O53" t="s">
        <v>55</v>
      </c>
      <c r="P53" t="s">
        <v>33</v>
      </c>
      <c r="Q53" t="s">
        <v>18</v>
      </c>
      <c r="R53" s="7">
        <v>7308</v>
      </c>
      <c r="S53" s="8">
        <v>327</v>
      </c>
    </row>
    <row r="54" spans="15:19" x14ac:dyDescent="0.35">
      <c r="O54" t="s">
        <v>8</v>
      </c>
      <c r="P54" t="s">
        <v>13</v>
      </c>
      <c r="Q54" t="s">
        <v>22</v>
      </c>
      <c r="R54" s="7">
        <v>7280</v>
      </c>
      <c r="S54" s="8">
        <v>201</v>
      </c>
    </row>
    <row r="55" spans="15:19" x14ac:dyDescent="0.35">
      <c r="O55" t="s">
        <v>17</v>
      </c>
      <c r="P55" t="s">
        <v>33</v>
      </c>
      <c r="Q55" t="s">
        <v>14</v>
      </c>
      <c r="R55" s="7">
        <v>7273</v>
      </c>
      <c r="S55" s="8">
        <v>96</v>
      </c>
    </row>
    <row r="56" spans="15:19" x14ac:dyDescent="0.35">
      <c r="O56" t="s">
        <v>55</v>
      </c>
      <c r="P56" t="s">
        <v>13</v>
      </c>
      <c r="Q56" t="s">
        <v>16</v>
      </c>
      <c r="R56" s="7">
        <v>7259</v>
      </c>
      <c r="S56" s="8">
        <v>276</v>
      </c>
    </row>
    <row r="57" spans="15:19" x14ac:dyDescent="0.35">
      <c r="O57" t="s">
        <v>8</v>
      </c>
      <c r="P57" t="s">
        <v>45</v>
      </c>
      <c r="Q57" t="s">
        <v>12</v>
      </c>
      <c r="R57" s="7">
        <v>7189</v>
      </c>
      <c r="S57" s="8">
        <v>54</v>
      </c>
    </row>
    <row r="58" spans="15:19" x14ac:dyDescent="0.35">
      <c r="O58" t="s">
        <v>52</v>
      </c>
      <c r="P58" t="s">
        <v>25</v>
      </c>
      <c r="Q58" t="s">
        <v>46</v>
      </c>
      <c r="R58" s="7">
        <v>7021</v>
      </c>
      <c r="S58" s="8">
        <v>183</v>
      </c>
    </row>
    <row r="59" spans="15:19" x14ac:dyDescent="0.35">
      <c r="O59" t="s">
        <v>8</v>
      </c>
      <c r="P59" t="s">
        <v>13</v>
      </c>
      <c r="Q59" t="s">
        <v>36</v>
      </c>
      <c r="R59" s="7">
        <v>6986</v>
      </c>
      <c r="S59" s="8">
        <v>21</v>
      </c>
    </row>
    <row r="60" spans="15:19" x14ac:dyDescent="0.35">
      <c r="O60" t="s">
        <v>8</v>
      </c>
      <c r="P60" t="s">
        <v>25</v>
      </c>
      <c r="Q60" t="s">
        <v>43</v>
      </c>
      <c r="R60" s="7">
        <v>6909</v>
      </c>
      <c r="S60" s="8">
        <v>81</v>
      </c>
    </row>
    <row r="61" spans="15:19" x14ac:dyDescent="0.35">
      <c r="O61" t="s">
        <v>24</v>
      </c>
      <c r="P61" t="s">
        <v>45</v>
      </c>
      <c r="Q61" t="s">
        <v>20</v>
      </c>
      <c r="R61" s="7">
        <v>6860</v>
      </c>
      <c r="S61" s="8">
        <v>126</v>
      </c>
    </row>
    <row r="62" spans="15:19" x14ac:dyDescent="0.35">
      <c r="O62" t="s">
        <v>28</v>
      </c>
      <c r="P62" t="s">
        <v>21</v>
      </c>
      <c r="Q62" t="s">
        <v>43</v>
      </c>
      <c r="R62" s="7">
        <v>6853</v>
      </c>
      <c r="S62" s="8">
        <v>372</v>
      </c>
    </row>
    <row r="63" spans="15:19" x14ac:dyDescent="0.35">
      <c r="O63" t="s">
        <v>17</v>
      </c>
      <c r="P63" t="s">
        <v>13</v>
      </c>
      <c r="Q63" t="s">
        <v>42</v>
      </c>
      <c r="R63" s="7">
        <v>6832</v>
      </c>
      <c r="S63" s="8">
        <v>27</v>
      </c>
    </row>
    <row r="64" spans="15:19" x14ac:dyDescent="0.35">
      <c r="O64" t="s">
        <v>48</v>
      </c>
      <c r="P64" t="s">
        <v>33</v>
      </c>
      <c r="Q64" t="s">
        <v>51</v>
      </c>
      <c r="R64" s="7">
        <v>6818</v>
      </c>
      <c r="S64" s="8">
        <v>6</v>
      </c>
    </row>
    <row r="65" spans="15:19" x14ac:dyDescent="0.35">
      <c r="O65" t="s">
        <v>44</v>
      </c>
      <c r="P65" t="s">
        <v>21</v>
      </c>
      <c r="Q65" t="s">
        <v>46</v>
      </c>
      <c r="R65" s="7">
        <v>6755</v>
      </c>
      <c r="S65" s="8">
        <v>252</v>
      </c>
    </row>
    <row r="66" spans="15:19" x14ac:dyDescent="0.35">
      <c r="O66" t="s">
        <v>28</v>
      </c>
      <c r="P66" t="s">
        <v>13</v>
      </c>
      <c r="Q66" t="s">
        <v>51</v>
      </c>
      <c r="R66" s="7">
        <v>6748</v>
      </c>
      <c r="S66" s="8">
        <v>48</v>
      </c>
    </row>
    <row r="67" spans="15:19" x14ac:dyDescent="0.35">
      <c r="O67" t="s">
        <v>48</v>
      </c>
      <c r="P67" t="s">
        <v>13</v>
      </c>
      <c r="Q67" t="s">
        <v>29</v>
      </c>
      <c r="R67" s="7">
        <v>6734</v>
      </c>
      <c r="S67" s="8">
        <v>123</v>
      </c>
    </row>
    <row r="68" spans="15:19" x14ac:dyDescent="0.35">
      <c r="O68" t="s">
        <v>52</v>
      </c>
      <c r="P68" t="s">
        <v>21</v>
      </c>
      <c r="Q68" t="s">
        <v>29</v>
      </c>
      <c r="R68" s="7">
        <v>6706</v>
      </c>
      <c r="S68" s="8">
        <v>459</v>
      </c>
    </row>
    <row r="69" spans="15:19" x14ac:dyDescent="0.35">
      <c r="O69" t="s">
        <v>24</v>
      </c>
      <c r="P69" t="s">
        <v>9</v>
      </c>
      <c r="Q69" t="s">
        <v>29</v>
      </c>
      <c r="R69" s="7">
        <v>6657</v>
      </c>
      <c r="S69" s="8">
        <v>303</v>
      </c>
    </row>
    <row r="70" spans="15:19" x14ac:dyDescent="0.35">
      <c r="O70" t="s">
        <v>55</v>
      </c>
      <c r="P70" t="s">
        <v>21</v>
      </c>
      <c r="Q70" t="s">
        <v>22</v>
      </c>
      <c r="R70" s="7">
        <v>6657</v>
      </c>
      <c r="S70" s="8">
        <v>276</v>
      </c>
    </row>
    <row r="71" spans="15:19" x14ac:dyDescent="0.35">
      <c r="O71" t="s">
        <v>44</v>
      </c>
      <c r="P71" t="s">
        <v>33</v>
      </c>
      <c r="Q71" t="s">
        <v>16</v>
      </c>
      <c r="R71" s="7">
        <v>6608</v>
      </c>
      <c r="S71" s="8">
        <v>225</v>
      </c>
    </row>
    <row r="72" spans="15:19" x14ac:dyDescent="0.35">
      <c r="O72" t="s">
        <v>32</v>
      </c>
      <c r="P72" t="s">
        <v>45</v>
      </c>
      <c r="Q72" t="s">
        <v>18</v>
      </c>
      <c r="R72" s="7">
        <v>6580</v>
      </c>
      <c r="S72" s="8">
        <v>183</v>
      </c>
    </row>
    <row r="73" spans="15:19" x14ac:dyDescent="0.35">
      <c r="O73" t="s">
        <v>44</v>
      </c>
      <c r="P73" t="s">
        <v>33</v>
      </c>
      <c r="Q73" t="s">
        <v>46</v>
      </c>
      <c r="R73" s="7">
        <v>6454</v>
      </c>
      <c r="S73" s="8">
        <v>54</v>
      </c>
    </row>
    <row r="74" spans="15:19" x14ac:dyDescent="0.35">
      <c r="O74" t="s">
        <v>52</v>
      </c>
      <c r="P74" t="s">
        <v>45</v>
      </c>
      <c r="Q74" t="s">
        <v>42</v>
      </c>
      <c r="R74" s="7">
        <v>6433</v>
      </c>
      <c r="S74" s="8">
        <v>78</v>
      </c>
    </row>
    <row r="75" spans="15:19" x14ac:dyDescent="0.35">
      <c r="O75" t="s">
        <v>40</v>
      </c>
      <c r="P75" t="s">
        <v>33</v>
      </c>
      <c r="Q75" t="s">
        <v>49</v>
      </c>
      <c r="R75" s="7">
        <v>6398</v>
      </c>
      <c r="S75" s="8">
        <v>102</v>
      </c>
    </row>
    <row r="76" spans="15:19" x14ac:dyDescent="0.35">
      <c r="O76" t="s">
        <v>44</v>
      </c>
      <c r="P76" t="s">
        <v>33</v>
      </c>
      <c r="Q76" t="s">
        <v>26</v>
      </c>
      <c r="R76" s="7">
        <v>6391</v>
      </c>
      <c r="S76" s="8">
        <v>48</v>
      </c>
    </row>
    <row r="77" spans="15:19" x14ac:dyDescent="0.35">
      <c r="O77" t="s">
        <v>28</v>
      </c>
      <c r="P77" t="s">
        <v>25</v>
      </c>
      <c r="Q77" t="s">
        <v>36</v>
      </c>
      <c r="R77" s="7">
        <v>6370</v>
      </c>
      <c r="S77" s="8">
        <v>30</v>
      </c>
    </row>
    <row r="78" spans="15:19" x14ac:dyDescent="0.35">
      <c r="O78" t="s">
        <v>8</v>
      </c>
      <c r="P78" t="s">
        <v>9</v>
      </c>
      <c r="Q78" t="s">
        <v>47</v>
      </c>
      <c r="R78" s="7">
        <v>6314</v>
      </c>
      <c r="S78" s="8">
        <v>15</v>
      </c>
    </row>
    <row r="79" spans="15:19" x14ac:dyDescent="0.35">
      <c r="O79" t="s">
        <v>55</v>
      </c>
      <c r="P79" t="s">
        <v>13</v>
      </c>
      <c r="Q79" t="s">
        <v>50</v>
      </c>
      <c r="R79" s="7">
        <v>6300</v>
      </c>
      <c r="S79" s="8">
        <v>42</v>
      </c>
    </row>
    <row r="80" spans="15:19" x14ac:dyDescent="0.35">
      <c r="O80" t="s">
        <v>52</v>
      </c>
      <c r="P80" t="s">
        <v>33</v>
      </c>
      <c r="Q80" t="s">
        <v>51</v>
      </c>
      <c r="R80" s="7">
        <v>6279</v>
      </c>
      <c r="S80" s="8">
        <v>45</v>
      </c>
    </row>
    <row r="81" spans="15:19" x14ac:dyDescent="0.35">
      <c r="O81" t="s">
        <v>8</v>
      </c>
      <c r="P81" t="s">
        <v>13</v>
      </c>
      <c r="Q81" t="s">
        <v>43</v>
      </c>
      <c r="R81" s="7">
        <v>6279</v>
      </c>
      <c r="S81" s="8">
        <v>237</v>
      </c>
    </row>
    <row r="82" spans="15:19" x14ac:dyDescent="0.35">
      <c r="O82" t="s">
        <v>8</v>
      </c>
      <c r="P82" t="s">
        <v>9</v>
      </c>
      <c r="Q82" t="s">
        <v>12</v>
      </c>
      <c r="R82" s="7">
        <v>6146</v>
      </c>
      <c r="S82" s="8">
        <v>63</v>
      </c>
    </row>
    <row r="83" spans="15:19" x14ac:dyDescent="0.35">
      <c r="O83" t="s">
        <v>28</v>
      </c>
      <c r="P83" t="s">
        <v>33</v>
      </c>
      <c r="Q83" t="s">
        <v>36</v>
      </c>
      <c r="R83" s="7">
        <v>6132</v>
      </c>
      <c r="S83" s="8">
        <v>93</v>
      </c>
    </row>
    <row r="84" spans="15:19" x14ac:dyDescent="0.35">
      <c r="O84" t="s">
        <v>28</v>
      </c>
      <c r="P84" t="s">
        <v>45</v>
      </c>
      <c r="Q84" t="s">
        <v>20</v>
      </c>
      <c r="R84" s="7">
        <v>6125</v>
      </c>
      <c r="S84" s="8">
        <v>102</v>
      </c>
    </row>
    <row r="85" spans="15:19" x14ac:dyDescent="0.35">
      <c r="O85" t="s">
        <v>48</v>
      </c>
      <c r="P85" t="s">
        <v>9</v>
      </c>
      <c r="Q85" t="s">
        <v>29</v>
      </c>
      <c r="R85" s="7">
        <v>6118</v>
      </c>
      <c r="S85" s="8">
        <v>9</v>
      </c>
    </row>
    <row r="86" spans="15:19" x14ac:dyDescent="0.35">
      <c r="O86" t="s">
        <v>40</v>
      </c>
      <c r="P86" t="s">
        <v>9</v>
      </c>
      <c r="Q86" t="s">
        <v>46</v>
      </c>
      <c r="R86" s="7">
        <v>6118</v>
      </c>
      <c r="S86" s="8">
        <v>174</v>
      </c>
    </row>
    <row r="87" spans="15:19" x14ac:dyDescent="0.35">
      <c r="O87" t="s">
        <v>8</v>
      </c>
      <c r="P87" t="s">
        <v>9</v>
      </c>
      <c r="Q87" t="s">
        <v>34</v>
      </c>
      <c r="R87" s="7">
        <v>6111</v>
      </c>
      <c r="S87" s="8">
        <v>3</v>
      </c>
    </row>
    <row r="88" spans="15:19" x14ac:dyDescent="0.35">
      <c r="O88" t="s">
        <v>48</v>
      </c>
      <c r="P88" t="s">
        <v>25</v>
      </c>
      <c r="Q88" t="s">
        <v>31</v>
      </c>
      <c r="R88" s="7">
        <v>6048</v>
      </c>
      <c r="S88" s="8">
        <v>27</v>
      </c>
    </row>
    <row r="89" spans="15:19" x14ac:dyDescent="0.35">
      <c r="O89" t="s">
        <v>32</v>
      </c>
      <c r="P89" t="s">
        <v>25</v>
      </c>
      <c r="Q89" t="s">
        <v>18</v>
      </c>
      <c r="R89" s="7">
        <v>6027</v>
      </c>
      <c r="S89" s="8">
        <v>144</v>
      </c>
    </row>
    <row r="90" spans="15:19" x14ac:dyDescent="0.35">
      <c r="O90" t="s">
        <v>40</v>
      </c>
      <c r="P90" t="s">
        <v>45</v>
      </c>
      <c r="Q90" t="s">
        <v>43</v>
      </c>
      <c r="R90" s="7">
        <v>5915</v>
      </c>
      <c r="S90" s="8">
        <v>3</v>
      </c>
    </row>
    <row r="91" spans="15:19" x14ac:dyDescent="0.35">
      <c r="O91" t="s">
        <v>28</v>
      </c>
      <c r="P91" t="s">
        <v>25</v>
      </c>
      <c r="Q91" t="s">
        <v>43</v>
      </c>
      <c r="R91" s="7">
        <v>5817</v>
      </c>
      <c r="S91" s="8">
        <v>12</v>
      </c>
    </row>
    <row r="92" spans="15:19" x14ac:dyDescent="0.35">
      <c r="O92" t="s">
        <v>28</v>
      </c>
      <c r="P92" t="s">
        <v>25</v>
      </c>
      <c r="Q92" t="s">
        <v>22</v>
      </c>
      <c r="R92" s="7">
        <v>5775</v>
      </c>
      <c r="S92" s="8">
        <v>42</v>
      </c>
    </row>
    <row r="93" spans="15:19" x14ac:dyDescent="0.35">
      <c r="O93" t="s">
        <v>44</v>
      </c>
      <c r="P93" t="s">
        <v>45</v>
      </c>
      <c r="Q93" t="s">
        <v>18</v>
      </c>
      <c r="R93" s="7">
        <v>5677</v>
      </c>
      <c r="S93" s="8">
        <v>258</v>
      </c>
    </row>
    <row r="94" spans="15:19" x14ac:dyDescent="0.35">
      <c r="O94" t="s">
        <v>28</v>
      </c>
      <c r="P94" t="s">
        <v>45</v>
      </c>
      <c r="Q94" t="s">
        <v>12</v>
      </c>
      <c r="R94" s="7">
        <v>5670</v>
      </c>
      <c r="S94" s="8">
        <v>297</v>
      </c>
    </row>
    <row r="95" spans="15:19" x14ac:dyDescent="0.35">
      <c r="O95" t="s">
        <v>24</v>
      </c>
      <c r="P95" t="s">
        <v>45</v>
      </c>
      <c r="Q95" t="s">
        <v>16</v>
      </c>
      <c r="R95" s="7">
        <v>5586</v>
      </c>
      <c r="S95" s="8">
        <v>525</v>
      </c>
    </row>
    <row r="96" spans="15:19" x14ac:dyDescent="0.35">
      <c r="O96" t="s">
        <v>44</v>
      </c>
      <c r="P96" t="s">
        <v>9</v>
      </c>
      <c r="Q96" t="s">
        <v>53</v>
      </c>
      <c r="R96" s="7">
        <v>5551</v>
      </c>
      <c r="S96" s="8">
        <v>252</v>
      </c>
    </row>
    <row r="97" spans="15:19" x14ac:dyDescent="0.35">
      <c r="O97" t="s">
        <v>8</v>
      </c>
      <c r="P97" t="s">
        <v>45</v>
      </c>
      <c r="Q97" t="s">
        <v>38</v>
      </c>
      <c r="R97" s="7">
        <v>5474</v>
      </c>
      <c r="S97" s="8">
        <v>168</v>
      </c>
    </row>
    <row r="98" spans="15:19" x14ac:dyDescent="0.35">
      <c r="O98" t="s">
        <v>28</v>
      </c>
      <c r="P98" t="s">
        <v>9</v>
      </c>
      <c r="Q98" t="s">
        <v>50</v>
      </c>
      <c r="R98" s="7">
        <v>5439</v>
      </c>
      <c r="S98" s="8">
        <v>30</v>
      </c>
    </row>
    <row r="99" spans="15:19" x14ac:dyDescent="0.35">
      <c r="O99" t="s">
        <v>24</v>
      </c>
      <c r="P99" t="s">
        <v>13</v>
      </c>
      <c r="Q99" t="s">
        <v>38</v>
      </c>
      <c r="R99" s="7">
        <v>5355</v>
      </c>
      <c r="S99" s="8">
        <v>204</v>
      </c>
    </row>
    <row r="100" spans="15:19" x14ac:dyDescent="0.35">
      <c r="O100" t="s">
        <v>44</v>
      </c>
      <c r="P100" t="s">
        <v>33</v>
      </c>
      <c r="Q100" t="s">
        <v>51</v>
      </c>
      <c r="R100" s="7">
        <v>5306</v>
      </c>
      <c r="S100" s="8">
        <v>0</v>
      </c>
    </row>
    <row r="101" spans="15:19" x14ac:dyDescent="0.35">
      <c r="O101" t="s">
        <v>8</v>
      </c>
      <c r="P101" t="s">
        <v>25</v>
      </c>
      <c r="Q101" t="s">
        <v>51</v>
      </c>
      <c r="R101" s="7">
        <v>5236</v>
      </c>
      <c r="S101" s="8">
        <v>51</v>
      </c>
    </row>
    <row r="102" spans="15:19" x14ac:dyDescent="0.35">
      <c r="O102" t="s">
        <v>44</v>
      </c>
      <c r="P102" t="s">
        <v>21</v>
      </c>
      <c r="Q102" t="s">
        <v>18</v>
      </c>
      <c r="R102" s="7">
        <v>5194</v>
      </c>
      <c r="S102" s="8">
        <v>288</v>
      </c>
    </row>
    <row r="103" spans="15:19" x14ac:dyDescent="0.35">
      <c r="O103" t="s">
        <v>8</v>
      </c>
      <c r="P103" t="s">
        <v>45</v>
      </c>
      <c r="Q103" t="s">
        <v>29</v>
      </c>
      <c r="R103" s="7">
        <v>5075</v>
      </c>
      <c r="S103" s="8">
        <v>21</v>
      </c>
    </row>
    <row r="104" spans="15:19" x14ac:dyDescent="0.35">
      <c r="O104" t="s">
        <v>28</v>
      </c>
      <c r="P104" t="s">
        <v>13</v>
      </c>
      <c r="Q104" t="s">
        <v>31</v>
      </c>
      <c r="R104" s="7">
        <v>5019</v>
      </c>
      <c r="S104" s="8">
        <v>156</v>
      </c>
    </row>
    <row r="105" spans="15:19" x14ac:dyDescent="0.35">
      <c r="O105" t="s">
        <v>52</v>
      </c>
      <c r="P105" t="s">
        <v>9</v>
      </c>
      <c r="Q105" t="s">
        <v>47</v>
      </c>
      <c r="R105" s="7">
        <v>5019</v>
      </c>
      <c r="S105" s="8">
        <v>150</v>
      </c>
    </row>
    <row r="106" spans="15:19" x14ac:dyDescent="0.35">
      <c r="O106" t="s">
        <v>52</v>
      </c>
      <c r="P106" t="s">
        <v>21</v>
      </c>
      <c r="Q106" t="s">
        <v>43</v>
      </c>
      <c r="R106" s="7">
        <v>5012</v>
      </c>
      <c r="S106" s="8">
        <v>210</v>
      </c>
    </row>
    <row r="107" spans="15:19" x14ac:dyDescent="0.35">
      <c r="O107" t="s">
        <v>8</v>
      </c>
      <c r="P107" t="s">
        <v>33</v>
      </c>
      <c r="Q107" t="s">
        <v>16</v>
      </c>
      <c r="R107" s="7">
        <v>4991</v>
      </c>
      <c r="S107" s="8">
        <v>12</v>
      </c>
    </row>
    <row r="108" spans="15:19" x14ac:dyDescent="0.35">
      <c r="O108" t="s">
        <v>24</v>
      </c>
      <c r="P108" t="s">
        <v>13</v>
      </c>
      <c r="Q108" t="s">
        <v>51</v>
      </c>
      <c r="R108" s="7">
        <v>4991</v>
      </c>
      <c r="S108" s="8">
        <v>9</v>
      </c>
    </row>
    <row r="109" spans="15:19" x14ac:dyDescent="0.35">
      <c r="O109" t="s">
        <v>48</v>
      </c>
      <c r="P109" t="s">
        <v>9</v>
      </c>
      <c r="Q109" t="s">
        <v>31</v>
      </c>
      <c r="R109" s="7">
        <v>4970</v>
      </c>
      <c r="S109" s="8">
        <v>156</v>
      </c>
    </row>
    <row r="110" spans="15:19" x14ac:dyDescent="0.35">
      <c r="O110" t="s">
        <v>55</v>
      </c>
      <c r="P110" t="s">
        <v>25</v>
      </c>
      <c r="Q110" t="s">
        <v>51</v>
      </c>
      <c r="R110" s="7">
        <v>4956</v>
      </c>
      <c r="S110" s="8">
        <v>171</v>
      </c>
    </row>
    <row r="111" spans="15:19" x14ac:dyDescent="0.35">
      <c r="O111" t="s">
        <v>48</v>
      </c>
      <c r="P111" t="s">
        <v>33</v>
      </c>
      <c r="Q111" t="s">
        <v>47</v>
      </c>
      <c r="R111" s="7">
        <v>4949</v>
      </c>
      <c r="S111" s="8">
        <v>189</v>
      </c>
    </row>
    <row r="112" spans="15:19" x14ac:dyDescent="0.35">
      <c r="O112" t="s">
        <v>40</v>
      </c>
      <c r="P112" t="s">
        <v>13</v>
      </c>
      <c r="Q112" t="s">
        <v>47</v>
      </c>
      <c r="R112" s="7">
        <v>4935</v>
      </c>
      <c r="S112" s="8">
        <v>126</v>
      </c>
    </row>
    <row r="113" spans="15:19" x14ac:dyDescent="0.35">
      <c r="O113" t="s">
        <v>24</v>
      </c>
      <c r="P113" t="s">
        <v>25</v>
      </c>
      <c r="Q113" t="s">
        <v>42</v>
      </c>
      <c r="R113" s="7">
        <v>4858</v>
      </c>
      <c r="S113" s="8">
        <v>279</v>
      </c>
    </row>
    <row r="114" spans="15:19" x14ac:dyDescent="0.35">
      <c r="O114" t="s">
        <v>32</v>
      </c>
      <c r="P114" t="s">
        <v>25</v>
      </c>
      <c r="Q114" t="s">
        <v>22</v>
      </c>
      <c r="R114" s="7">
        <v>4802</v>
      </c>
      <c r="S114" s="8">
        <v>36</v>
      </c>
    </row>
    <row r="115" spans="15:19" x14ac:dyDescent="0.35">
      <c r="O115" t="s">
        <v>48</v>
      </c>
      <c r="P115" t="s">
        <v>21</v>
      </c>
      <c r="Q115" t="s">
        <v>46</v>
      </c>
      <c r="R115" s="7">
        <v>4781</v>
      </c>
      <c r="S115" s="8">
        <v>123</v>
      </c>
    </row>
    <row r="116" spans="15:19" x14ac:dyDescent="0.35">
      <c r="O116" t="s">
        <v>40</v>
      </c>
      <c r="P116" t="s">
        <v>21</v>
      </c>
      <c r="Q116" t="s">
        <v>12</v>
      </c>
      <c r="R116" s="7">
        <v>4760</v>
      </c>
      <c r="S116" s="8">
        <v>69</v>
      </c>
    </row>
    <row r="117" spans="15:19" x14ac:dyDescent="0.35">
      <c r="O117" t="s">
        <v>52</v>
      </c>
      <c r="P117" t="s">
        <v>21</v>
      </c>
      <c r="Q117" t="s">
        <v>36</v>
      </c>
      <c r="R117" s="7">
        <v>4753</v>
      </c>
      <c r="S117" s="8">
        <v>300</v>
      </c>
    </row>
    <row r="118" spans="15:19" x14ac:dyDescent="0.35">
      <c r="O118" t="s">
        <v>8</v>
      </c>
      <c r="P118" t="s">
        <v>21</v>
      </c>
      <c r="Q118" t="s">
        <v>54</v>
      </c>
      <c r="R118" s="7">
        <v>4753</v>
      </c>
      <c r="S118" s="8">
        <v>246</v>
      </c>
    </row>
    <row r="119" spans="15:19" x14ac:dyDescent="0.35">
      <c r="O119" t="s">
        <v>28</v>
      </c>
      <c r="P119" t="s">
        <v>21</v>
      </c>
      <c r="Q119" t="s">
        <v>10</v>
      </c>
      <c r="R119" s="7">
        <v>4725</v>
      </c>
      <c r="S119" s="8">
        <v>174</v>
      </c>
    </row>
    <row r="120" spans="15:19" x14ac:dyDescent="0.35">
      <c r="O120" t="s">
        <v>24</v>
      </c>
      <c r="P120" t="s">
        <v>33</v>
      </c>
      <c r="Q120" t="s">
        <v>47</v>
      </c>
      <c r="R120" s="7">
        <v>4683</v>
      </c>
      <c r="S120" s="8">
        <v>30</v>
      </c>
    </row>
    <row r="121" spans="15:19" x14ac:dyDescent="0.35">
      <c r="O121" t="s">
        <v>44</v>
      </c>
      <c r="P121" t="s">
        <v>21</v>
      </c>
      <c r="Q121" t="s">
        <v>16</v>
      </c>
      <c r="R121" s="7">
        <v>4606</v>
      </c>
      <c r="S121" s="8">
        <v>63</v>
      </c>
    </row>
    <row r="122" spans="15:19" x14ac:dyDescent="0.35">
      <c r="O122" t="s">
        <v>55</v>
      </c>
      <c r="P122" t="s">
        <v>33</v>
      </c>
      <c r="Q122" t="s">
        <v>53</v>
      </c>
      <c r="R122" s="7">
        <v>4592</v>
      </c>
      <c r="S122" s="8">
        <v>324</v>
      </c>
    </row>
    <row r="123" spans="15:19" x14ac:dyDescent="0.35">
      <c r="O123" t="s">
        <v>44</v>
      </c>
      <c r="P123" t="s">
        <v>21</v>
      </c>
      <c r="Q123" t="s">
        <v>38</v>
      </c>
      <c r="R123" s="7">
        <v>4585</v>
      </c>
      <c r="S123" s="8">
        <v>240</v>
      </c>
    </row>
    <row r="124" spans="15:19" x14ac:dyDescent="0.35">
      <c r="O124" t="s">
        <v>44</v>
      </c>
      <c r="P124" t="s">
        <v>33</v>
      </c>
      <c r="Q124" t="s">
        <v>31</v>
      </c>
      <c r="R124" s="7">
        <v>4487</v>
      </c>
      <c r="S124" s="8">
        <v>111</v>
      </c>
    </row>
    <row r="125" spans="15:19" x14ac:dyDescent="0.35">
      <c r="O125" t="s">
        <v>44</v>
      </c>
      <c r="P125" t="s">
        <v>33</v>
      </c>
      <c r="Q125" t="s">
        <v>10</v>
      </c>
      <c r="R125" s="7">
        <v>4487</v>
      </c>
      <c r="S125" s="8">
        <v>333</v>
      </c>
    </row>
    <row r="126" spans="15:19" x14ac:dyDescent="0.35">
      <c r="O126" t="s">
        <v>8</v>
      </c>
      <c r="P126" t="s">
        <v>21</v>
      </c>
      <c r="Q126" t="s">
        <v>53</v>
      </c>
      <c r="R126" s="7">
        <v>4480</v>
      </c>
      <c r="S126" s="8">
        <v>357</v>
      </c>
    </row>
    <row r="127" spans="15:19" x14ac:dyDescent="0.35">
      <c r="O127" t="s">
        <v>44</v>
      </c>
      <c r="P127" t="s">
        <v>25</v>
      </c>
      <c r="Q127" t="s">
        <v>31</v>
      </c>
      <c r="R127" s="7">
        <v>4438</v>
      </c>
      <c r="S127" s="8">
        <v>246</v>
      </c>
    </row>
    <row r="128" spans="15:19" x14ac:dyDescent="0.35">
      <c r="O128" t="s">
        <v>28</v>
      </c>
      <c r="P128" t="s">
        <v>9</v>
      </c>
      <c r="Q128" t="s">
        <v>12</v>
      </c>
      <c r="R128" s="7">
        <v>4424</v>
      </c>
      <c r="S128" s="8">
        <v>201</v>
      </c>
    </row>
    <row r="129" spans="15:19" x14ac:dyDescent="0.35">
      <c r="O129" t="s">
        <v>32</v>
      </c>
      <c r="P129" t="s">
        <v>45</v>
      </c>
      <c r="Q129" t="s">
        <v>47</v>
      </c>
      <c r="R129" s="7">
        <v>4417</v>
      </c>
      <c r="S129" s="8">
        <v>153</v>
      </c>
    </row>
    <row r="130" spans="15:19" x14ac:dyDescent="0.35">
      <c r="O130" t="s">
        <v>32</v>
      </c>
      <c r="P130" t="s">
        <v>45</v>
      </c>
      <c r="Q130" t="s">
        <v>54</v>
      </c>
      <c r="R130" s="7">
        <v>4326</v>
      </c>
      <c r="S130" s="8">
        <v>348</v>
      </c>
    </row>
    <row r="131" spans="15:19" x14ac:dyDescent="0.35">
      <c r="O131" t="s">
        <v>48</v>
      </c>
      <c r="P131" t="s">
        <v>9</v>
      </c>
      <c r="Q131" t="s">
        <v>12</v>
      </c>
      <c r="R131" s="7">
        <v>4319</v>
      </c>
      <c r="S131" s="8">
        <v>30</v>
      </c>
    </row>
    <row r="132" spans="15:19" x14ac:dyDescent="0.35">
      <c r="O132" t="s">
        <v>17</v>
      </c>
      <c r="P132" t="s">
        <v>33</v>
      </c>
      <c r="Q132" t="s">
        <v>50</v>
      </c>
      <c r="R132" s="7">
        <v>4305</v>
      </c>
      <c r="S132" s="8">
        <v>156</v>
      </c>
    </row>
    <row r="133" spans="15:19" x14ac:dyDescent="0.35">
      <c r="O133" t="s">
        <v>48</v>
      </c>
      <c r="P133" t="s">
        <v>13</v>
      </c>
      <c r="Q133" t="s">
        <v>36</v>
      </c>
      <c r="R133" s="7">
        <v>4242</v>
      </c>
      <c r="S133" s="8">
        <v>207</v>
      </c>
    </row>
    <row r="134" spans="15:19" x14ac:dyDescent="0.35">
      <c r="O134" t="s">
        <v>17</v>
      </c>
      <c r="P134" t="s">
        <v>45</v>
      </c>
      <c r="Q134" t="s">
        <v>49</v>
      </c>
      <c r="R134" s="7">
        <v>4137</v>
      </c>
      <c r="S134" s="8">
        <v>60</v>
      </c>
    </row>
    <row r="135" spans="15:19" x14ac:dyDescent="0.35">
      <c r="O135" t="s">
        <v>24</v>
      </c>
      <c r="P135" t="s">
        <v>13</v>
      </c>
      <c r="Q135" t="s">
        <v>43</v>
      </c>
      <c r="R135" s="7">
        <v>4053</v>
      </c>
      <c r="S135" s="8">
        <v>24</v>
      </c>
    </row>
    <row r="136" spans="15:19" x14ac:dyDescent="0.35">
      <c r="O136" t="s">
        <v>28</v>
      </c>
      <c r="P136" t="s">
        <v>13</v>
      </c>
      <c r="Q136" t="s">
        <v>38</v>
      </c>
      <c r="R136" s="7">
        <v>4018</v>
      </c>
      <c r="S136" s="8">
        <v>162</v>
      </c>
    </row>
    <row r="137" spans="15:19" x14ac:dyDescent="0.35">
      <c r="O137" t="s">
        <v>8</v>
      </c>
      <c r="P137" t="s">
        <v>25</v>
      </c>
      <c r="Q137" t="s">
        <v>49</v>
      </c>
      <c r="R137" s="7">
        <v>4018</v>
      </c>
      <c r="S137" s="8">
        <v>171</v>
      </c>
    </row>
    <row r="138" spans="15:19" x14ac:dyDescent="0.35">
      <c r="O138" t="s">
        <v>32</v>
      </c>
      <c r="P138" t="s">
        <v>25</v>
      </c>
      <c r="Q138" t="s">
        <v>26</v>
      </c>
      <c r="R138" s="7">
        <v>4018</v>
      </c>
      <c r="S138" s="8">
        <v>126</v>
      </c>
    </row>
    <row r="139" spans="15:19" x14ac:dyDescent="0.35">
      <c r="O139" t="s">
        <v>55</v>
      </c>
      <c r="P139" t="s">
        <v>33</v>
      </c>
      <c r="Q139" t="s">
        <v>31</v>
      </c>
      <c r="R139" s="7">
        <v>3983</v>
      </c>
      <c r="S139" s="8">
        <v>144</v>
      </c>
    </row>
    <row r="140" spans="15:19" x14ac:dyDescent="0.35">
      <c r="O140" t="s">
        <v>40</v>
      </c>
      <c r="P140" t="s">
        <v>25</v>
      </c>
      <c r="Q140" t="s">
        <v>16</v>
      </c>
      <c r="R140" s="7">
        <v>3976</v>
      </c>
      <c r="S140" s="8">
        <v>72</v>
      </c>
    </row>
    <row r="141" spans="15:19" x14ac:dyDescent="0.35">
      <c r="O141" t="s">
        <v>17</v>
      </c>
      <c r="P141" t="s">
        <v>25</v>
      </c>
      <c r="Q141" t="s">
        <v>49</v>
      </c>
      <c r="R141" s="7">
        <v>3920</v>
      </c>
      <c r="S141" s="8">
        <v>306</v>
      </c>
    </row>
    <row r="142" spans="15:19" x14ac:dyDescent="0.35">
      <c r="O142" t="s">
        <v>48</v>
      </c>
      <c r="P142" t="s">
        <v>21</v>
      </c>
      <c r="Q142" t="s">
        <v>36</v>
      </c>
      <c r="R142" s="7">
        <v>3864</v>
      </c>
      <c r="S142" s="8">
        <v>177</v>
      </c>
    </row>
    <row r="143" spans="15:19" x14ac:dyDescent="0.35">
      <c r="O143" t="s">
        <v>17</v>
      </c>
      <c r="P143" t="s">
        <v>45</v>
      </c>
      <c r="Q143" t="s">
        <v>50</v>
      </c>
      <c r="R143" s="7">
        <v>3850</v>
      </c>
      <c r="S143" s="8">
        <v>102</v>
      </c>
    </row>
    <row r="144" spans="15:19" x14ac:dyDescent="0.35">
      <c r="O144" t="s">
        <v>44</v>
      </c>
      <c r="P144" t="s">
        <v>13</v>
      </c>
      <c r="Q144" t="s">
        <v>22</v>
      </c>
      <c r="R144" s="7">
        <v>3829</v>
      </c>
      <c r="S144" s="8">
        <v>24</v>
      </c>
    </row>
    <row r="145" spans="15:19" x14ac:dyDescent="0.35">
      <c r="O145" t="s">
        <v>24</v>
      </c>
      <c r="P145" t="s">
        <v>21</v>
      </c>
      <c r="Q145" t="s">
        <v>34</v>
      </c>
      <c r="R145" s="7">
        <v>3808</v>
      </c>
      <c r="S145" s="8">
        <v>279</v>
      </c>
    </row>
    <row r="146" spans="15:19" x14ac:dyDescent="0.35">
      <c r="O146" t="s">
        <v>28</v>
      </c>
      <c r="P146" t="s">
        <v>13</v>
      </c>
      <c r="Q146" t="s">
        <v>26</v>
      </c>
      <c r="R146" s="7">
        <v>3794</v>
      </c>
      <c r="S146" s="8">
        <v>159</v>
      </c>
    </row>
    <row r="147" spans="15:19" x14ac:dyDescent="0.35">
      <c r="O147" t="s">
        <v>55</v>
      </c>
      <c r="P147" t="s">
        <v>9</v>
      </c>
      <c r="Q147" t="s">
        <v>47</v>
      </c>
      <c r="R147" s="7">
        <v>3773</v>
      </c>
      <c r="S147" s="8">
        <v>165</v>
      </c>
    </row>
    <row r="148" spans="15:19" x14ac:dyDescent="0.35">
      <c r="O148" t="s">
        <v>48</v>
      </c>
      <c r="P148" t="s">
        <v>13</v>
      </c>
      <c r="Q148" t="s">
        <v>31</v>
      </c>
      <c r="R148" s="7">
        <v>3759</v>
      </c>
      <c r="S148" s="8">
        <v>150</v>
      </c>
    </row>
    <row r="149" spans="15:19" x14ac:dyDescent="0.35">
      <c r="O149" t="s">
        <v>52</v>
      </c>
      <c r="P149" t="s">
        <v>45</v>
      </c>
      <c r="Q149" t="s">
        <v>29</v>
      </c>
      <c r="R149" s="7">
        <v>3752</v>
      </c>
      <c r="S149" s="8">
        <v>213</v>
      </c>
    </row>
    <row r="150" spans="15:19" x14ac:dyDescent="0.35">
      <c r="O150" t="s">
        <v>55</v>
      </c>
      <c r="P150" t="s">
        <v>13</v>
      </c>
      <c r="Q150" t="s">
        <v>18</v>
      </c>
      <c r="R150" s="7">
        <v>3689</v>
      </c>
      <c r="S150" s="8">
        <v>312</v>
      </c>
    </row>
    <row r="151" spans="15:19" x14ac:dyDescent="0.35">
      <c r="O151" t="s">
        <v>55</v>
      </c>
      <c r="P151" t="s">
        <v>25</v>
      </c>
      <c r="Q151" t="s">
        <v>53</v>
      </c>
      <c r="R151" s="7">
        <v>3640</v>
      </c>
      <c r="S151" s="8">
        <v>51</v>
      </c>
    </row>
    <row r="152" spans="15:19" x14ac:dyDescent="0.35">
      <c r="O152" t="s">
        <v>52</v>
      </c>
      <c r="P152" t="s">
        <v>21</v>
      </c>
      <c r="Q152" t="s">
        <v>46</v>
      </c>
      <c r="R152" s="7">
        <v>3598</v>
      </c>
      <c r="S152" s="8">
        <v>81</v>
      </c>
    </row>
    <row r="153" spans="15:19" x14ac:dyDescent="0.35">
      <c r="O153" t="s">
        <v>48</v>
      </c>
      <c r="P153" t="s">
        <v>33</v>
      </c>
      <c r="Q153" t="s">
        <v>18</v>
      </c>
      <c r="R153" s="7">
        <v>3556</v>
      </c>
      <c r="S153" s="8">
        <v>459</v>
      </c>
    </row>
    <row r="154" spans="15:19" x14ac:dyDescent="0.35">
      <c r="O154" t="s">
        <v>32</v>
      </c>
      <c r="P154" t="s">
        <v>45</v>
      </c>
      <c r="Q154" t="s">
        <v>20</v>
      </c>
      <c r="R154" s="7">
        <v>3549</v>
      </c>
      <c r="S154" s="8">
        <v>3</v>
      </c>
    </row>
    <row r="155" spans="15:19" x14ac:dyDescent="0.35">
      <c r="O155" t="s">
        <v>52</v>
      </c>
      <c r="P155" t="s">
        <v>13</v>
      </c>
      <c r="Q155" t="s">
        <v>54</v>
      </c>
      <c r="R155" s="7">
        <v>3507</v>
      </c>
      <c r="S155" s="8">
        <v>288</v>
      </c>
    </row>
    <row r="156" spans="15:19" x14ac:dyDescent="0.35">
      <c r="O156" t="s">
        <v>24</v>
      </c>
      <c r="P156" t="s">
        <v>21</v>
      </c>
      <c r="Q156" t="s">
        <v>16</v>
      </c>
      <c r="R156" s="7">
        <v>3472</v>
      </c>
      <c r="S156" s="8">
        <v>96</v>
      </c>
    </row>
    <row r="157" spans="15:19" x14ac:dyDescent="0.35">
      <c r="O157" t="s">
        <v>48</v>
      </c>
      <c r="P157" t="s">
        <v>13</v>
      </c>
      <c r="Q157" t="s">
        <v>46</v>
      </c>
      <c r="R157" s="7">
        <v>3402</v>
      </c>
      <c r="S157" s="8">
        <v>366</v>
      </c>
    </row>
    <row r="158" spans="15:19" x14ac:dyDescent="0.35">
      <c r="O158" t="s">
        <v>40</v>
      </c>
      <c r="P158" t="s">
        <v>33</v>
      </c>
      <c r="Q158" t="s">
        <v>14</v>
      </c>
      <c r="R158" s="7">
        <v>3388</v>
      </c>
      <c r="S158" s="8">
        <v>123</v>
      </c>
    </row>
    <row r="159" spans="15:19" x14ac:dyDescent="0.35">
      <c r="O159" t="s">
        <v>48</v>
      </c>
      <c r="P159" t="s">
        <v>13</v>
      </c>
      <c r="Q159" t="s">
        <v>53</v>
      </c>
      <c r="R159" s="7">
        <v>3339</v>
      </c>
      <c r="S159" s="8">
        <v>75</v>
      </c>
    </row>
    <row r="160" spans="15:19" x14ac:dyDescent="0.35">
      <c r="O160" t="s">
        <v>55</v>
      </c>
      <c r="P160" t="s">
        <v>9</v>
      </c>
      <c r="Q160" t="s">
        <v>50</v>
      </c>
      <c r="R160" s="7">
        <v>3339</v>
      </c>
      <c r="S160" s="8">
        <v>39</v>
      </c>
    </row>
    <row r="161" spans="15:19" x14ac:dyDescent="0.35">
      <c r="O161" t="s">
        <v>8</v>
      </c>
      <c r="P161" t="s">
        <v>9</v>
      </c>
      <c r="Q161" t="s">
        <v>31</v>
      </c>
      <c r="R161" s="7">
        <v>3339</v>
      </c>
      <c r="S161" s="8">
        <v>348</v>
      </c>
    </row>
    <row r="162" spans="15:19" x14ac:dyDescent="0.35">
      <c r="O162" t="s">
        <v>44</v>
      </c>
      <c r="P162" t="s">
        <v>13</v>
      </c>
      <c r="Q162" t="s">
        <v>29</v>
      </c>
      <c r="R162" s="7">
        <v>3262</v>
      </c>
      <c r="S162" s="8">
        <v>75</v>
      </c>
    </row>
    <row r="163" spans="15:19" x14ac:dyDescent="0.35">
      <c r="O163" t="s">
        <v>17</v>
      </c>
      <c r="P163" t="s">
        <v>25</v>
      </c>
      <c r="Q163" t="s">
        <v>50</v>
      </c>
      <c r="R163" s="7">
        <v>3192</v>
      </c>
      <c r="S163" s="8">
        <v>72</v>
      </c>
    </row>
    <row r="164" spans="15:19" x14ac:dyDescent="0.35">
      <c r="O164" t="s">
        <v>28</v>
      </c>
      <c r="P164" t="s">
        <v>9</v>
      </c>
      <c r="Q164" t="s">
        <v>36</v>
      </c>
      <c r="R164" s="7">
        <v>3164</v>
      </c>
      <c r="S164" s="8">
        <v>306</v>
      </c>
    </row>
    <row r="165" spans="15:19" x14ac:dyDescent="0.35">
      <c r="O165" t="s">
        <v>55</v>
      </c>
      <c r="P165" t="s">
        <v>13</v>
      </c>
      <c r="Q165" t="s">
        <v>51</v>
      </c>
      <c r="R165" s="7">
        <v>3108</v>
      </c>
      <c r="S165" s="8">
        <v>54</v>
      </c>
    </row>
    <row r="166" spans="15:19" x14ac:dyDescent="0.35">
      <c r="O166" t="s">
        <v>28</v>
      </c>
      <c r="P166" t="s">
        <v>25</v>
      </c>
      <c r="Q166" t="s">
        <v>18</v>
      </c>
      <c r="R166" s="7">
        <v>3101</v>
      </c>
      <c r="S166" s="8">
        <v>225</v>
      </c>
    </row>
    <row r="167" spans="15:19" x14ac:dyDescent="0.35">
      <c r="O167" t="s">
        <v>32</v>
      </c>
      <c r="P167" t="s">
        <v>9</v>
      </c>
      <c r="Q167" t="s">
        <v>54</v>
      </c>
      <c r="R167" s="7">
        <v>3094</v>
      </c>
      <c r="S167" s="8">
        <v>246</v>
      </c>
    </row>
    <row r="168" spans="15:19" x14ac:dyDescent="0.35">
      <c r="O168" t="s">
        <v>24</v>
      </c>
      <c r="P168" t="s">
        <v>33</v>
      </c>
      <c r="Q168" t="s">
        <v>18</v>
      </c>
      <c r="R168" s="7">
        <v>3059</v>
      </c>
      <c r="S168" s="8">
        <v>27</v>
      </c>
    </row>
    <row r="169" spans="15:19" x14ac:dyDescent="0.35">
      <c r="O169" t="s">
        <v>48</v>
      </c>
      <c r="P169" t="s">
        <v>25</v>
      </c>
      <c r="Q169" t="s">
        <v>53</v>
      </c>
      <c r="R169" s="7">
        <v>3052</v>
      </c>
      <c r="S169" s="8">
        <v>378</v>
      </c>
    </row>
    <row r="170" spans="15:19" x14ac:dyDescent="0.35">
      <c r="O170" t="s">
        <v>48</v>
      </c>
      <c r="P170" t="s">
        <v>25</v>
      </c>
      <c r="Q170" t="s">
        <v>49</v>
      </c>
      <c r="R170" s="7">
        <v>2989</v>
      </c>
      <c r="S170" s="8">
        <v>3</v>
      </c>
    </row>
    <row r="171" spans="15:19" x14ac:dyDescent="0.35">
      <c r="O171" t="s">
        <v>17</v>
      </c>
      <c r="P171" t="s">
        <v>9</v>
      </c>
      <c r="Q171" t="s">
        <v>29</v>
      </c>
      <c r="R171" s="7">
        <v>2954</v>
      </c>
      <c r="S171" s="8">
        <v>189</v>
      </c>
    </row>
    <row r="172" spans="15:19" x14ac:dyDescent="0.35">
      <c r="O172" t="s">
        <v>40</v>
      </c>
      <c r="P172" t="s">
        <v>33</v>
      </c>
      <c r="Q172" t="s">
        <v>42</v>
      </c>
      <c r="R172" s="7">
        <v>2933</v>
      </c>
      <c r="S172" s="8">
        <v>9</v>
      </c>
    </row>
    <row r="173" spans="15:19" x14ac:dyDescent="0.35">
      <c r="O173" t="s">
        <v>17</v>
      </c>
      <c r="P173" t="s">
        <v>33</v>
      </c>
      <c r="Q173" t="s">
        <v>18</v>
      </c>
      <c r="R173" s="7">
        <v>2919</v>
      </c>
      <c r="S173" s="8">
        <v>45</v>
      </c>
    </row>
    <row r="174" spans="15:19" x14ac:dyDescent="0.35">
      <c r="O174" t="s">
        <v>55</v>
      </c>
      <c r="P174" t="s">
        <v>13</v>
      </c>
      <c r="Q174" t="s">
        <v>31</v>
      </c>
      <c r="R174" s="7">
        <v>2919</v>
      </c>
      <c r="S174" s="8">
        <v>93</v>
      </c>
    </row>
    <row r="175" spans="15:19" x14ac:dyDescent="0.35">
      <c r="O175" t="s">
        <v>8</v>
      </c>
      <c r="P175" t="s">
        <v>13</v>
      </c>
      <c r="Q175" t="s">
        <v>53</v>
      </c>
      <c r="R175" s="7">
        <v>2891</v>
      </c>
      <c r="S175" s="8">
        <v>102</v>
      </c>
    </row>
    <row r="176" spans="15:19" x14ac:dyDescent="0.35">
      <c r="O176" t="s">
        <v>44</v>
      </c>
      <c r="P176" t="s">
        <v>9</v>
      </c>
      <c r="Q176" t="s">
        <v>38</v>
      </c>
      <c r="R176" s="7">
        <v>2870</v>
      </c>
      <c r="S176" s="8">
        <v>300</v>
      </c>
    </row>
    <row r="177" spans="15:19" x14ac:dyDescent="0.35">
      <c r="O177" t="s">
        <v>32</v>
      </c>
      <c r="P177" t="s">
        <v>33</v>
      </c>
      <c r="Q177" t="s">
        <v>22</v>
      </c>
      <c r="R177" s="7">
        <v>2863</v>
      </c>
      <c r="S177" s="8">
        <v>42</v>
      </c>
    </row>
    <row r="178" spans="15:19" x14ac:dyDescent="0.35">
      <c r="O178" t="s">
        <v>17</v>
      </c>
      <c r="P178" t="s">
        <v>33</v>
      </c>
      <c r="Q178" t="s">
        <v>51</v>
      </c>
      <c r="R178" s="7">
        <v>2856</v>
      </c>
      <c r="S178" s="8">
        <v>246</v>
      </c>
    </row>
    <row r="179" spans="15:19" x14ac:dyDescent="0.35">
      <c r="O179" t="s">
        <v>44</v>
      </c>
      <c r="P179" t="s">
        <v>21</v>
      </c>
      <c r="Q179" t="s">
        <v>49</v>
      </c>
      <c r="R179" s="7">
        <v>2793</v>
      </c>
      <c r="S179" s="8">
        <v>114</v>
      </c>
    </row>
    <row r="180" spans="15:19" x14ac:dyDescent="0.35">
      <c r="O180" t="s">
        <v>28</v>
      </c>
      <c r="P180" t="s">
        <v>13</v>
      </c>
      <c r="Q180" t="s">
        <v>47</v>
      </c>
      <c r="R180" s="7">
        <v>2779</v>
      </c>
      <c r="S180" s="8">
        <v>75</v>
      </c>
    </row>
    <row r="181" spans="15:19" x14ac:dyDescent="0.35">
      <c r="O181" t="s">
        <v>8</v>
      </c>
      <c r="P181" t="s">
        <v>21</v>
      </c>
      <c r="Q181" t="s">
        <v>20</v>
      </c>
      <c r="R181" s="7">
        <v>2744</v>
      </c>
      <c r="S181" s="8">
        <v>9</v>
      </c>
    </row>
    <row r="182" spans="15:19" x14ac:dyDescent="0.35">
      <c r="O182" t="s">
        <v>17</v>
      </c>
      <c r="P182" t="s">
        <v>33</v>
      </c>
      <c r="Q182" t="s">
        <v>47</v>
      </c>
      <c r="R182" s="7">
        <v>2737</v>
      </c>
      <c r="S182" s="8">
        <v>93</v>
      </c>
    </row>
    <row r="183" spans="15:19" x14ac:dyDescent="0.35">
      <c r="O183" t="s">
        <v>52</v>
      </c>
      <c r="P183" t="s">
        <v>21</v>
      </c>
      <c r="Q183" t="s">
        <v>14</v>
      </c>
      <c r="R183" s="7">
        <v>2702</v>
      </c>
      <c r="S183" s="8">
        <v>363</v>
      </c>
    </row>
    <row r="184" spans="15:19" x14ac:dyDescent="0.35">
      <c r="O184" t="s">
        <v>48</v>
      </c>
      <c r="P184" t="s">
        <v>45</v>
      </c>
      <c r="Q184" t="s">
        <v>54</v>
      </c>
      <c r="R184" s="7">
        <v>2681</v>
      </c>
      <c r="S184" s="8">
        <v>54</v>
      </c>
    </row>
    <row r="185" spans="15:19" x14ac:dyDescent="0.35">
      <c r="O185" t="s">
        <v>17</v>
      </c>
      <c r="P185" t="s">
        <v>45</v>
      </c>
      <c r="Q185" t="s">
        <v>10</v>
      </c>
      <c r="R185" s="7">
        <v>2646</v>
      </c>
      <c r="S185" s="8">
        <v>120</v>
      </c>
    </row>
    <row r="186" spans="15:19" x14ac:dyDescent="0.35">
      <c r="O186" t="s">
        <v>44</v>
      </c>
      <c r="P186" t="s">
        <v>9</v>
      </c>
      <c r="Q186" t="s">
        <v>34</v>
      </c>
      <c r="R186" s="7">
        <v>2646</v>
      </c>
      <c r="S186" s="8">
        <v>177</v>
      </c>
    </row>
    <row r="187" spans="15:19" x14ac:dyDescent="0.35">
      <c r="O187" t="s">
        <v>17</v>
      </c>
      <c r="P187" t="s">
        <v>25</v>
      </c>
      <c r="Q187" t="s">
        <v>34</v>
      </c>
      <c r="R187" s="7">
        <v>2639</v>
      </c>
      <c r="S187" s="8">
        <v>204</v>
      </c>
    </row>
    <row r="188" spans="15:19" x14ac:dyDescent="0.35">
      <c r="O188" t="s">
        <v>55</v>
      </c>
      <c r="P188" t="s">
        <v>13</v>
      </c>
      <c r="Q188" t="s">
        <v>14</v>
      </c>
      <c r="R188" s="7">
        <v>2583</v>
      </c>
      <c r="S188" s="8">
        <v>18</v>
      </c>
    </row>
    <row r="189" spans="15:19" x14ac:dyDescent="0.35">
      <c r="O189" t="s">
        <v>24</v>
      </c>
      <c r="P189" t="s">
        <v>21</v>
      </c>
      <c r="Q189" t="s">
        <v>22</v>
      </c>
      <c r="R189" s="7">
        <v>2562</v>
      </c>
      <c r="S189" s="8">
        <v>6</v>
      </c>
    </row>
    <row r="190" spans="15:19" x14ac:dyDescent="0.35">
      <c r="O190" t="s">
        <v>28</v>
      </c>
      <c r="P190" t="s">
        <v>45</v>
      </c>
      <c r="Q190" t="s">
        <v>50</v>
      </c>
      <c r="R190" s="7">
        <v>2541</v>
      </c>
      <c r="S190" s="8">
        <v>90</v>
      </c>
    </row>
    <row r="191" spans="15:19" x14ac:dyDescent="0.35">
      <c r="O191" t="s">
        <v>28</v>
      </c>
      <c r="P191" t="s">
        <v>45</v>
      </c>
      <c r="Q191" t="s">
        <v>53</v>
      </c>
      <c r="R191" s="7">
        <v>2541</v>
      </c>
      <c r="S191" s="8">
        <v>45</v>
      </c>
    </row>
    <row r="192" spans="15:19" x14ac:dyDescent="0.35">
      <c r="O192" t="s">
        <v>44</v>
      </c>
      <c r="P192" t="s">
        <v>21</v>
      </c>
      <c r="Q192" t="s">
        <v>36</v>
      </c>
      <c r="R192" s="7">
        <v>2478</v>
      </c>
      <c r="S192" s="8">
        <v>21</v>
      </c>
    </row>
    <row r="193" spans="15:19" x14ac:dyDescent="0.35">
      <c r="O193" t="s">
        <v>24</v>
      </c>
      <c r="P193" t="s">
        <v>9</v>
      </c>
      <c r="Q193" t="s">
        <v>53</v>
      </c>
      <c r="R193" s="7">
        <v>2471</v>
      </c>
      <c r="S193" s="8">
        <v>342</v>
      </c>
    </row>
    <row r="194" spans="15:19" x14ac:dyDescent="0.35">
      <c r="O194" t="s">
        <v>55</v>
      </c>
      <c r="P194" t="s">
        <v>21</v>
      </c>
      <c r="Q194" t="s">
        <v>50</v>
      </c>
      <c r="R194" s="7">
        <v>2464</v>
      </c>
      <c r="S194" s="8">
        <v>234</v>
      </c>
    </row>
    <row r="195" spans="15:19" x14ac:dyDescent="0.35">
      <c r="O195" t="s">
        <v>17</v>
      </c>
      <c r="P195" t="s">
        <v>45</v>
      </c>
      <c r="Q195" t="s">
        <v>51</v>
      </c>
      <c r="R195" s="7">
        <v>2436</v>
      </c>
      <c r="S195" s="8">
        <v>99</v>
      </c>
    </row>
    <row r="196" spans="15:19" x14ac:dyDescent="0.35">
      <c r="O196" t="s">
        <v>17</v>
      </c>
      <c r="P196" t="s">
        <v>21</v>
      </c>
      <c r="Q196" t="s">
        <v>36</v>
      </c>
      <c r="R196" s="7">
        <v>2429</v>
      </c>
      <c r="S196" s="8">
        <v>144</v>
      </c>
    </row>
    <row r="197" spans="15:19" x14ac:dyDescent="0.35">
      <c r="O197" t="s">
        <v>55</v>
      </c>
      <c r="P197" t="s">
        <v>21</v>
      </c>
      <c r="Q197" t="s">
        <v>16</v>
      </c>
      <c r="R197" s="7">
        <v>2415</v>
      </c>
      <c r="S197" s="8">
        <v>255</v>
      </c>
    </row>
    <row r="198" spans="15:19" x14ac:dyDescent="0.35">
      <c r="O198" t="s">
        <v>8</v>
      </c>
      <c r="P198" t="s">
        <v>21</v>
      </c>
      <c r="Q198" t="s">
        <v>34</v>
      </c>
      <c r="R198" s="7">
        <v>2415</v>
      </c>
      <c r="S198" s="8">
        <v>15</v>
      </c>
    </row>
    <row r="199" spans="15:19" x14ac:dyDescent="0.35">
      <c r="O199" t="s">
        <v>17</v>
      </c>
      <c r="P199" t="s">
        <v>45</v>
      </c>
      <c r="Q199" t="s">
        <v>31</v>
      </c>
      <c r="R199" s="7">
        <v>2408</v>
      </c>
      <c r="S199" s="8">
        <v>9</v>
      </c>
    </row>
    <row r="200" spans="15:19" x14ac:dyDescent="0.35">
      <c r="O200" t="s">
        <v>40</v>
      </c>
      <c r="P200" t="s">
        <v>33</v>
      </c>
      <c r="Q200" t="s">
        <v>51</v>
      </c>
      <c r="R200" s="7">
        <v>2324</v>
      </c>
      <c r="S200" s="8">
        <v>177</v>
      </c>
    </row>
    <row r="201" spans="15:19" x14ac:dyDescent="0.35">
      <c r="O201" t="s">
        <v>24</v>
      </c>
      <c r="P201" t="s">
        <v>9</v>
      </c>
      <c r="Q201" t="s">
        <v>47</v>
      </c>
      <c r="R201" s="7">
        <v>2317</v>
      </c>
      <c r="S201" s="8">
        <v>261</v>
      </c>
    </row>
    <row r="202" spans="15:19" x14ac:dyDescent="0.35">
      <c r="O202" t="s">
        <v>48</v>
      </c>
      <c r="P202" t="s">
        <v>45</v>
      </c>
      <c r="Q202" t="s">
        <v>12</v>
      </c>
      <c r="R202" s="7">
        <v>2317</v>
      </c>
      <c r="S202" s="8">
        <v>123</v>
      </c>
    </row>
    <row r="203" spans="15:19" x14ac:dyDescent="0.35">
      <c r="O203" t="s">
        <v>28</v>
      </c>
      <c r="P203" t="s">
        <v>13</v>
      </c>
      <c r="Q203" t="s">
        <v>36</v>
      </c>
      <c r="R203" s="7">
        <v>2289</v>
      </c>
      <c r="S203" s="8">
        <v>135</v>
      </c>
    </row>
    <row r="204" spans="15:19" x14ac:dyDescent="0.35">
      <c r="O204" t="s">
        <v>28</v>
      </c>
      <c r="P204" t="s">
        <v>21</v>
      </c>
      <c r="Q204" t="s">
        <v>46</v>
      </c>
      <c r="R204" s="7">
        <v>2275</v>
      </c>
      <c r="S204" s="8">
        <v>447</v>
      </c>
    </row>
    <row r="205" spans="15:19" x14ac:dyDescent="0.35">
      <c r="O205" t="s">
        <v>52</v>
      </c>
      <c r="P205" t="s">
        <v>45</v>
      </c>
      <c r="Q205" t="s">
        <v>36</v>
      </c>
      <c r="R205" s="7">
        <v>2268</v>
      </c>
      <c r="S205" s="8">
        <v>63</v>
      </c>
    </row>
    <row r="206" spans="15:19" x14ac:dyDescent="0.35">
      <c r="O206" t="s">
        <v>44</v>
      </c>
      <c r="P206" t="s">
        <v>13</v>
      </c>
      <c r="Q206" t="s">
        <v>26</v>
      </c>
      <c r="R206" s="7">
        <v>2226</v>
      </c>
      <c r="S206" s="8">
        <v>48</v>
      </c>
    </row>
    <row r="207" spans="15:19" x14ac:dyDescent="0.35">
      <c r="O207" t="s">
        <v>48</v>
      </c>
      <c r="P207" t="s">
        <v>13</v>
      </c>
      <c r="Q207" t="s">
        <v>10</v>
      </c>
      <c r="R207" s="7">
        <v>2219</v>
      </c>
      <c r="S207" s="8">
        <v>75</v>
      </c>
    </row>
    <row r="208" spans="15:19" x14ac:dyDescent="0.35">
      <c r="O208" t="s">
        <v>55</v>
      </c>
      <c r="P208" t="s">
        <v>13</v>
      </c>
      <c r="Q208" t="s">
        <v>47</v>
      </c>
      <c r="R208" s="7">
        <v>2212</v>
      </c>
      <c r="S208" s="8">
        <v>117</v>
      </c>
    </row>
    <row r="209" spans="15:19" x14ac:dyDescent="0.35">
      <c r="O209" t="s">
        <v>24</v>
      </c>
      <c r="P209" t="s">
        <v>45</v>
      </c>
      <c r="Q209" t="s">
        <v>43</v>
      </c>
      <c r="R209" s="7">
        <v>2205</v>
      </c>
      <c r="S209" s="8">
        <v>141</v>
      </c>
    </row>
    <row r="210" spans="15:19" x14ac:dyDescent="0.35">
      <c r="O210" t="s">
        <v>44</v>
      </c>
      <c r="P210" t="s">
        <v>13</v>
      </c>
      <c r="Q210" t="s">
        <v>14</v>
      </c>
      <c r="R210" s="7">
        <v>2205</v>
      </c>
      <c r="S210" s="8">
        <v>138</v>
      </c>
    </row>
    <row r="211" spans="15:19" x14ac:dyDescent="0.35">
      <c r="O211" t="s">
        <v>44</v>
      </c>
      <c r="P211" t="s">
        <v>9</v>
      </c>
      <c r="Q211" t="s">
        <v>54</v>
      </c>
      <c r="R211" s="7">
        <v>2149</v>
      </c>
      <c r="S211" s="8">
        <v>117</v>
      </c>
    </row>
    <row r="212" spans="15:19" x14ac:dyDescent="0.35">
      <c r="O212" t="s">
        <v>17</v>
      </c>
      <c r="P212" t="s">
        <v>9</v>
      </c>
      <c r="Q212" t="s">
        <v>50</v>
      </c>
      <c r="R212" s="7">
        <v>2142</v>
      </c>
      <c r="S212" s="8">
        <v>114</v>
      </c>
    </row>
    <row r="213" spans="15:19" x14ac:dyDescent="0.35">
      <c r="O213" t="s">
        <v>44</v>
      </c>
      <c r="P213" t="s">
        <v>21</v>
      </c>
      <c r="Q213" t="s">
        <v>10</v>
      </c>
      <c r="R213" s="7">
        <v>2135</v>
      </c>
      <c r="S213" s="8">
        <v>27</v>
      </c>
    </row>
    <row r="214" spans="15:19" x14ac:dyDescent="0.35">
      <c r="O214" t="s">
        <v>55</v>
      </c>
      <c r="P214" t="s">
        <v>21</v>
      </c>
      <c r="Q214" t="s">
        <v>53</v>
      </c>
      <c r="R214" s="7">
        <v>2114</v>
      </c>
      <c r="S214" s="8">
        <v>66</v>
      </c>
    </row>
    <row r="215" spans="15:19" x14ac:dyDescent="0.35">
      <c r="O215" t="s">
        <v>40</v>
      </c>
      <c r="P215" t="s">
        <v>21</v>
      </c>
      <c r="Q215" t="s">
        <v>22</v>
      </c>
      <c r="R215" s="7">
        <v>2114</v>
      </c>
      <c r="S215" s="8">
        <v>186</v>
      </c>
    </row>
    <row r="216" spans="15:19" x14ac:dyDescent="0.35">
      <c r="O216" t="s">
        <v>48</v>
      </c>
      <c r="P216" t="s">
        <v>25</v>
      </c>
      <c r="Q216" t="s">
        <v>50</v>
      </c>
      <c r="R216" s="7">
        <v>2100</v>
      </c>
      <c r="S216" s="8">
        <v>414</v>
      </c>
    </row>
    <row r="217" spans="15:19" x14ac:dyDescent="0.35">
      <c r="O217" t="s">
        <v>52</v>
      </c>
      <c r="P217" t="s">
        <v>21</v>
      </c>
      <c r="Q217" t="s">
        <v>53</v>
      </c>
      <c r="R217" s="7">
        <v>2023</v>
      </c>
      <c r="S217" s="8">
        <v>168</v>
      </c>
    </row>
    <row r="218" spans="15:19" x14ac:dyDescent="0.35">
      <c r="O218" t="s">
        <v>55</v>
      </c>
      <c r="P218" t="s">
        <v>21</v>
      </c>
      <c r="Q218" t="s">
        <v>47</v>
      </c>
      <c r="R218" s="7">
        <v>2023</v>
      </c>
      <c r="S218" s="8">
        <v>78</v>
      </c>
    </row>
    <row r="219" spans="15:19" x14ac:dyDescent="0.35">
      <c r="O219" t="s">
        <v>32</v>
      </c>
      <c r="P219" t="s">
        <v>25</v>
      </c>
      <c r="Q219" t="s">
        <v>10</v>
      </c>
      <c r="R219" s="7">
        <v>2016</v>
      </c>
      <c r="S219" s="8">
        <v>117</v>
      </c>
    </row>
    <row r="220" spans="15:19" x14ac:dyDescent="0.35">
      <c r="O220" t="s">
        <v>52</v>
      </c>
      <c r="P220" t="s">
        <v>13</v>
      </c>
      <c r="Q220" t="s">
        <v>10</v>
      </c>
      <c r="R220" s="7">
        <v>2009</v>
      </c>
      <c r="S220" s="8">
        <v>219</v>
      </c>
    </row>
    <row r="221" spans="15:19" x14ac:dyDescent="0.35">
      <c r="O221" t="s">
        <v>28</v>
      </c>
      <c r="P221" t="s">
        <v>45</v>
      </c>
      <c r="Q221" t="s">
        <v>54</v>
      </c>
      <c r="R221" s="7">
        <v>1988</v>
      </c>
      <c r="S221" s="8">
        <v>39</v>
      </c>
    </row>
    <row r="222" spans="15:19" x14ac:dyDescent="0.35">
      <c r="O222" t="s">
        <v>24</v>
      </c>
      <c r="P222" t="s">
        <v>21</v>
      </c>
      <c r="Q222" t="s">
        <v>14</v>
      </c>
      <c r="R222" s="7">
        <v>1974</v>
      </c>
      <c r="S222" s="8">
        <v>195</v>
      </c>
    </row>
    <row r="223" spans="15:19" x14ac:dyDescent="0.35">
      <c r="O223" t="s">
        <v>44</v>
      </c>
      <c r="P223" t="s">
        <v>13</v>
      </c>
      <c r="Q223" t="s">
        <v>16</v>
      </c>
      <c r="R223" s="7">
        <v>1932</v>
      </c>
      <c r="S223" s="8">
        <v>369</v>
      </c>
    </row>
    <row r="224" spans="15:19" x14ac:dyDescent="0.35">
      <c r="O224" t="s">
        <v>40</v>
      </c>
      <c r="P224" t="s">
        <v>9</v>
      </c>
      <c r="Q224" t="s">
        <v>38</v>
      </c>
      <c r="R224" s="7">
        <v>1925</v>
      </c>
      <c r="S224" s="8">
        <v>192</v>
      </c>
    </row>
    <row r="225" spans="15:19" x14ac:dyDescent="0.35">
      <c r="O225" t="s">
        <v>48</v>
      </c>
      <c r="P225" t="s">
        <v>33</v>
      </c>
      <c r="Q225" t="s">
        <v>10</v>
      </c>
      <c r="R225" s="7">
        <v>1904</v>
      </c>
      <c r="S225" s="8">
        <v>405</v>
      </c>
    </row>
    <row r="226" spans="15:19" x14ac:dyDescent="0.35">
      <c r="O226" t="s">
        <v>52</v>
      </c>
      <c r="P226" t="s">
        <v>33</v>
      </c>
      <c r="Q226" t="s">
        <v>43</v>
      </c>
      <c r="R226" s="7">
        <v>1890</v>
      </c>
      <c r="S226" s="8">
        <v>195</v>
      </c>
    </row>
    <row r="227" spans="15:19" x14ac:dyDescent="0.35">
      <c r="O227" t="s">
        <v>32</v>
      </c>
      <c r="P227" t="s">
        <v>25</v>
      </c>
      <c r="Q227" t="s">
        <v>50</v>
      </c>
      <c r="R227" s="7">
        <v>1785</v>
      </c>
      <c r="S227" s="8">
        <v>462</v>
      </c>
    </row>
    <row r="228" spans="15:19" x14ac:dyDescent="0.35">
      <c r="O228" t="s">
        <v>44</v>
      </c>
      <c r="P228" t="s">
        <v>45</v>
      </c>
      <c r="Q228" t="s">
        <v>34</v>
      </c>
      <c r="R228" s="7">
        <v>1778</v>
      </c>
      <c r="S228" s="8">
        <v>270</v>
      </c>
    </row>
    <row r="229" spans="15:19" x14ac:dyDescent="0.35">
      <c r="O229" t="s">
        <v>52</v>
      </c>
      <c r="P229" t="s">
        <v>33</v>
      </c>
      <c r="Q229" t="s">
        <v>38</v>
      </c>
      <c r="R229" s="7">
        <v>1771</v>
      </c>
      <c r="S229" s="8">
        <v>204</v>
      </c>
    </row>
    <row r="230" spans="15:19" x14ac:dyDescent="0.35">
      <c r="O230" t="s">
        <v>52</v>
      </c>
      <c r="P230" t="s">
        <v>45</v>
      </c>
      <c r="Q230" t="s">
        <v>47</v>
      </c>
      <c r="R230" s="7">
        <v>1701</v>
      </c>
      <c r="S230" s="8">
        <v>234</v>
      </c>
    </row>
    <row r="231" spans="15:19" x14ac:dyDescent="0.35">
      <c r="O231" t="s">
        <v>8</v>
      </c>
      <c r="P231" t="s">
        <v>13</v>
      </c>
      <c r="Q231" t="s">
        <v>26</v>
      </c>
      <c r="R231" s="7">
        <v>1652</v>
      </c>
      <c r="S231" s="8">
        <v>93</v>
      </c>
    </row>
    <row r="232" spans="15:19" x14ac:dyDescent="0.35">
      <c r="O232" t="s">
        <v>55</v>
      </c>
      <c r="P232" t="s">
        <v>25</v>
      </c>
      <c r="Q232" t="s">
        <v>18</v>
      </c>
      <c r="R232" s="7">
        <v>1652</v>
      </c>
      <c r="S232" s="8">
        <v>102</v>
      </c>
    </row>
    <row r="233" spans="15:19" x14ac:dyDescent="0.35">
      <c r="O233" t="s">
        <v>48</v>
      </c>
      <c r="P233" t="s">
        <v>25</v>
      </c>
      <c r="Q233" t="s">
        <v>46</v>
      </c>
      <c r="R233" s="7">
        <v>1638</v>
      </c>
      <c r="S233" s="8">
        <v>63</v>
      </c>
    </row>
    <row r="234" spans="15:19" x14ac:dyDescent="0.35">
      <c r="O234" t="s">
        <v>28</v>
      </c>
      <c r="P234" t="s">
        <v>21</v>
      </c>
      <c r="Q234" t="s">
        <v>49</v>
      </c>
      <c r="R234" s="7">
        <v>1638</v>
      </c>
      <c r="S234" s="8">
        <v>48</v>
      </c>
    </row>
    <row r="235" spans="15:19" x14ac:dyDescent="0.35">
      <c r="O235" t="s">
        <v>28</v>
      </c>
      <c r="P235" t="s">
        <v>33</v>
      </c>
      <c r="Q235" t="s">
        <v>46</v>
      </c>
      <c r="R235" s="7">
        <v>1624</v>
      </c>
      <c r="S235" s="8">
        <v>114</v>
      </c>
    </row>
    <row r="236" spans="15:19" x14ac:dyDescent="0.35">
      <c r="O236" t="s">
        <v>28</v>
      </c>
      <c r="P236" t="s">
        <v>21</v>
      </c>
      <c r="Q236" t="s">
        <v>53</v>
      </c>
      <c r="R236" s="7">
        <v>1617</v>
      </c>
      <c r="S236" s="8">
        <v>126</v>
      </c>
    </row>
    <row r="237" spans="15:19" x14ac:dyDescent="0.35">
      <c r="O237" t="s">
        <v>32</v>
      </c>
      <c r="P237" t="s">
        <v>21</v>
      </c>
      <c r="Q237" t="s">
        <v>31</v>
      </c>
      <c r="R237" s="7">
        <v>1589</v>
      </c>
      <c r="S237" s="8">
        <v>303</v>
      </c>
    </row>
    <row r="238" spans="15:19" x14ac:dyDescent="0.35">
      <c r="O238" t="s">
        <v>44</v>
      </c>
      <c r="P238" t="s">
        <v>13</v>
      </c>
      <c r="Q238" t="s">
        <v>50</v>
      </c>
      <c r="R238" s="7">
        <v>1568</v>
      </c>
      <c r="S238" s="8">
        <v>96</v>
      </c>
    </row>
    <row r="239" spans="15:19" x14ac:dyDescent="0.35">
      <c r="O239" t="s">
        <v>32</v>
      </c>
      <c r="P239" t="s">
        <v>25</v>
      </c>
      <c r="Q239" t="s">
        <v>43</v>
      </c>
      <c r="R239" s="7">
        <v>1568</v>
      </c>
      <c r="S239" s="8">
        <v>141</v>
      </c>
    </row>
    <row r="240" spans="15:19" x14ac:dyDescent="0.35">
      <c r="O240" t="s">
        <v>52</v>
      </c>
      <c r="P240" t="s">
        <v>25</v>
      </c>
      <c r="Q240" t="s">
        <v>51</v>
      </c>
      <c r="R240" s="7">
        <v>1561</v>
      </c>
      <c r="S240" s="8">
        <v>27</v>
      </c>
    </row>
    <row r="241" spans="15:19" x14ac:dyDescent="0.35">
      <c r="O241" t="s">
        <v>40</v>
      </c>
      <c r="P241" t="s">
        <v>33</v>
      </c>
      <c r="Q241" t="s">
        <v>46</v>
      </c>
      <c r="R241" s="7">
        <v>1526</v>
      </c>
      <c r="S241" s="8">
        <v>240</v>
      </c>
    </row>
    <row r="242" spans="15:19" x14ac:dyDescent="0.35">
      <c r="O242" t="s">
        <v>8</v>
      </c>
      <c r="P242" t="s">
        <v>9</v>
      </c>
      <c r="Q242" t="s">
        <v>46</v>
      </c>
      <c r="R242" s="7">
        <v>1526</v>
      </c>
      <c r="S242" s="8">
        <v>105</v>
      </c>
    </row>
    <row r="243" spans="15:19" x14ac:dyDescent="0.35">
      <c r="O243" t="s">
        <v>48</v>
      </c>
      <c r="P243" t="s">
        <v>33</v>
      </c>
      <c r="Q243" t="s">
        <v>34</v>
      </c>
      <c r="R243" s="7">
        <v>1505</v>
      </c>
      <c r="S243" s="8">
        <v>102</v>
      </c>
    </row>
    <row r="244" spans="15:19" x14ac:dyDescent="0.35">
      <c r="O244" t="s">
        <v>40</v>
      </c>
      <c r="P244" t="s">
        <v>13</v>
      </c>
      <c r="Q244" t="s">
        <v>31</v>
      </c>
      <c r="R244" s="7">
        <v>1463</v>
      </c>
      <c r="S244" s="8">
        <v>39</v>
      </c>
    </row>
    <row r="245" spans="15:19" x14ac:dyDescent="0.35">
      <c r="O245" t="s">
        <v>48</v>
      </c>
      <c r="P245" t="s">
        <v>13</v>
      </c>
      <c r="Q245" t="s">
        <v>22</v>
      </c>
      <c r="R245" s="7">
        <v>1442</v>
      </c>
      <c r="S245" s="8">
        <v>15</v>
      </c>
    </row>
    <row r="246" spans="15:19" x14ac:dyDescent="0.35">
      <c r="O246" t="s">
        <v>24</v>
      </c>
      <c r="P246" t="s">
        <v>13</v>
      </c>
      <c r="Q246" t="s">
        <v>50</v>
      </c>
      <c r="R246" s="7">
        <v>1428</v>
      </c>
      <c r="S246" s="8">
        <v>93</v>
      </c>
    </row>
    <row r="247" spans="15:19" x14ac:dyDescent="0.35">
      <c r="O247" t="s">
        <v>24</v>
      </c>
      <c r="P247" t="s">
        <v>9</v>
      </c>
      <c r="Q247" t="s">
        <v>36</v>
      </c>
      <c r="R247" s="7">
        <v>1407</v>
      </c>
      <c r="S247" s="8">
        <v>72</v>
      </c>
    </row>
    <row r="248" spans="15:19" x14ac:dyDescent="0.35">
      <c r="O248" t="s">
        <v>48</v>
      </c>
      <c r="P248" t="s">
        <v>9</v>
      </c>
      <c r="Q248" t="s">
        <v>53</v>
      </c>
      <c r="R248" s="7">
        <v>1400</v>
      </c>
      <c r="S248" s="8">
        <v>135</v>
      </c>
    </row>
    <row r="249" spans="15:19" x14ac:dyDescent="0.35">
      <c r="O249" t="s">
        <v>48</v>
      </c>
      <c r="P249" t="s">
        <v>21</v>
      </c>
      <c r="Q249" t="s">
        <v>20</v>
      </c>
      <c r="R249" s="7">
        <v>1302</v>
      </c>
      <c r="S249" s="8">
        <v>402</v>
      </c>
    </row>
    <row r="250" spans="15:19" x14ac:dyDescent="0.35">
      <c r="O250" t="s">
        <v>44</v>
      </c>
      <c r="P250" t="s">
        <v>45</v>
      </c>
      <c r="Q250" t="s">
        <v>16</v>
      </c>
      <c r="R250" s="7">
        <v>1281</v>
      </c>
      <c r="S250" s="8">
        <v>75</v>
      </c>
    </row>
    <row r="251" spans="15:19" x14ac:dyDescent="0.35">
      <c r="O251" t="s">
        <v>55</v>
      </c>
      <c r="P251" t="s">
        <v>9</v>
      </c>
      <c r="Q251" t="s">
        <v>38</v>
      </c>
      <c r="R251" s="7">
        <v>1281</v>
      </c>
      <c r="S251" s="8">
        <v>18</v>
      </c>
    </row>
    <row r="252" spans="15:19" x14ac:dyDescent="0.35">
      <c r="O252" t="s">
        <v>40</v>
      </c>
      <c r="P252" t="s">
        <v>13</v>
      </c>
      <c r="Q252" t="s">
        <v>10</v>
      </c>
      <c r="R252" s="7">
        <v>1274</v>
      </c>
      <c r="S252" s="8">
        <v>225</v>
      </c>
    </row>
    <row r="253" spans="15:19" x14ac:dyDescent="0.35">
      <c r="O253" t="s">
        <v>48</v>
      </c>
      <c r="P253" t="s">
        <v>45</v>
      </c>
      <c r="Q253" t="s">
        <v>36</v>
      </c>
      <c r="R253" s="7">
        <v>1134</v>
      </c>
      <c r="S253" s="8">
        <v>282</v>
      </c>
    </row>
    <row r="254" spans="15:19" x14ac:dyDescent="0.35">
      <c r="O254" t="s">
        <v>17</v>
      </c>
      <c r="P254" t="s">
        <v>33</v>
      </c>
      <c r="Q254" t="s">
        <v>53</v>
      </c>
      <c r="R254" s="7">
        <v>1085</v>
      </c>
      <c r="S254" s="8">
        <v>273</v>
      </c>
    </row>
    <row r="255" spans="15:19" x14ac:dyDescent="0.35">
      <c r="O255" t="s">
        <v>48</v>
      </c>
      <c r="P255" t="s">
        <v>21</v>
      </c>
      <c r="Q255" t="s">
        <v>14</v>
      </c>
      <c r="R255" s="7">
        <v>1071</v>
      </c>
      <c r="S255" s="8">
        <v>270</v>
      </c>
    </row>
    <row r="256" spans="15:19" x14ac:dyDescent="0.35">
      <c r="O256" t="s">
        <v>32</v>
      </c>
      <c r="P256" t="s">
        <v>33</v>
      </c>
      <c r="Q256" t="s">
        <v>16</v>
      </c>
      <c r="R256" s="7">
        <v>1057</v>
      </c>
      <c r="S256" s="8">
        <v>54</v>
      </c>
    </row>
    <row r="257" spans="15:19" x14ac:dyDescent="0.35">
      <c r="O257" t="s">
        <v>55</v>
      </c>
      <c r="P257" t="s">
        <v>9</v>
      </c>
      <c r="Q257" t="s">
        <v>18</v>
      </c>
      <c r="R257" s="7">
        <v>973</v>
      </c>
      <c r="S257" s="8">
        <v>162</v>
      </c>
    </row>
    <row r="258" spans="15:19" x14ac:dyDescent="0.35">
      <c r="O258" t="s">
        <v>44</v>
      </c>
      <c r="P258" t="s">
        <v>25</v>
      </c>
      <c r="Q258" t="s">
        <v>36</v>
      </c>
      <c r="R258" s="7">
        <v>966</v>
      </c>
      <c r="S258" s="8">
        <v>198</v>
      </c>
    </row>
    <row r="259" spans="15:19" x14ac:dyDescent="0.35">
      <c r="O259" t="s">
        <v>17</v>
      </c>
      <c r="P259" t="s">
        <v>21</v>
      </c>
      <c r="Q259" t="s">
        <v>20</v>
      </c>
      <c r="R259" s="7">
        <v>959</v>
      </c>
      <c r="S259" s="8">
        <v>147</v>
      </c>
    </row>
    <row r="260" spans="15:19" x14ac:dyDescent="0.35">
      <c r="O260" t="s">
        <v>48</v>
      </c>
      <c r="P260" t="s">
        <v>45</v>
      </c>
      <c r="Q260" t="s">
        <v>26</v>
      </c>
      <c r="R260" s="7">
        <v>959</v>
      </c>
      <c r="S260" s="8">
        <v>135</v>
      </c>
    </row>
    <row r="261" spans="15:19" x14ac:dyDescent="0.35">
      <c r="O261" t="s">
        <v>24</v>
      </c>
      <c r="P261" t="s">
        <v>9</v>
      </c>
      <c r="Q261" t="s">
        <v>12</v>
      </c>
      <c r="R261" s="7">
        <v>945</v>
      </c>
      <c r="S261" s="8">
        <v>75</v>
      </c>
    </row>
    <row r="262" spans="15:19" x14ac:dyDescent="0.35">
      <c r="O262" t="s">
        <v>48</v>
      </c>
      <c r="P262" t="s">
        <v>45</v>
      </c>
      <c r="Q262" t="s">
        <v>10</v>
      </c>
      <c r="R262" s="7">
        <v>938</v>
      </c>
      <c r="S262" s="8">
        <v>6</v>
      </c>
    </row>
    <row r="263" spans="15:19" x14ac:dyDescent="0.35">
      <c r="O263" t="s">
        <v>17</v>
      </c>
      <c r="P263" t="s">
        <v>13</v>
      </c>
      <c r="Q263" t="s">
        <v>10</v>
      </c>
      <c r="R263" s="7">
        <v>938</v>
      </c>
      <c r="S263" s="8">
        <v>189</v>
      </c>
    </row>
    <row r="264" spans="15:19" x14ac:dyDescent="0.35">
      <c r="O264" t="s">
        <v>55</v>
      </c>
      <c r="P264" t="s">
        <v>33</v>
      </c>
      <c r="Q264" t="s">
        <v>20</v>
      </c>
      <c r="R264" s="7">
        <v>938</v>
      </c>
      <c r="S264" s="8">
        <v>366</v>
      </c>
    </row>
    <row r="265" spans="15:19" x14ac:dyDescent="0.35">
      <c r="O265" t="s">
        <v>8</v>
      </c>
      <c r="P265" t="s">
        <v>13</v>
      </c>
      <c r="Q265" t="s">
        <v>38</v>
      </c>
      <c r="R265" s="7">
        <v>861</v>
      </c>
      <c r="S265" s="8">
        <v>195</v>
      </c>
    </row>
    <row r="266" spans="15:19" x14ac:dyDescent="0.35">
      <c r="O266" t="s">
        <v>40</v>
      </c>
      <c r="P266" t="s">
        <v>9</v>
      </c>
      <c r="Q266" t="s">
        <v>18</v>
      </c>
      <c r="R266" s="7">
        <v>854</v>
      </c>
      <c r="S266" s="8">
        <v>309</v>
      </c>
    </row>
    <row r="267" spans="15:19" x14ac:dyDescent="0.35">
      <c r="O267" t="s">
        <v>40</v>
      </c>
      <c r="P267" t="s">
        <v>21</v>
      </c>
      <c r="Q267" t="s">
        <v>36</v>
      </c>
      <c r="R267" s="7">
        <v>847</v>
      </c>
      <c r="S267" s="8">
        <v>129</v>
      </c>
    </row>
    <row r="268" spans="15:19" x14ac:dyDescent="0.35">
      <c r="O268" t="s">
        <v>52</v>
      </c>
      <c r="P268" t="s">
        <v>45</v>
      </c>
      <c r="Q268" t="s">
        <v>12</v>
      </c>
      <c r="R268" s="47">
        <v>819</v>
      </c>
      <c r="S268" s="48">
        <v>510</v>
      </c>
    </row>
    <row r="269" spans="15:19" x14ac:dyDescent="0.35">
      <c r="O269" t="s">
        <v>55</v>
      </c>
      <c r="P269" t="s">
        <v>21</v>
      </c>
      <c r="Q269" t="s">
        <v>26</v>
      </c>
      <c r="R269" s="7">
        <v>819</v>
      </c>
      <c r="S269" s="8">
        <v>306</v>
      </c>
    </row>
    <row r="270" spans="15:19" x14ac:dyDescent="0.35">
      <c r="O270" t="s">
        <v>32</v>
      </c>
      <c r="P270" t="s">
        <v>9</v>
      </c>
      <c r="Q270" t="s">
        <v>36</v>
      </c>
      <c r="R270" s="47">
        <v>798</v>
      </c>
      <c r="S270" s="48">
        <v>519</v>
      </c>
    </row>
    <row r="271" spans="15:19" x14ac:dyDescent="0.35">
      <c r="O271" t="s">
        <v>40</v>
      </c>
      <c r="P271" t="s">
        <v>33</v>
      </c>
      <c r="Q271" t="s">
        <v>22</v>
      </c>
      <c r="R271" s="7">
        <v>714</v>
      </c>
      <c r="S271" s="8">
        <v>231</v>
      </c>
    </row>
    <row r="272" spans="15:19" x14ac:dyDescent="0.35">
      <c r="O272" t="s">
        <v>17</v>
      </c>
      <c r="P272" t="s">
        <v>13</v>
      </c>
      <c r="Q272" t="s">
        <v>31</v>
      </c>
      <c r="R272" s="7">
        <v>707</v>
      </c>
      <c r="S272" s="8">
        <v>174</v>
      </c>
    </row>
    <row r="273" spans="15:19" x14ac:dyDescent="0.35">
      <c r="O273" t="s">
        <v>24</v>
      </c>
      <c r="P273" t="s">
        <v>13</v>
      </c>
      <c r="Q273" t="s">
        <v>31</v>
      </c>
      <c r="R273" s="7">
        <v>700</v>
      </c>
      <c r="S273" s="8">
        <v>87</v>
      </c>
    </row>
    <row r="274" spans="15:19" x14ac:dyDescent="0.35">
      <c r="O274" t="s">
        <v>32</v>
      </c>
      <c r="P274" t="s">
        <v>25</v>
      </c>
      <c r="Q274" t="s">
        <v>47</v>
      </c>
      <c r="R274" s="7">
        <v>630</v>
      </c>
      <c r="S274" s="8">
        <v>36</v>
      </c>
    </row>
    <row r="275" spans="15:19" x14ac:dyDescent="0.35">
      <c r="O275" t="s">
        <v>28</v>
      </c>
      <c r="P275" t="s">
        <v>45</v>
      </c>
      <c r="Q275" t="s">
        <v>49</v>
      </c>
      <c r="R275" s="7">
        <v>623</v>
      </c>
      <c r="S275" s="8">
        <v>51</v>
      </c>
    </row>
    <row r="276" spans="15:19" x14ac:dyDescent="0.35">
      <c r="O276" t="s">
        <v>28</v>
      </c>
      <c r="P276" t="s">
        <v>45</v>
      </c>
      <c r="Q276" t="s">
        <v>51</v>
      </c>
      <c r="R276" s="7">
        <v>609</v>
      </c>
      <c r="S276" s="8">
        <v>87</v>
      </c>
    </row>
    <row r="277" spans="15:19" x14ac:dyDescent="0.35">
      <c r="O277" t="s">
        <v>40</v>
      </c>
      <c r="P277" t="s">
        <v>21</v>
      </c>
      <c r="Q277" t="s">
        <v>38</v>
      </c>
      <c r="R277" s="7">
        <v>609</v>
      </c>
      <c r="S277" s="8">
        <v>99</v>
      </c>
    </row>
    <row r="278" spans="15:19" x14ac:dyDescent="0.35">
      <c r="O278" t="s">
        <v>24</v>
      </c>
      <c r="P278" t="s">
        <v>21</v>
      </c>
      <c r="Q278" t="s">
        <v>42</v>
      </c>
      <c r="R278" s="7">
        <v>567</v>
      </c>
      <c r="S278" s="8">
        <v>228</v>
      </c>
    </row>
    <row r="279" spans="15:19" x14ac:dyDescent="0.35">
      <c r="O279" t="s">
        <v>48</v>
      </c>
      <c r="P279" t="s">
        <v>33</v>
      </c>
      <c r="Q279" t="s">
        <v>46</v>
      </c>
      <c r="R279" s="7">
        <v>560</v>
      </c>
      <c r="S279" s="8">
        <v>81</v>
      </c>
    </row>
    <row r="280" spans="15:19" x14ac:dyDescent="0.35">
      <c r="O280" t="s">
        <v>32</v>
      </c>
      <c r="P280" t="s">
        <v>21</v>
      </c>
      <c r="Q280" t="s">
        <v>38</v>
      </c>
      <c r="R280" s="7">
        <v>553</v>
      </c>
      <c r="S280" s="8">
        <v>15</v>
      </c>
    </row>
    <row r="281" spans="15:19" x14ac:dyDescent="0.35">
      <c r="O281" t="s">
        <v>48</v>
      </c>
      <c r="P281" t="s">
        <v>13</v>
      </c>
      <c r="Q281" t="s">
        <v>20</v>
      </c>
      <c r="R281" s="7">
        <v>525</v>
      </c>
      <c r="S281" s="8">
        <v>48</v>
      </c>
    </row>
    <row r="282" spans="15:19" x14ac:dyDescent="0.35">
      <c r="O282" t="s">
        <v>8</v>
      </c>
      <c r="P282" t="s">
        <v>33</v>
      </c>
      <c r="Q282" t="s">
        <v>43</v>
      </c>
      <c r="R282" s="7">
        <v>518</v>
      </c>
      <c r="S282" s="8">
        <v>75</v>
      </c>
    </row>
    <row r="283" spans="15:19" x14ac:dyDescent="0.35">
      <c r="O283" t="s">
        <v>48</v>
      </c>
      <c r="P283" t="s">
        <v>9</v>
      </c>
      <c r="Q283" t="s">
        <v>42</v>
      </c>
      <c r="R283" s="7">
        <v>497</v>
      </c>
      <c r="S283" s="8">
        <v>63</v>
      </c>
    </row>
    <row r="284" spans="15:19" x14ac:dyDescent="0.35">
      <c r="O284" t="s">
        <v>8</v>
      </c>
      <c r="P284" t="s">
        <v>21</v>
      </c>
      <c r="Q284" t="s">
        <v>43</v>
      </c>
      <c r="R284" s="7">
        <v>490</v>
      </c>
      <c r="S284" s="8">
        <v>84</v>
      </c>
    </row>
    <row r="285" spans="15:19" x14ac:dyDescent="0.35">
      <c r="O285" t="s">
        <v>48</v>
      </c>
      <c r="P285" t="s">
        <v>45</v>
      </c>
      <c r="Q285" t="s">
        <v>50</v>
      </c>
      <c r="R285" s="7">
        <v>469</v>
      </c>
      <c r="S285" s="8">
        <v>75</v>
      </c>
    </row>
    <row r="286" spans="15:19" x14ac:dyDescent="0.35">
      <c r="O286" t="s">
        <v>52</v>
      </c>
      <c r="P286" t="s">
        <v>33</v>
      </c>
      <c r="Q286" t="s">
        <v>42</v>
      </c>
      <c r="R286" s="7">
        <v>434</v>
      </c>
      <c r="S286" s="8">
        <v>87</v>
      </c>
    </row>
    <row r="287" spans="15:19" x14ac:dyDescent="0.35">
      <c r="O287" t="s">
        <v>8</v>
      </c>
      <c r="P287" t="s">
        <v>25</v>
      </c>
      <c r="Q287" t="s">
        <v>34</v>
      </c>
      <c r="R287" s="7">
        <v>385</v>
      </c>
      <c r="S287" s="8">
        <v>249</v>
      </c>
    </row>
    <row r="288" spans="15:19" x14ac:dyDescent="0.35">
      <c r="O288" t="s">
        <v>52</v>
      </c>
      <c r="P288" t="s">
        <v>21</v>
      </c>
      <c r="Q288" t="s">
        <v>26</v>
      </c>
      <c r="R288" s="7">
        <v>357</v>
      </c>
      <c r="S288" s="8">
        <v>126</v>
      </c>
    </row>
    <row r="289" spans="15:19" x14ac:dyDescent="0.35">
      <c r="O289" t="s">
        <v>40</v>
      </c>
      <c r="P289" t="s">
        <v>13</v>
      </c>
      <c r="Q289" t="s">
        <v>43</v>
      </c>
      <c r="R289" s="7">
        <v>336</v>
      </c>
      <c r="S289" s="8">
        <v>144</v>
      </c>
    </row>
    <row r="290" spans="15:19" x14ac:dyDescent="0.35">
      <c r="O290" t="s">
        <v>44</v>
      </c>
      <c r="P290" t="s">
        <v>9</v>
      </c>
      <c r="Q290" t="s">
        <v>29</v>
      </c>
      <c r="R290" s="7">
        <v>280</v>
      </c>
      <c r="S290" s="8">
        <v>87</v>
      </c>
    </row>
    <row r="291" spans="15:19" x14ac:dyDescent="0.35">
      <c r="O291" t="s">
        <v>17</v>
      </c>
      <c r="P291" t="s">
        <v>33</v>
      </c>
      <c r="Q291" t="s">
        <v>20</v>
      </c>
      <c r="R291" s="7">
        <v>259</v>
      </c>
      <c r="S291" s="8">
        <v>207</v>
      </c>
    </row>
    <row r="292" spans="15:19" x14ac:dyDescent="0.35">
      <c r="O292" t="s">
        <v>32</v>
      </c>
      <c r="P292" t="s">
        <v>13</v>
      </c>
      <c r="Q292" t="s">
        <v>12</v>
      </c>
      <c r="R292" s="7">
        <v>252</v>
      </c>
      <c r="S292" s="8">
        <v>54</v>
      </c>
    </row>
    <row r="293" spans="15:19" x14ac:dyDescent="0.35">
      <c r="O293" t="s">
        <v>24</v>
      </c>
      <c r="P293" t="s">
        <v>33</v>
      </c>
      <c r="Q293" t="s">
        <v>42</v>
      </c>
      <c r="R293" s="7">
        <v>245</v>
      </c>
      <c r="S293" s="8">
        <v>288</v>
      </c>
    </row>
    <row r="294" spans="15:19" x14ac:dyDescent="0.35">
      <c r="O294" t="s">
        <v>32</v>
      </c>
      <c r="P294" t="s">
        <v>33</v>
      </c>
      <c r="Q294" t="s">
        <v>38</v>
      </c>
      <c r="R294" s="7">
        <v>238</v>
      </c>
      <c r="S294" s="8">
        <v>18</v>
      </c>
    </row>
    <row r="295" spans="15:19" x14ac:dyDescent="0.35">
      <c r="O295" t="s">
        <v>28</v>
      </c>
      <c r="P295" t="s">
        <v>9</v>
      </c>
      <c r="Q295" t="s">
        <v>20</v>
      </c>
      <c r="R295" s="7">
        <v>217</v>
      </c>
      <c r="S295" s="8">
        <v>36</v>
      </c>
    </row>
    <row r="296" spans="15:19" x14ac:dyDescent="0.35">
      <c r="O296" t="s">
        <v>32</v>
      </c>
      <c r="P296" t="s">
        <v>9</v>
      </c>
      <c r="Q296" t="s">
        <v>31</v>
      </c>
      <c r="R296" s="7">
        <v>189</v>
      </c>
      <c r="S296" s="8">
        <v>48</v>
      </c>
    </row>
    <row r="297" spans="15:19" x14ac:dyDescent="0.35">
      <c r="O297" t="s">
        <v>8</v>
      </c>
      <c r="P297" t="s">
        <v>33</v>
      </c>
      <c r="Q297" t="s">
        <v>54</v>
      </c>
      <c r="R297" s="7">
        <v>182</v>
      </c>
      <c r="S297" s="8">
        <v>48</v>
      </c>
    </row>
    <row r="298" spans="15:19" x14ac:dyDescent="0.35">
      <c r="O298" t="s">
        <v>52</v>
      </c>
      <c r="P298" t="s">
        <v>45</v>
      </c>
      <c r="Q298" t="s">
        <v>43</v>
      </c>
      <c r="R298" s="7">
        <v>168</v>
      </c>
      <c r="S298" s="8">
        <v>84</v>
      </c>
    </row>
    <row r="299" spans="15:19" x14ac:dyDescent="0.35">
      <c r="O299" t="s">
        <v>40</v>
      </c>
      <c r="P299" t="s">
        <v>45</v>
      </c>
      <c r="Q299" t="s">
        <v>50</v>
      </c>
      <c r="R299" s="7">
        <v>154</v>
      </c>
      <c r="S299" s="8">
        <v>21</v>
      </c>
    </row>
    <row r="300" spans="15:19" x14ac:dyDescent="0.35">
      <c r="O300" t="s">
        <v>17</v>
      </c>
      <c r="P300" t="s">
        <v>21</v>
      </c>
      <c r="Q300" t="s">
        <v>51</v>
      </c>
      <c r="R300" s="7">
        <v>98</v>
      </c>
      <c r="S300" s="8">
        <v>159</v>
      </c>
    </row>
    <row r="301" spans="15:19" x14ac:dyDescent="0.35">
      <c r="O301" t="s">
        <v>40</v>
      </c>
      <c r="P301" t="s">
        <v>9</v>
      </c>
      <c r="Q301" t="s">
        <v>51</v>
      </c>
      <c r="R301" s="7">
        <v>98</v>
      </c>
      <c r="S301" s="8">
        <v>204</v>
      </c>
    </row>
    <row r="302" spans="15:19" x14ac:dyDescent="0.35">
      <c r="O302" t="s">
        <v>24</v>
      </c>
      <c r="P302" t="s">
        <v>45</v>
      </c>
      <c r="Q302" t="s">
        <v>12</v>
      </c>
      <c r="R302" s="7">
        <v>63</v>
      </c>
      <c r="S302" s="8">
        <v>123</v>
      </c>
    </row>
    <row r="303" spans="15:19" x14ac:dyDescent="0.35">
      <c r="O303" t="s">
        <v>32</v>
      </c>
      <c r="P303" t="s">
        <v>45</v>
      </c>
      <c r="Q303" t="s">
        <v>12</v>
      </c>
      <c r="R303" s="7">
        <v>56</v>
      </c>
      <c r="S303" s="8">
        <v>51</v>
      </c>
    </row>
    <row r="304" spans="15:19" x14ac:dyDescent="0.35">
      <c r="O304" t="s">
        <v>52</v>
      </c>
      <c r="P304" t="s">
        <v>33</v>
      </c>
      <c r="Q304" t="s">
        <v>46</v>
      </c>
      <c r="R304" s="7">
        <v>42</v>
      </c>
      <c r="S304" s="8">
        <v>150</v>
      </c>
    </row>
    <row r="305" spans="15:19" x14ac:dyDescent="0.35">
      <c r="O305" t="s">
        <v>55</v>
      </c>
      <c r="P305" t="s">
        <v>25</v>
      </c>
      <c r="Q305" t="s">
        <v>10</v>
      </c>
      <c r="R305" s="7">
        <v>21</v>
      </c>
      <c r="S305" s="8">
        <v>168</v>
      </c>
    </row>
    <row r="306" spans="15:19" x14ac:dyDescent="0.35">
      <c r="O306" t="s">
        <v>28</v>
      </c>
      <c r="P306" t="s">
        <v>25</v>
      </c>
      <c r="Q306" t="s">
        <v>53</v>
      </c>
      <c r="R306" s="7">
        <v>0</v>
      </c>
      <c r="S306" s="8">
        <v>135</v>
      </c>
    </row>
  </sheetData>
  <mergeCells count="1">
    <mergeCell ref="B2:K2"/>
  </mergeCells>
  <pageMargins left="0.70000000000000007" right="0.70000000000000007" top="0.75" bottom="0.75" header="0.30000000000000004" footer="0.30000000000000004"/>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9"/>
  <sheetViews>
    <sheetView showGridLines="0" topLeftCell="A4" workbookViewId="0">
      <selection activeCell="K17" sqref="K17"/>
    </sheetView>
  </sheetViews>
  <sheetFormatPr defaultRowHeight="14.5" x14ac:dyDescent="0.35"/>
  <cols>
    <col min="1" max="1" width="1.7265625" customWidth="1"/>
    <col min="2" max="2" width="15.7265625" bestFit="1" customWidth="1"/>
    <col min="3" max="3" width="14" bestFit="1" customWidth="1"/>
    <col min="4" max="4" width="13.90625" bestFit="1" customWidth="1"/>
    <col min="5" max="5" width="15.7265625" bestFit="1" customWidth="1"/>
    <col min="6" max="7" width="14" bestFit="1" customWidth="1"/>
    <col min="8" max="8" width="8.7265625" customWidth="1"/>
  </cols>
  <sheetData>
    <row r="1" spans="1:14" ht="59.5" customHeight="1" x14ac:dyDescent="0.35">
      <c r="A1" s="13"/>
      <c r="B1" s="55" t="s">
        <v>75</v>
      </c>
      <c r="C1" s="55"/>
      <c r="D1" s="55"/>
      <c r="E1" s="55"/>
      <c r="F1" s="55"/>
      <c r="G1" s="55"/>
      <c r="H1" s="55"/>
      <c r="I1" s="55"/>
      <c r="J1" s="55"/>
      <c r="K1" s="55"/>
      <c r="L1" s="55"/>
      <c r="M1" s="55"/>
      <c r="N1" s="26"/>
    </row>
    <row r="2" spans="1:14" ht="20" customHeight="1" x14ac:dyDescent="0.35">
      <c r="A2" s="18"/>
      <c r="B2" s="53" t="s">
        <v>57</v>
      </c>
      <c r="C2" s="53"/>
      <c r="D2" s="53"/>
      <c r="E2" s="53"/>
      <c r="F2" s="53"/>
      <c r="G2" s="53"/>
      <c r="H2" s="53"/>
      <c r="I2" s="53"/>
      <c r="J2" s="53"/>
      <c r="K2" s="53"/>
      <c r="L2" s="53"/>
      <c r="M2" s="53"/>
      <c r="N2" s="27"/>
    </row>
    <row r="4" spans="1:14" x14ac:dyDescent="0.35">
      <c r="B4" s="43" t="s">
        <v>69</v>
      </c>
      <c r="C4" t="s">
        <v>70</v>
      </c>
      <c r="D4" s="56"/>
      <c r="E4" s="43" t="s">
        <v>69</v>
      </c>
      <c r="F4" t="s">
        <v>70</v>
      </c>
    </row>
    <row r="5" spans="1:14" x14ac:dyDescent="0.35">
      <c r="B5" s="28" t="s">
        <v>45</v>
      </c>
      <c r="C5" s="60"/>
      <c r="D5" s="56"/>
      <c r="E5" s="28" t="s">
        <v>45</v>
      </c>
      <c r="F5" s="60"/>
    </row>
    <row r="6" spans="1:14" x14ac:dyDescent="0.35">
      <c r="B6" s="29" t="s">
        <v>8</v>
      </c>
      <c r="C6" s="60">
        <v>25221</v>
      </c>
      <c r="D6" s="56"/>
      <c r="E6" s="29" t="s">
        <v>40</v>
      </c>
      <c r="F6" s="60">
        <v>6069</v>
      </c>
    </row>
    <row r="7" spans="1:14" x14ac:dyDescent="0.35">
      <c r="B7" s="28" t="s">
        <v>9</v>
      </c>
      <c r="C7" s="60"/>
      <c r="D7" s="56"/>
      <c r="E7" s="28" t="s">
        <v>9</v>
      </c>
      <c r="F7" s="60"/>
    </row>
    <row r="8" spans="1:14" x14ac:dyDescent="0.35">
      <c r="B8" s="29" t="s">
        <v>8</v>
      </c>
      <c r="C8" s="60">
        <v>39620</v>
      </c>
      <c r="D8" s="56"/>
      <c r="E8" s="29" t="s">
        <v>52</v>
      </c>
      <c r="F8" s="60">
        <v>5019</v>
      </c>
    </row>
    <row r="9" spans="1:14" x14ac:dyDescent="0.35">
      <c r="B9" s="28" t="s">
        <v>13</v>
      </c>
      <c r="C9" s="60"/>
      <c r="D9" s="56"/>
      <c r="E9" s="28" t="s">
        <v>13</v>
      </c>
      <c r="F9" s="60"/>
    </row>
    <row r="10" spans="1:14" x14ac:dyDescent="0.35">
      <c r="B10" s="29" t="s">
        <v>8</v>
      </c>
      <c r="C10" s="60">
        <v>41559</v>
      </c>
      <c r="D10" s="56"/>
      <c r="E10" s="29" t="s">
        <v>52</v>
      </c>
      <c r="F10" s="60">
        <v>5516</v>
      </c>
    </row>
    <row r="11" spans="1:14" x14ac:dyDescent="0.35">
      <c r="B11" s="28" t="s">
        <v>33</v>
      </c>
      <c r="C11" s="60"/>
      <c r="D11" s="56"/>
      <c r="E11" s="28" t="s">
        <v>33</v>
      </c>
      <c r="F11" s="60"/>
    </row>
    <row r="12" spans="1:14" x14ac:dyDescent="0.35">
      <c r="B12" s="29" t="s">
        <v>44</v>
      </c>
      <c r="C12" s="60">
        <v>43568</v>
      </c>
      <c r="D12" s="56"/>
      <c r="E12" s="29" t="s">
        <v>24</v>
      </c>
      <c r="F12" s="60">
        <v>7987</v>
      </c>
    </row>
    <row r="13" spans="1:14" x14ac:dyDescent="0.35">
      <c r="B13" s="28" t="s">
        <v>25</v>
      </c>
      <c r="C13" s="60"/>
      <c r="D13" s="56"/>
      <c r="E13" s="28" t="s">
        <v>25</v>
      </c>
      <c r="F13" s="60"/>
    </row>
    <row r="14" spans="1:14" x14ac:dyDescent="0.35">
      <c r="B14" s="29" t="s">
        <v>32</v>
      </c>
      <c r="C14" s="60">
        <v>45752</v>
      </c>
      <c r="D14" s="56"/>
      <c r="E14" s="29" t="s">
        <v>40</v>
      </c>
      <c r="F14" s="60">
        <v>3976</v>
      </c>
    </row>
    <row r="15" spans="1:14" x14ac:dyDescent="0.35">
      <c r="B15" s="28" t="s">
        <v>21</v>
      </c>
      <c r="C15" s="60"/>
      <c r="D15" s="56"/>
      <c r="E15" s="28" t="s">
        <v>21</v>
      </c>
      <c r="F15" s="60"/>
    </row>
    <row r="16" spans="1:14" x14ac:dyDescent="0.35">
      <c r="B16" s="29" t="s">
        <v>28</v>
      </c>
      <c r="C16" s="60">
        <v>38325</v>
      </c>
      <c r="D16" s="56"/>
      <c r="E16" s="29" t="s">
        <v>32</v>
      </c>
      <c r="F16" s="60">
        <v>2142</v>
      </c>
    </row>
    <row r="17" spans="2:6" x14ac:dyDescent="0.35">
      <c r="B17" s="57" t="s">
        <v>96</v>
      </c>
      <c r="C17" s="58"/>
      <c r="E17" s="57" t="s">
        <v>97</v>
      </c>
      <c r="F17" s="57"/>
    </row>
    <row r="18" spans="2:6" x14ac:dyDescent="0.35">
      <c r="B18" s="58"/>
      <c r="C18" s="58"/>
      <c r="E18" s="57"/>
      <c r="F18" s="57"/>
    </row>
    <row r="19" spans="2:6" x14ac:dyDescent="0.35">
      <c r="B19" s="58"/>
      <c r="C19" s="58"/>
      <c r="E19" s="57"/>
      <c r="F19" s="57"/>
    </row>
  </sheetData>
  <mergeCells count="5">
    <mergeCell ref="B1:M1"/>
    <mergeCell ref="B2:M2"/>
    <mergeCell ref="D4:D16"/>
    <mergeCell ref="B17:C19"/>
    <mergeCell ref="E17:F19"/>
  </mergeCells>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8"/>
  <sheetViews>
    <sheetView showGridLines="0" topLeftCell="A4" workbookViewId="0">
      <selection activeCell="K13" sqref="K13"/>
    </sheetView>
  </sheetViews>
  <sheetFormatPr defaultRowHeight="14.5" x14ac:dyDescent="0.35"/>
  <cols>
    <col min="1" max="1" width="1.81640625" customWidth="1"/>
    <col min="2" max="2" width="20.36328125" bestFit="1" customWidth="1"/>
    <col min="3" max="3" width="13.6328125" bestFit="1" customWidth="1"/>
    <col min="4" max="5" width="10.26953125" bestFit="1" customWidth="1"/>
    <col min="6" max="6" width="8.7265625" customWidth="1"/>
  </cols>
  <sheetData>
    <row r="1" spans="1:14" ht="59.5" customHeight="1" x14ac:dyDescent="0.35">
      <c r="A1" s="13"/>
      <c r="B1" s="55" t="s">
        <v>76</v>
      </c>
      <c r="C1" s="55"/>
      <c r="D1" s="55"/>
      <c r="E1" s="55"/>
      <c r="F1" s="55"/>
      <c r="G1" s="55"/>
      <c r="H1" s="55"/>
      <c r="I1" s="55"/>
      <c r="J1" s="55"/>
      <c r="K1" s="55"/>
      <c r="L1" s="55"/>
      <c r="M1" s="55"/>
      <c r="N1" s="26"/>
    </row>
    <row r="2" spans="1:14" ht="20" customHeight="1" x14ac:dyDescent="0.35">
      <c r="A2" s="18"/>
      <c r="B2" s="53" t="s">
        <v>57</v>
      </c>
      <c r="C2" s="53"/>
      <c r="D2" s="53"/>
      <c r="E2" s="53"/>
      <c r="F2" s="53"/>
      <c r="G2" s="53"/>
      <c r="H2" s="53"/>
      <c r="I2" s="53"/>
      <c r="J2" s="53"/>
      <c r="K2" s="53"/>
      <c r="L2" s="53"/>
      <c r="M2" s="53"/>
      <c r="N2" s="27"/>
    </row>
    <row r="5" spans="1:14" x14ac:dyDescent="0.35">
      <c r="B5" s="39" t="s">
        <v>83</v>
      </c>
    </row>
    <row r="6" spans="1:14" x14ac:dyDescent="0.35">
      <c r="B6" s="28" t="s">
        <v>16</v>
      </c>
    </row>
    <row r="7" spans="1:14" x14ac:dyDescent="0.35">
      <c r="B7" s="28" t="s">
        <v>46</v>
      </c>
    </row>
    <row r="8" spans="1:14" x14ac:dyDescent="0.35">
      <c r="B8" s="28" t="s">
        <v>49</v>
      </c>
    </row>
    <row r="9" spans="1:14" x14ac:dyDescent="0.35">
      <c r="B9" s="28" t="s">
        <v>38</v>
      </c>
    </row>
    <row r="10" spans="1:14" x14ac:dyDescent="0.35">
      <c r="B10" s="28" t="s">
        <v>43</v>
      </c>
    </row>
    <row r="11" spans="1:14" x14ac:dyDescent="0.35">
      <c r="B11" s="28" t="s">
        <v>20</v>
      </c>
    </row>
    <row r="12" spans="1:14" x14ac:dyDescent="0.35">
      <c r="B12" s="28" t="s">
        <v>51</v>
      </c>
    </row>
    <row r="13" spans="1:14" x14ac:dyDescent="0.35">
      <c r="B13" s="28" t="s">
        <v>18</v>
      </c>
    </row>
    <row r="14" spans="1:14" x14ac:dyDescent="0.35">
      <c r="B14" s="28" t="s">
        <v>29</v>
      </c>
    </row>
    <row r="15" spans="1:14" x14ac:dyDescent="0.35">
      <c r="B15" s="28" t="s">
        <v>34</v>
      </c>
    </row>
    <row r="16" spans="1:14" x14ac:dyDescent="0.35">
      <c r="B16" s="28" t="s">
        <v>31</v>
      </c>
    </row>
    <row r="17" spans="2:2" x14ac:dyDescent="0.35">
      <c r="B17" s="28" t="s">
        <v>47</v>
      </c>
    </row>
    <row r="18" spans="2:2" x14ac:dyDescent="0.35">
      <c r="B18" s="28" t="s">
        <v>53</v>
      </c>
    </row>
    <row r="19" spans="2:2" x14ac:dyDescent="0.35">
      <c r="B19" s="28" t="s">
        <v>12</v>
      </c>
    </row>
    <row r="20" spans="2:2" x14ac:dyDescent="0.35">
      <c r="B20" s="28" t="s">
        <v>10</v>
      </c>
    </row>
    <row r="21" spans="2:2" x14ac:dyDescent="0.35">
      <c r="B21" s="28" t="s">
        <v>14</v>
      </c>
    </row>
    <row r="22" spans="2:2" x14ac:dyDescent="0.35">
      <c r="B22" s="28" t="s">
        <v>36</v>
      </c>
    </row>
    <row r="23" spans="2:2" x14ac:dyDescent="0.35">
      <c r="B23" s="28" t="s">
        <v>26</v>
      </c>
    </row>
    <row r="24" spans="2:2" x14ac:dyDescent="0.35">
      <c r="B24" s="28" t="s">
        <v>22</v>
      </c>
    </row>
    <row r="25" spans="2:2" x14ac:dyDescent="0.35">
      <c r="B25" s="28" t="s">
        <v>54</v>
      </c>
    </row>
    <row r="26" spans="2:2" x14ac:dyDescent="0.35">
      <c r="B26" s="28" t="s">
        <v>42</v>
      </c>
    </row>
    <row r="27" spans="2:2" x14ac:dyDescent="0.35">
      <c r="B27" s="28" t="s">
        <v>50</v>
      </c>
    </row>
    <row r="28" spans="2:2" x14ac:dyDescent="0.35">
      <c r="B28" s="28" t="s">
        <v>73</v>
      </c>
    </row>
  </sheetData>
  <mergeCells count="2">
    <mergeCell ref="B1:M1"/>
    <mergeCell ref="B2:M2"/>
  </mergeCells>
  <pageMargins left="0.70000000000000007" right="0.70000000000000007" top="0.75" bottom="0.75" header="0.30000000000000004" footer="0.30000000000000004"/>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9"/>
  <sheetViews>
    <sheetView showGridLines="0" workbookViewId="0">
      <selection activeCell="O16" sqref="O16"/>
    </sheetView>
  </sheetViews>
  <sheetFormatPr defaultRowHeight="14.5" x14ac:dyDescent="0.35"/>
  <cols>
    <col min="1" max="1" width="1.90625" customWidth="1"/>
    <col min="2" max="5" width="8.7265625" customWidth="1"/>
    <col min="6" max="6" width="12.54296875" bestFit="1" customWidth="1"/>
    <col min="7" max="7" width="11.1796875" customWidth="1"/>
    <col min="8" max="9" width="8.7265625" customWidth="1"/>
    <col min="10" max="10" width="15.1796875" bestFit="1" customWidth="1"/>
    <col min="11" max="11" width="8.7265625" customWidth="1"/>
    <col min="12" max="12" width="11.08984375" bestFit="1" customWidth="1"/>
    <col min="13" max="13" width="11.26953125" customWidth="1"/>
    <col min="14" max="14" width="8.7265625" customWidth="1"/>
  </cols>
  <sheetData>
    <row r="1" spans="1:28" ht="59.5" customHeight="1" x14ac:dyDescent="0.35">
      <c r="A1" s="13"/>
      <c r="B1" s="55" t="s">
        <v>77</v>
      </c>
      <c r="C1" s="55"/>
      <c r="D1" s="55"/>
      <c r="E1" s="55"/>
      <c r="F1" s="55"/>
      <c r="G1" s="55"/>
      <c r="H1" s="55"/>
      <c r="I1" s="55"/>
      <c r="J1" s="55"/>
      <c r="K1" s="55"/>
      <c r="L1" s="55"/>
      <c r="M1" s="55"/>
      <c r="N1" s="55"/>
      <c r="O1" s="20"/>
      <c r="P1" s="17"/>
      <c r="Q1" s="17"/>
      <c r="R1" s="17"/>
      <c r="S1" s="17"/>
      <c r="T1" s="17"/>
      <c r="U1" s="17"/>
      <c r="V1" s="17"/>
      <c r="W1" s="17"/>
      <c r="X1" s="17"/>
      <c r="Y1" s="17"/>
      <c r="Z1" s="17"/>
      <c r="AA1" s="17"/>
      <c r="AB1" s="17"/>
    </row>
    <row r="2" spans="1:28" ht="18" customHeight="1" x14ac:dyDescent="0.35">
      <c r="A2" s="18"/>
      <c r="B2" s="53" t="s">
        <v>57</v>
      </c>
      <c r="C2" s="53"/>
      <c r="D2" s="53"/>
      <c r="E2" s="53"/>
      <c r="F2" s="53"/>
      <c r="G2" s="53"/>
      <c r="H2" s="53"/>
      <c r="I2" s="53"/>
      <c r="J2" s="53"/>
      <c r="K2" s="53"/>
      <c r="L2" s="53"/>
      <c r="M2" s="53"/>
      <c r="N2" s="53"/>
      <c r="O2" s="30"/>
      <c r="P2" s="12"/>
      <c r="Q2" s="12"/>
      <c r="R2" s="12"/>
      <c r="S2" s="12"/>
      <c r="T2" s="12"/>
      <c r="U2" s="12"/>
      <c r="V2" s="12"/>
      <c r="W2" s="12"/>
      <c r="X2" s="12"/>
      <c r="Y2" s="12"/>
      <c r="Z2" s="12"/>
      <c r="AA2" s="12"/>
      <c r="AB2" s="12"/>
    </row>
    <row r="3" spans="1:28" x14ac:dyDescent="0.35">
      <c r="T3" t="s">
        <v>13</v>
      </c>
    </row>
    <row r="4" spans="1:28" x14ac:dyDescent="0.35">
      <c r="C4" s="4" t="s">
        <v>78</v>
      </c>
      <c r="D4" s="4"/>
      <c r="F4" s="4" t="s">
        <v>13</v>
      </c>
      <c r="G4" s="65" t="s">
        <v>103</v>
      </c>
      <c r="H4" s="65"/>
      <c r="I4" s="65"/>
      <c r="J4" s="65"/>
      <c r="T4" t="s">
        <v>25</v>
      </c>
    </row>
    <row r="5" spans="1:28" x14ac:dyDescent="0.35">
      <c r="T5" t="s">
        <v>21</v>
      </c>
    </row>
    <row r="6" spans="1:28" x14ac:dyDescent="0.35">
      <c r="F6" s="64"/>
      <c r="T6" t="s">
        <v>33</v>
      </c>
    </row>
    <row r="7" spans="1:28" x14ac:dyDescent="0.35">
      <c r="T7" t="s">
        <v>9</v>
      </c>
    </row>
    <row r="8" spans="1:28" x14ac:dyDescent="0.35">
      <c r="C8" s="66" t="s">
        <v>79</v>
      </c>
      <c r="D8" s="66"/>
      <c r="E8" s="68"/>
      <c r="F8" s="68"/>
      <c r="G8" s="68"/>
      <c r="J8" s="67" t="s">
        <v>104</v>
      </c>
      <c r="K8" s="68"/>
      <c r="L8" s="68"/>
      <c r="M8" s="68"/>
      <c r="N8" s="68"/>
      <c r="T8" t="s">
        <v>45</v>
      </c>
    </row>
    <row r="9" spans="1:28" x14ac:dyDescent="0.35">
      <c r="L9" s="4" t="s">
        <v>105</v>
      </c>
      <c r="M9" s="5" t="s">
        <v>4</v>
      </c>
      <c r="N9" s="5" t="s">
        <v>106</v>
      </c>
    </row>
    <row r="10" spans="1:28" x14ac:dyDescent="0.35">
      <c r="C10" s="4" t="s">
        <v>99</v>
      </c>
      <c r="D10" s="4"/>
      <c r="G10" s="4">
        <f>COUNTIFS(Data[Geography],F4)</f>
        <v>58</v>
      </c>
      <c r="J10" s="4" t="str" cm="1">
        <f t="array" ref="J10:J19">_xlfn.UNIQUE(Data[Sales Person])</f>
        <v>Gigi Bohling</v>
      </c>
      <c r="L10" s="37">
        <f>SUMIFS(Data[Amount],Data[Sales Person],J10,Data[Geography],$F$4)</f>
        <v>41559</v>
      </c>
      <c r="M10" s="37">
        <f>SUMIFS(Data[Units],Data[Geography],$F$4,Data[Sales Person],J10)</f>
        <v>1188</v>
      </c>
      <c r="N10" s="31">
        <f>IF(L10&gt;12000,1,-1)</f>
        <v>1</v>
      </c>
    </row>
    <row r="11" spans="1:28" x14ac:dyDescent="0.35">
      <c r="J11" s="4" t="str">
        <v>Husein Augar</v>
      </c>
      <c r="L11" s="37">
        <f>SUMIFS(Data[Amount],Data[Sales Person],J11,Data[Geography],$F$4)</f>
        <v>39424</v>
      </c>
      <c r="M11" s="37">
        <f>SUMIFS(Data[Units],Data[Geography],$F$4,Data[Sales Person],J11)</f>
        <v>1122</v>
      </c>
      <c r="N11" s="31">
        <f t="shared" ref="N11:N19" si="0">IF(L11&gt;12000,1,-1)</f>
        <v>1</v>
      </c>
    </row>
    <row r="12" spans="1:28" x14ac:dyDescent="0.35">
      <c r="F12" s="5" t="s">
        <v>100</v>
      </c>
      <c r="G12" s="5" t="s">
        <v>58</v>
      </c>
      <c r="J12" s="4" t="str">
        <v>Oby Sorrel</v>
      </c>
      <c r="L12" s="37">
        <f>SUMIFS(Data[Amount],Data[Sales Person],J12,Data[Geography],$F$4)</f>
        <v>16527</v>
      </c>
      <c r="M12" s="37">
        <f>SUMIFS(Data[Units],Data[Geography],$F$4,Data[Sales Person],J12)</f>
        <v>417</v>
      </c>
      <c r="N12" s="31">
        <f t="shared" si="0"/>
        <v>1</v>
      </c>
    </row>
    <row r="13" spans="1:28" x14ac:dyDescent="0.35">
      <c r="C13" s="61" t="s">
        <v>102</v>
      </c>
      <c r="D13" s="61"/>
      <c r="E13" s="61"/>
      <c r="F13" s="62">
        <f>SUMIFS(Data[Amount],Data[Geography],F4)</f>
        <v>252469</v>
      </c>
      <c r="G13" s="63">
        <f>AVERAGEIFS(Data[Amount],Data[Geography],F4)</f>
        <v>4352.9137931034484</v>
      </c>
      <c r="J13" s="4" t="str">
        <v>Ram Mahesh</v>
      </c>
      <c r="L13" s="37">
        <f>SUMIFS(Data[Amount],Data[Sales Person],J13,Data[Geography],$F$4)</f>
        <v>24647</v>
      </c>
      <c r="M13" s="37">
        <f>SUMIFS(Data[Units],Data[Geography],$F$4,Data[Sales Person],J13)</f>
        <v>735</v>
      </c>
      <c r="N13" s="31">
        <f t="shared" si="0"/>
        <v>1</v>
      </c>
    </row>
    <row r="14" spans="1:28" x14ac:dyDescent="0.35">
      <c r="C14" s="61" t="s">
        <v>5</v>
      </c>
      <c r="D14" s="61"/>
      <c r="E14" s="61"/>
      <c r="F14" s="62">
        <f>SUMIFS(Data[Cost],Data[Geography],F4)</f>
        <v>80681.400000000023</v>
      </c>
      <c r="G14" s="63">
        <f>AVERAGEIFS(Data[Cost],Data[Geography],F4)</f>
        <v>1391.0586206896555</v>
      </c>
      <c r="J14" s="4" t="str">
        <v>Barr Faughny</v>
      </c>
      <c r="L14" s="37">
        <f>SUMIFS(Data[Amount],Data[Sales Person],J14,Data[Geography],$F$4)</f>
        <v>7763</v>
      </c>
      <c r="M14" s="37">
        <f>SUMIFS(Data[Units],Data[Geography],$F$4,Data[Sales Person],J14)</f>
        <v>174</v>
      </c>
      <c r="N14" s="31">
        <f t="shared" si="0"/>
        <v>-1</v>
      </c>
    </row>
    <row r="15" spans="1:28" x14ac:dyDescent="0.35">
      <c r="C15" s="61" t="s">
        <v>101</v>
      </c>
      <c r="D15" s="61"/>
      <c r="E15" s="61"/>
      <c r="F15" s="62">
        <f>SUMIFS(Data[Units],Data[Geography],F4)</f>
        <v>8760</v>
      </c>
      <c r="G15" s="63">
        <f>AVERAGEIFS(Data[Units],Data[Geography],F4)</f>
        <v>151.0344827586207</v>
      </c>
      <c r="J15" s="4" t="str">
        <v>Carla Molina</v>
      </c>
      <c r="L15" s="37">
        <f>SUMIFS(Data[Amount],Data[Sales Person],J15,Data[Geography],$F$4)</f>
        <v>15855</v>
      </c>
      <c r="M15" s="37">
        <f>SUMIFS(Data[Units],Data[Geography],$F$4,Data[Sales Person],J15)</f>
        <v>708</v>
      </c>
      <c r="N15" s="31">
        <f t="shared" si="0"/>
        <v>1</v>
      </c>
    </row>
    <row r="16" spans="1:28" x14ac:dyDescent="0.35">
      <c r="C16" s="61" t="s">
        <v>80</v>
      </c>
      <c r="D16" s="61"/>
      <c r="E16" s="61"/>
      <c r="F16" s="62">
        <f>F13-F14</f>
        <v>171787.59999999998</v>
      </c>
      <c r="G16" s="63">
        <f>G13-G14</f>
        <v>2961.8551724137928</v>
      </c>
      <c r="J16" s="4" t="str">
        <v>Ches Bonnell</v>
      </c>
      <c r="L16" s="37">
        <f>SUMIFS(Data[Amount],Data[Sales Person],J16,Data[Geography],$F$4)</f>
        <v>31661</v>
      </c>
      <c r="M16" s="37">
        <f>SUMIFS(Data[Units],Data[Geography],$F$4,Data[Sales Person],J16)</f>
        <v>978</v>
      </c>
      <c r="N16" s="31">
        <f t="shared" si="0"/>
        <v>1</v>
      </c>
    </row>
    <row r="17" spans="10:14" x14ac:dyDescent="0.35">
      <c r="J17" s="4" t="str">
        <v>Curtice Advani</v>
      </c>
      <c r="L17" s="37">
        <f>SUMIFS(Data[Amount],Data[Sales Person],J17,Data[Geography],$F$4)</f>
        <v>33670</v>
      </c>
      <c r="M17" s="37">
        <f>SUMIFS(Data[Units],Data[Geography],$F$4,Data[Sales Person],J17)</f>
        <v>1515</v>
      </c>
      <c r="N17" s="31">
        <f t="shared" si="0"/>
        <v>1</v>
      </c>
    </row>
    <row r="18" spans="10:14" x14ac:dyDescent="0.35">
      <c r="J18" s="4" t="str">
        <v>Brien Boise</v>
      </c>
      <c r="L18" s="37">
        <f>SUMIFS(Data[Amount],Data[Sales Person],J18,Data[Geography],$F$4)</f>
        <v>5516</v>
      </c>
      <c r="M18" s="37">
        <f>SUMIFS(Data[Units],Data[Geography],$F$4,Data[Sales Person],J18)</f>
        <v>507</v>
      </c>
      <c r="N18" s="31">
        <f t="shared" si="0"/>
        <v>-1</v>
      </c>
    </row>
    <row r="19" spans="10:14" x14ac:dyDescent="0.35">
      <c r="J19" s="4" t="str">
        <v>Gunar Cockshoot</v>
      </c>
      <c r="L19" s="37">
        <f>SUMIFS(Data[Amount],Data[Sales Person],J19,Data[Geography],$F$4)</f>
        <v>35847</v>
      </c>
      <c r="M19" s="37">
        <f>SUMIFS(Data[Units],Data[Geography],$F$4,Data[Sales Person],J19)</f>
        <v>1416</v>
      </c>
      <c r="N19" s="31">
        <f t="shared" si="0"/>
        <v>1</v>
      </c>
    </row>
  </sheetData>
  <mergeCells count="8">
    <mergeCell ref="C16:E16"/>
    <mergeCell ref="G4:J4"/>
    <mergeCell ref="C8:D8"/>
    <mergeCell ref="B1:N1"/>
    <mergeCell ref="B2:N2"/>
    <mergeCell ref="C13:E13"/>
    <mergeCell ref="C14:E14"/>
    <mergeCell ref="C15:E15"/>
  </mergeCells>
  <conditionalFormatting sqref="L10:L19">
    <cfRule type="dataBar" priority="2">
      <dataBar>
        <cfvo type="min"/>
        <cfvo type="max"/>
        <color rgb="FF638EC6"/>
      </dataBar>
      <extLst>
        <ext xmlns:x14="http://schemas.microsoft.com/office/spreadsheetml/2009/9/main" uri="{B025F937-C7B1-47D3-B67F-A62EFF666E3E}">
          <x14:id>{D8F23E99-06B9-4D39-A3B5-9ACB767679AE}</x14:id>
        </ext>
      </extLst>
    </cfRule>
  </conditionalFormatting>
  <conditionalFormatting sqref="N10:N19">
    <cfRule type="iconSet" priority="1">
      <iconSet iconSet="3Symbols2" showValue="0">
        <cfvo type="percent" val="0"/>
        <cfvo type="percent" val="33"/>
        <cfvo type="percent" val="67"/>
      </iconSet>
    </cfRule>
  </conditionalFormatting>
  <dataValidations count="1">
    <dataValidation type="list" allowBlank="1" showInputMessage="1" showErrorMessage="1" sqref="F4" xr:uid="{00000000-0002-0000-0900-000000000000}">
      <formula1>$T$3:$T$8</formula1>
    </dataValidation>
  </dataValidations>
  <pageMargins left="0.70000000000000007" right="0.70000000000000007" top="0.75" bottom="0.75" header="0.30000000000000004" footer="0.30000000000000004"/>
  <pageSetup paperSize="9" fitToWidth="0" fitToHeight="0" orientation="portrait" r:id="rId1"/>
  <extLst>
    <ext xmlns:x14="http://schemas.microsoft.com/office/spreadsheetml/2009/9/main" uri="{78C0D931-6437-407d-A8EE-F0AAD7539E65}">
      <x14:conditionalFormattings>
        <x14:conditionalFormatting xmlns:xm="http://schemas.microsoft.com/office/excel/2006/main">
          <x14:cfRule type="dataBar" id="{D8F23E99-06B9-4D39-A3B5-9ACB767679AE}">
            <x14:dataBar minLength="0" maxLength="100" border="1" negativeBarBorderColorSameAsPositive="0">
              <x14:cfvo type="autoMin"/>
              <x14:cfvo type="autoMax"/>
              <x14:borderColor rgb="FF638EC6"/>
              <x14:negativeFillColor rgb="FFFF0000"/>
              <x14:negativeBorderColor rgb="FFFF0000"/>
              <x14:axisColor rgb="FF000000"/>
            </x14:dataBar>
          </x14:cfRule>
          <xm:sqref>L10:L19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2"/>
  <sheetViews>
    <sheetView showGridLines="0" topLeftCell="A2" workbookViewId="0">
      <selection activeCell="F23" sqref="F23"/>
    </sheetView>
  </sheetViews>
  <sheetFormatPr defaultRowHeight="14.5" x14ac:dyDescent="0.35"/>
  <cols>
    <col min="1" max="1" width="1.90625" customWidth="1"/>
    <col min="2" max="2" width="20.36328125" bestFit="1" customWidth="1"/>
    <col min="3" max="3" width="14" bestFit="1" customWidth="1"/>
    <col min="4" max="4" width="11.453125" bestFit="1" customWidth="1"/>
    <col min="5" max="5" width="13" bestFit="1" customWidth="1"/>
    <col min="6" max="6" width="7.453125" bestFit="1" customWidth="1"/>
    <col min="7" max="8" width="7.453125" customWidth="1"/>
    <col min="9" max="9" width="8.7265625" customWidth="1"/>
  </cols>
  <sheetData>
    <row r="1" spans="1:16" s="17" customFormat="1" ht="59.5" customHeight="1" x14ac:dyDescent="0.35">
      <c r="A1" s="13"/>
      <c r="B1" s="55" t="s">
        <v>81</v>
      </c>
      <c r="C1" s="55"/>
      <c r="D1" s="55"/>
      <c r="E1" s="55"/>
      <c r="F1" s="55"/>
      <c r="G1" s="55"/>
      <c r="H1" s="55"/>
      <c r="I1" s="55"/>
      <c r="J1" s="55"/>
      <c r="K1" s="55"/>
      <c r="L1" s="55"/>
      <c r="M1" s="55"/>
      <c r="N1" s="55"/>
      <c r="O1" s="55"/>
      <c r="P1" s="20"/>
    </row>
    <row r="2" spans="1:16" s="12" customFormat="1" ht="18" customHeight="1" x14ac:dyDescent="0.35">
      <c r="A2" s="18"/>
      <c r="B2" s="53"/>
      <c r="C2" s="53"/>
      <c r="D2" s="53"/>
      <c r="E2" s="53"/>
      <c r="F2" s="53"/>
      <c r="G2" s="53"/>
      <c r="H2" s="53"/>
      <c r="I2" s="53"/>
      <c r="J2" s="53"/>
      <c r="K2" s="53"/>
      <c r="L2" s="53"/>
      <c r="M2" s="53"/>
      <c r="N2" s="53"/>
      <c r="O2" s="53"/>
      <c r="P2" s="30"/>
    </row>
    <row r="5" spans="1:16" x14ac:dyDescent="0.35">
      <c r="B5" s="71" t="s">
        <v>69</v>
      </c>
      <c r="C5" s="71" t="s">
        <v>70</v>
      </c>
      <c r="D5" s="71" t="s">
        <v>71</v>
      </c>
      <c r="E5" s="72" t="s">
        <v>107</v>
      </c>
      <c r="F5" s="71" t="s">
        <v>82</v>
      </c>
    </row>
    <row r="6" spans="1:16" x14ac:dyDescent="0.35">
      <c r="B6" s="28" t="s">
        <v>36</v>
      </c>
      <c r="C6" s="37">
        <v>3402</v>
      </c>
      <c r="D6" s="60">
        <v>345</v>
      </c>
      <c r="E6" s="37">
        <v>-2369.8499999999995</v>
      </c>
      <c r="F6" s="69">
        <v>-0.69660493827160475</v>
      </c>
      <c r="G6" s="69"/>
      <c r="H6" s="69"/>
    </row>
    <row r="7" spans="1:16" x14ac:dyDescent="0.35">
      <c r="B7" s="28" t="s">
        <v>16</v>
      </c>
      <c r="C7" s="37">
        <v>6867</v>
      </c>
      <c r="D7" s="60">
        <v>600</v>
      </c>
      <c r="E7" s="37">
        <v>-153</v>
      </c>
      <c r="F7" s="69">
        <v>-2.2280471821756225E-2</v>
      </c>
      <c r="G7" s="69"/>
      <c r="H7" s="69"/>
    </row>
    <row r="8" spans="1:16" x14ac:dyDescent="0.35">
      <c r="B8" s="28" t="s">
        <v>34</v>
      </c>
      <c r="C8" s="37">
        <v>1778</v>
      </c>
      <c r="D8" s="60">
        <v>270</v>
      </c>
      <c r="E8" s="37">
        <v>31.100000000000136</v>
      </c>
      <c r="F8" s="69">
        <v>1.7491563554555757E-2</v>
      </c>
      <c r="G8" s="69"/>
      <c r="H8" s="69"/>
    </row>
    <row r="9" spans="1:16" x14ac:dyDescent="0.35">
      <c r="B9" s="28" t="s">
        <v>12</v>
      </c>
      <c r="C9" s="37">
        <v>16114</v>
      </c>
      <c r="D9" s="60">
        <v>1158</v>
      </c>
      <c r="E9" s="37">
        <v>5309.86</v>
      </c>
      <c r="F9" s="69">
        <v>0.32951843117785773</v>
      </c>
      <c r="G9" s="69"/>
      <c r="H9" s="69"/>
    </row>
    <row r="10" spans="1:16" x14ac:dyDescent="0.35">
      <c r="B10" s="28" t="s">
        <v>46</v>
      </c>
      <c r="C10" s="37">
        <v>10129</v>
      </c>
      <c r="D10" s="60">
        <v>312</v>
      </c>
      <c r="E10" s="37">
        <v>5608.12</v>
      </c>
      <c r="F10" s="69">
        <v>0.55366966136834828</v>
      </c>
      <c r="G10" s="69"/>
      <c r="H10" s="69"/>
    </row>
    <row r="11" spans="1:16" x14ac:dyDescent="0.35">
      <c r="B11" s="28" t="s">
        <v>47</v>
      </c>
      <c r="C11" s="37">
        <v>6118</v>
      </c>
      <c r="D11" s="60">
        <v>387</v>
      </c>
      <c r="E11" s="37">
        <v>3606.37</v>
      </c>
      <c r="F11" s="69">
        <v>0.58946878064727037</v>
      </c>
      <c r="G11" s="69"/>
      <c r="H11" s="69"/>
    </row>
    <row r="12" spans="1:16" x14ac:dyDescent="0.35">
      <c r="B12" s="28" t="s">
        <v>18</v>
      </c>
      <c r="C12" s="37">
        <v>12257</v>
      </c>
      <c r="D12" s="60">
        <v>441</v>
      </c>
      <c r="E12" s="37">
        <v>7679.42</v>
      </c>
      <c r="F12" s="69">
        <v>0.62653340948029701</v>
      </c>
      <c r="G12" s="69"/>
      <c r="H12" s="69"/>
    </row>
    <row r="13" spans="1:16" x14ac:dyDescent="0.35">
      <c r="B13" s="28" t="s">
        <v>10</v>
      </c>
      <c r="C13" s="37">
        <v>3584</v>
      </c>
      <c r="D13" s="60">
        <v>126</v>
      </c>
      <c r="E13" s="37">
        <v>2476.46</v>
      </c>
      <c r="F13" s="69">
        <v>0.69097656250000006</v>
      </c>
      <c r="G13" s="69"/>
      <c r="H13" s="69"/>
    </row>
    <row r="14" spans="1:16" ht="14.5" customHeight="1" x14ac:dyDescent="0.35">
      <c r="B14" s="28" t="s">
        <v>50</v>
      </c>
      <c r="C14" s="37">
        <v>14497</v>
      </c>
      <c r="D14" s="60">
        <v>333</v>
      </c>
      <c r="E14" s="37">
        <v>10118.050000000001</v>
      </c>
      <c r="F14" s="69">
        <v>0.69794095330068295</v>
      </c>
      <c r="G14" s="69"/>
      <c r="H14" s="69"/>
    </row>
    <row r="15" spans="1:16" x14ac:dyDescent="0.35">
      <c r="B15" s="28" t="s">
        <v>54</v>
      </c>
      <c r="C15" s="37">
        <v>8995</v>
      </c>
      <c r="D15" s="60">
        <v>441</v>
      </c>
      <c r="E15" s="37">
        <v>6441.6100000000006</v>
      </c>
      <c r="F15" s="69">
        <v>0.71613229571984438</v>
      </c>
      <c r="G15" s="69"/>
      <c r="H15" s="69"/>
    </row>
    <row r="16" spans="1:16" x14ac:dyDescent="0.35">
      <c r="B16" s="28" t="s">
        <v>43</v>
      </c>
      <c r="C16" s="37">
        <v>8288</v>
      </c>
      <c r="D16" s="60">
        <v>228</v>
      </c>
      <c r="E16" s="37">
        <v>6060.44</v>
      </c>
      <c r="F16" s="69">
        <v>0.73123069498069493</v>
      </c>
      <c r="G16" s="69"/>
      <c r="H16" s="69"/>
    </row>
    <row r="17" spans="2:15" x14ac:dyDescent="0.35">
      <c r="B17" s="28" t="s">
        <v>26</v>
      </c>
      <c r="C17" s="37">
        <v>10465</v>
      </c>
      <c r="D17" s="60">
        <v>222</v>
      </c>
      <c r="E17" s="37">
        <v>7718.86</v>
      </c>
      <c r="F17" s="69">
        <v>0.73758815097945529</v>
      </c>
      <c r="G17" s="69"/>
      <c r="H17" s="69"/>
    </row>
    <row r="18" spans="2:15" x14ac:dyDescent="0.35">
      <c r="B18" s="28" t="s">
        <v>38</v>
      </c>
      <c r="C18" s="37">
        <v>5474</v>
      </c>
      <c r="D18" s="60">
        <v>168</v>
      </c>
      <c r="E18" s="37">
        <v>4190.4799999999996</v>
      </c>
      <c r="F18" s="69">
        <v>0.76552429667519173</v>
      </c>
      <c r="G18" s="69"/>
      <c r="H18" s="69"/>
    </row>
    <row r="19" spans="2:15" x14ac:dyDescent="0.35">
      <c r="B19" s="28" t="s">
        <v>51</v>
      </c>
      <c r="C19" s="37">
        <v>11886</v>
      </c>
      <c r="D19" s="60">
        <v>489</v>
      </c>
      <c r="E19" s="37">
        <v>9147.5999999999985</v>
      </c>
      <c r="F19" s="69">
        <v>0.76961130742049455</v>
      </c>
      <c r="G19" s="69"/>
      <c r="H19" s="69"/>
    </row>
    <row r="20" spans="2:15" x14ac:dyDescent="0.35">
      <c r="B20" s="28" t="s">
        <v>29</v>
      </c>
      <c r="C20" s="37">
        <v>8827</v>
      </c>
      <c r="D20" s="60">
        <v>234</v>
      </c>
      <c r="E20" s="37">
        <v>6802.9000000000005</v>
      </c>
      <c r="F20" s="69">
        <v>0.77069219440353465</v>
      </c>
      <c r="G20" s="69"/>
      <c r="H20" s="69"/>
    </row>
    <row r="21" spans="2:15" x14ac:dyDescent="0.35">
      <c r="B21" s="28" t="s">
        <v>20</v>
      </c>
      <c r="C21" s="37">
        <v>16534</v>
      </c>
      <c r="D21" s="60">
        <v>231</v>
      </c>
      <c r="E21" s="37">
        <v>13789.720000000001</v>
      </c>
      <c r="F21" s="69">
        <v>0.83402201524132102</v>
      </c>
      <c r="G21" s="69"/>
      <c r="H21" s="69"/>
    </row>
    <row r="22" spans="2:15" x14ac:dyDescent="0.35">
      <c r="B22" s="28" t="s">
        <v>53</v>
      </c>
      <c r="C22" s="37">
        <v>2541</v>
      </c>
      <c r="D22" s="60">
        <v>45</v>
      </c>
      <c r="E22" s="37">
        <v>2218.8000000000002</v>
      </c>
      <c r="F22" s="69">
        <v>0.87319952774498233</v>
      </c>
      <c r="G22" s="69"/>
      <c r="H22" s="69"/>
    </row>
    <row r="23" spans="2:15" x14ac:dyDescent="0.35">
      <c r="B23" s="28" t="s">
        <v>49</v>
      </c>
      <c r="C23" s="37">
        <v>4760</v>
      </c>
      <c r="D23" s="60">
        <v>111</v>
      </c>
      <c r="E23" s="37">
        <v>4208.33</v>
      </c>
      <c r="F23" s="69">
        <v>0.88410294117647059</v>
      </c>
      <c r="G23" s="69"/>
      <c r="H23" s="69"/>
    </row>
    <row r="24" spans="2:15" x14ac:dyDescent="0.35">
      <c r="B24" s="28" t="s">
        <v>42</v>
      </c>
      <c r="C24" s="37">
        <v>13755</v>
      </c>
      <c r="D24" s="60">
        <v>114</v>
      </c>
      <c r="E24" s="37">
        <v>12729</v>
      </c>
      <c r="F24" s="69">
        <v>0.92540894220283532</v>
      </c>
      <c r="G24" s="69"/>
      <c r="H24" s="69"/>
    </row>
    <row r="25" spans="2:15" x14ac:dyDescent="0.35">
      <c r="B25" s="28" t="s">
        <v>31</v>
      </c>
      <c r="C25" s="37">
        <v>2408</v>
      </c>
      <c r="D25" s="60">
        <v>9</v>
      </c>
      <c r="E25" s="37">
        <v>2380.0100000000002</v>
      </c>
      <c r="F25" s="69">
        <v>0.9883762458471762</v>
      </c>
      <c r="G25" s="69"/>
      <c r="H25" s="69"/>
    </row>
    <row r="26" spans="2:15" x14ac:dyDescent="0.35">
      <c r="B26" s="73" t="s">
        <v>73</v>
      </c>
      <c r="C26" s="75">
        <v>168679</v>
      </c>
      <c r="D26" s="74">
        <v>6264</v>
      </c>
      <c r="E26" s="72">
        <v>107994.28000000003</v>
      </c>
      <c r="F26" s="69">
        <v>0.64023547685248328</v>
      </c>
      <c r="G26" s="69"/>
      <c r="H26" s="69"/>
    </row>
    <row r="27" spans="2:15" x14ac:dyDescent="0.35">
      <c r="G27" s="69"/>
      <c r="H27" s="69"/>
    </row>
    <row r="28" spans="2:15" ht="26.5" customHeight="1" x14ac:dyDescent="0.35"/>
    <row r="31" spans="2:15" x14ac:dyDescent="0.35">
      <c r="B31" s="59" t="s">
        <v>108</v>
      </c>
      <c r="C31" s="59"/>
      <c r="D31" s="59"/>
      <c r="E31" s="59"/>
      <c r="F31" s="59"/>
      <c r="G31" s="59"/>
      <c r="H31" s="59"/>
      <c r="I31" s="59"/>
      <c r="J31" s="59"/>
      <c r="K31" s="59"/>
      <c r="L31" s="59"/>
      <c r="M31" s="59"/>
      <c r="N31" s="59"/>
      <c r="O31" s="59"/>
    </row>
    <row r="32" spans="2:15" x14ac:dyDescent="0.35">
      <c r="B32" s="59"/>
      <c r="C32" s="59"/>
      <c r="D32" s="59"/>
      <c r="E32" s="59"/>
      <c r="F32" s="59"/>
      <c r="G32" s="59"/>
      <c r="H32" s="59"/>
      <c r="I32" s="59"/>
      <c r="J32" s="59"/>
      <c r="K32" s="59"/>
      <c r="L32" s="59"/>
      <c r="M32" s="59"/>
      <c r="N32" s="59"/>
      <c r="O32" s="59"/>
    </row>
  </sheetData>
  <mergeCells count="3">
    <mergeCell ref="B1:O1"/>
    <mergeCell ref="B2:O2"/>
    <mergeCell ref="B31:O32"/>
  </mergeCells>
  <conditionalFormatting pivot="1" sqref="F6:F26">
    <cfRule type="colorScale" priority="1">
      <colorScale>
        <cfvo type="min"/>
        <cfvo type="max"/>
        <color rgb="FFFCFCFF"/>
        <color rgb="FF63BE7B"/>
      </colorScale>
    </cfRule>
  </conditionalFormatting>
  <pageMargins left="0.70000000000000007" right="0.70000000000000007" top="0.75" bottom="0.75" header="0.30000000000000004" footer="0.30000000000000004"/>
  <pageSetup paperSize="0" fitToWidth="0" fitToHeight="0" orientation="portrait" horizontalDpi="0" verticalDpi="0" copies="0"/>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4D967D4-3D85-4AEE-B228-2E2C559B66A3}">
  <ds:schemaRefs/>
</ds:datastoreItem>
</file>

<file path=customXml/itemProps2.xml><?xml version="1.0" encoding="utf-8"?>
<ds:datastoreItem xmlns:ds="http://schemas.openxmlformats.org/officeDocument/2006/customXml" ds:itemID="{C59EFACC-51AD-4909-9226-2EF306D3BF33}">
  <ds:schemaRefs/>
</ds:datastoreItem>
</file>

<file path=customXml/itemProps3.xml><?xml version="1.0" encoding="utf-8"?>
<ds:datastoreItem xmlns:ds="http://schemas.openxmlformats.org/officeDocument/2006/customXml" ds:itemID="{8869E3A2-6A94-4088-AC32-D7DB8A18C508}">
  <ds:schemaRefs/>
</ds:datastoreItem>
</file>

<file path=customXml/itemProps4.xml><?xml version="1.0" encoding="utf-8"?>
<ds:datastoreItem xmlns:ds="http://schemas.openxmlformats.org/officeDocument/2006/customXml" ds:itemID="{D1CE5A3C-C5B7-44F0-9AE5-6E1B2D86EF8A}">
  <ds:schemaRefs/>
</ds:datastoreItem>
</file>

<file path=customXml/itemProps5.xml><?xml version="1.0" encoding="utf-8"?>
<ds:datastoreItem xmlns:ds="http://schemas.openxmlformats.org/officeDocument/2006/customXml" ds:itemID="{EB235112-DDE4-4A45-AA02-E273B40D6E83}">
  <ds:schemaRefs/>
</ds:datastoreItem>
</file>

<file path=customXml/itemProps6.xml><?xml version="1.0" encoding="utf-8"?>
<ds:datastoreItem xmlns:ds="http://schemas.openxmlformats.org/officeDocument/2006/customXml" ds:itemID="{084CBCF6-8592-4591-BC4F-5A91409A7C14}">
  <ds:schemaRefs/>
</ds:datastoreItem>
</file>

<file path=customXml/itemProps7.xml><?xml version="1.0" encoding="utf-8"?>
<ds:datastoreItem xmlns:ds="http://schemas.openxmlformats.org/officeDocument/2006/customXml" ds:itemID="{4991895E-9EBD-4951-AAF6-3BE3B667738E}">
  <ds:schemaRefs/>
</ds:datastoreItem>
</file>

<file path=customXml/itemProps8.xml><?xml version="1.0" encoding="utf-8"?>
<ds:datastoreItem xmlns:ds="http://schemas.openxmlformats.org/officeDocument/2006/customXml" ds:itemID="{6E1A93F5-590B-4210-A789-3B0E0D2331B4}">
  <ds:schemaRefs/>
</ds:datastoreItem>
</file>

<file path=customXml/itemProps9.xml><?xml version="1.0" encoding="utf-8"?>
<ds:datastoreItem xmlns:ds="http://schemas.openxmlformats.org/officeDocument/2006/customXml" ds:itemID="{DE01C0E7-EA98-45C5-A480-084CFC0B4C57}">
  <ds:schemaRefs/>
</ds:datastoreItem>
</file>

<file path=customXml/itemProps10.xml><?xml version="1.0" encoding="utf-8"?>
<ds:datastoreItem xmlns:ds="http://schemas.openxmlformats.org/officeDocument/2006/customXml" ds:itemID="{CAB5FDAB-CE75-4253-B0DC-0F2302D10CE2}">
  <ds:schemaRefs/>
</ds:datastoreItem>
</file>

<file path=customXml/itemProps11.xml><?xml version="1.0" encoding="utf-8"?>
<ds:datastoreItem xmlns:ds="http://schemas.openxmlformats.org/officeDocument/2006/customXml" ds:itemID="{A9C6A1B4-FE59-4935-824B-4DEFA3EAB036}">
  <ds:schemaRefs/>
</ds:datastoreItem>
</file>

<file path=customXml/itemProps12.xml><?xml version="1.0" encoding="utf-8"?>
<ds:datastoreItem xmlns:ds="http://schemas.openxmlformats.org/officeDocument/2006/customXml" ds:itemID="{BC8DECC6-8720-4873-B70E-54327DFCC193}">
  <ds:schemaRefs/>
</ds:datastoreItem>
</file>

<file path=customXml/itemProps13.xml><?xml version="1.0" encoding="utf-8"?>
<ds:datastoreItem xmlns:ds="http://schemas.openxmlformats.org/officeDocument/2006/customXml" ds:itemID="{9BE4897D-6C7C-45DE-8057-CB89A6ED263C}">
  <ds:schemaRefs/>
</ds:datastoreItem>
</file>

<file path=customXml/itemProps14.xml><?xml version="1.0" encoding="utf-8"?>
<ds:datastoreItem xmlns:ds="http://schemas.openxmlformats.org/officeDocument/2006/customXml" ds:itemID="{61AECD86-95DC-48BE-9164-8F7E0E91234C}">
  <ds:schemaRefs/>
</ds:datastoreItem>
</file>

<file path=customXml/itemProps15.xml><?xml version="1.0" encoding="utf-8"?>
<ds:datastoreItem xmlns:ds="http://schemas.openxmlformats.org/officeDocument/2006/customXml" ds:itemID="{3AF6B5A0-3305-46B4-8C41-BAED698E9430}">
  <ds:schemaRefs/>
</ds:datastoreItem>
</file>

<file path=customXml/itemProps16.xml><?xml version="1.0" encoding="utf-8"?>
<ds:datastoreItem xmlns:ds="http://schemas.openxmlformats.org/officeDocument/2006/customXml" ds:itemID="{DF8DC1E7-B8F8-4F31-ABB6-93A921CD4C9B}">
  <ds:schemaRefs/>
</ds:datastoreItem>
</file>

<file path=customXml/itemProps17.xml><?xml version="1.0" encoding="utf-8"?>
<ds:datastoreItem xmlns:ds="http://schemas.openxmlformats.org/officeDocument/2006/customXml" ds:itemID="{C07D3C07-16CA-4B00-9DEC-CC9328FB53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Quick_statistics</vt:lpstr>
      <vt:lpstr>EDA</vt:lpstr>
      <vt:lpstr>Sales_analsysis</vt:lpstr>
      <vt:lpstr>Sales_By_Country_pivot</vt:lpstr>
      <vt:lpstr>Top_5_products_</vt:lpstr>
      <vt:lpstr>Anomaly_detaction_in_data</vt:lpstr>
      <vt:lpstr>Best_sales_person_country</vt:lpstr>
      <vt:lpstr>Profit</vt:lpstr>
      <vt:lpstr>Dynamic_Country-Level_</vt:lpstr>
      <vt:lpstr>Product_discontinue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Saurabh Ahalawat</cp:lastModifiedBy>
  <cp:lastPrinted>2022-12-23T09:38:42Z</cp:lastPrinted>
  <dcterms:created xsi:type="dcterms:W3CDTF">2021-03-14T20:21:32Z</dcterms:created>
  <dcterms:modified xsi:type="dcterms:W3CDTF">2023-03-03T12:26:50Z</dcterms:modified>
</cp:coreProperties>
</file>