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7.xml" ContentType="application/vnd.openxmlformats-officedocument.themeOverrid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8.xml" ContentType="application/vnd.openxmlformats-officedocument.themeOverride+xml"/>
  <Override PartName="/xl/drawings/drawing5.xml" ContentType="application/vnd.openxmlformats-officedocument.drawing+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https://att-my.sharepoint.com/personal/md5750_att_com/Documents/Desktop/"/>
    </mc:Choice>
  </mc:AlternateContent>
  <xr:revisionPtr revIDLastSave="47" documentId="8_{3FAB54DC-4193-400D-8D3B-8FB05FE7AFA5}" xr6:coauthVersionLast="47" xr6:coauthVersionMax="47" xr10:uidLastSave="{2ABF058F-ED01-493A-8F39-D7DE7A5F9A05}"/>
  <bookViews>
    <workbookView xWindow="-108" yWindow="-108" windowWidth="30936" windowHeight="16896" xr2:uid="{05552E22-38C5-4BF9-90DA-01864EA07064}"/>
  </bookViews>
  <sheets>
    <sheet name="Definitions" sheetId="2" r:id="rId1"/>
    <sheet name="Assumptions" sheetId="4" r:id="rId2"/>
    <sheet name="Parameters" sheetId="10" r:id="rId3"/>
    <sheet name="Model" sheetId="8" r:id="rId4"/>
    <sheet name="Reference" sheetId="7" r:id="rId5"/>
  </sheets>
  <definedNames>
    <definedName name="_xlnm._FilterDatabase" localSheetId="3" hidden="1">Model!#REF!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5" i="10" l="1"/>
  <c r="F85" i="10"/>
  <c r="E6" i="8" s="1" a="1"/>
  <c r="E6" i="8" s="1"/>
  <c r="F86" i="10"/>
  <c r="F87" i="10"/>
  <c r="E8" i="8" s="1" a="1"/>
  <c r="E8" i="8" s="1"/>
  <c r="F84" i="10"/>
  <c r="F69" i="10"/>
  <c r="F70" i="10"/>
  <c r="F71" i="10"/>
  <c r="F68" i="10"/>
  <c r="F52" i="10"/>
  <c r="H49" i="8"/>
  <c r="M66" i="8"/>
  <c r="L66" i="8"/>
  <c r="K66" i="8"/>
  <c r="J66" i="8"/>
  <c r="I66" i="8"/>
  <c r="H66" i="8"/>
  <c r="F8" i="8" a="1"/>
  <c r="F8" i="8" s="1"/>
  <c r="I60" i="8"/>
  <c r="J60" i="8"/>
  <c r="K60" i="8"/>
  <c r="L60" i="8"/>
  <c r="M60" i="8"/>
  <c r="H60" i="8"/>
  <c r="F28" i="8" a="1"/>
  <c r="F28" i="8" s="1"/>
  <c r="E28" i="8" a="1"/>
  <c r="E28" i="8" s="1"/>
  <c r="F27" i="8" a="1"/>
  <c r="F27" i="8" s="1"/>
  <c r="E27" i="8" a="1"/>
  <c r="E27" i="8" s="1"/>
  <c r="F26" i="8" a="1"/>
  <c r="F26" i="8" s="1"/>
  <c r="E26" i="8" a="1"/>
  <c r="E26" i="8" s="1"/>
  <c r="F25" i="8" a="1"/>
  <c r="F25" i="8" s="1"/>
  <c r="E25" i="8" a="1"/>
  <c r="E25" i="8" s="1"/>
  <c r="F22" i="8" a="1"/>
  <c r="F22" i="8" s="1"/>
  <c r="E22" i="8" a="1"/>
  <c r="E22" i="8" s="1"/>
  <c r="F21" i="8" a="1"/>
  <c r="F21" i="8" s="1"/>
  <c r="E21" i="8" a="1"/>
  <c r="E21" i="8" s="1"/>
  <c r="F20" i="8" a="1"/>
  <c r="F20" i="8" s="1"/>
  <c r="E20" i="8" a="1"/>
  <c r="E20" i="8" s="1"/>
  <c r="F19" i="8" a="1"/>
  <c r="F19" i="8" s="1"/>
  <c r="E19" i="8" a="1"/>
  <c r="E19" i="8" s="1"/>
  <c r="F15" i="8" a="1"/>
  <c r="F15" i="8" s="1"/>
  <c r="E15" i="8" a="1"/>
  <c r="E15" i="8" s="1"/>
  <c r="F14" i="8" a="1"/>
  <c r="F14" i="8" s="1"/>
  <c r="E14" i="8" a="1"/>
  <c r="E14" i="8" s="1"/>
  <c r="F13" i="8" a="1"/>
  <c r="F13" i="8" s="1"/>
  <c r="E13" i="8" a="1"/>
  <c r="E13" i="8" s="1"/>
  <c r="F12" i="8" a="1"/>
  <c r="F12" i="8" s="1"/>
  <c r="E12" i="8" a="1"/>
  <c r="E12" i="8" s="1"/>
  <c r="D8" i="8" a="1"/>
  <c r="D8" i="8" s="1"/>
  <c r="F7" i="8" a="1"/>
  <c r="F7" i="8" s="1"/>
  <c r="E7" i="8" a="1"/>
  <c r="E7" i="8" s="1"/>
  <c r="D7" i="8" a="1"/>
  <c r="D7" i="8" s="1"/>
  <c r="F6" i="8" a="1"/>
  <c r="F6" i="8" s="1"/>
  <c r="D6" i="8" a="1"/>
  <c r="D6" i="8" s="1"/>
  <c r="F5" i="8" a="1"/>
  <c r="F5" i="8" s="1"/>
  <c r="E5" i="8" a="1"/>
  <c r="E5" i="8" s="1"/>
  <c r="D5" i="8" a="1"/>
  <c r="D5" i="8" s="1"/>
  <c r="I4" i="10" a="1"/>
  <c r="I4" i="10" s="1"/>
  <c r="E19" i="10"/>
  <c r="E18" i="10"/>
  <c r="E17" i="10"/>
  <c r="E16" i="10"/>
  <c r="E15" i="10"/>
  <c r="E14" i="10"/>
  <c r="E13" i="10"/>
  <c r="E12" i="10"/>
  <c r="E11" i="10"/>
  <c r="E10" i="10"/>
  <c r="E9" i="10"/>
  <c r="E8" i="10"/>
  <c r="F53" i="10" l="1"/>
  <c r="L5" i="8" a="1"/>
  <c r="L5" i="8" s="1"/>
  <c r="F54" i="10"/>
  <c r="H7" i="8"/>
  <c r="H8" i="8"/>
  <c r="H6" i="8"/>
  <c r="Y5" i="8"/>
  <c r="H5" i="8"/>
  <c r="M7" i="8"/>
  <c r="K7" i="8"/>
  <c r="K5" i="8"/>
  <c r="J7" i="8"/>
  <c r="L7" i="8"/>
  <c r="J5" i="8"/>
  <c r="I7" i="8"/>
  <c r="I5" i="8"/>
  <c r="M8" i="8"/>
  <c r="M6" i="8"/>
  <c r="M5" i="8"/>
  <c r="L8" i="8"/>
  <c r="L6" i="8"/>
  <c r="K8" i="8"/>
  <c r="K6" i="8"/>
  <c r="J8" i="8"/>
  <c r="J6" i="8"/>
  <c r="I8" i="8"/>
  <c r="I6" i="8"/>
  <c r="D20" i="8"/>
  <c r="M20" i="8" s="1"/>
  <c r="D26" i="8"/>
  <c r="L26" i="8" s="1"/>
  <c r="D13" i="8"/>
  <c r="H13" i="8" s="1"/>
  <c r="D27" i="8"/>
  <c r="M27" i="8" s="1"/>
  <c r="D21" i="8"/>
  <c r="J21" i="8" s="1"/>
  <c r="D14" i="8"/>
  <c r="L14" i="8" s="1"/>
  <c r="D12" i="8"/>
  <c r="I12" i="8" s="1"/>
  <c r="D19" i="8"/>
  <c r="I19" i="8" s="1"/>
  <c r="D25" i="8"/>
  <c r="I25" i="8" s="1"/>
  <c r="D15" i="8"/>
  <c r="H15" i="8" s="1"/>
  <c r="D28" i="8"/>
  <c r="M28" i="8" s="1"/>
  <c r="D22" i="8"/>
  <c r="M22" i="8" s="1"/>
  <c r="M9" i="8" l="1"/>
  <c r="M48" i="8" s="1"/>
  <c r="H9" i="8"/>
  <c r="H48" i="8" s="1"/>
  <c r="J9" i="8"/>
  <c r="J48" i="8" s="1"/>
  <c r="K9" i="8"/>
  <c r="K48" i="8" s="1"/>
  <c r="L9" i="8"/>
  <c r="L48" i="8" s="1"/>
  <c r="I9" i="8"/>
  <c r="I48" i="8" s="1"/>
  <c r="I31" i="8"/>
  <c r="I38" i="8" s="1"/>
  <c r="J26" i="8"/>
  <c r="K21" i="8"/>
  <c r="K26" i="8"/>
  <c r="L27" i="8"/>
  <c r="K22" i="8"/>
  <c r="H20" i="8"/>
  <c r="H14" i="8"/>
  <c r="L15" i="8"/>
  <c r="J14" i="8"/>
  <c r="H22" i="8"/>
  <c r="I14" i="8"/>
  <c r="K14" i="8"/>
  <c r="M14" i="8"/>
  <c r="L19" i="8"/>
  <c r="H25" i="8"/>
  <c r="H26" i="8"/>
  <c r="M13" i="8"/>
  <c r="K20" i="8"/>
  <c r="I27" i="8"/>
  <c r="I21" i="8"/>
  <c r="I15" i="8"/>
  <c r="J20" i="8"/>
  <c r="I20" i="8"/>
  <c r="M26" i="8"/>
  <c r="J13" i="8"/>
  <c r="L21" i="8"/>
  <c r="J15" i="8"/>
  <c r="L13" i="8"/>
  <c r="J12" i="8"/>
  <c r="J27" i="8"/>
  <c r="J22" i="8"/>
  <c r="J19" i="8"/>
  <c r="K27" i="8"/>
  <c r="K13" i="8"/>
  <c r="L20" i="8"/>
  <c r="K15" i="8"/>
  <c r="H27" i="8"/>
  <c r="K19" i="8"/>
  <c r="H12" i="8"/>
  <c r="H28" i="8"/>
  <c r="J28" i="8"/>
  <c r="M15" i="8"/>
  <c r="K12" i="8"/>
  <c r="I26" i="8"/>
  <c r="M12" i="8"/>
  <c r="L22" i="8"/>
  <c r="M19" i="8"/>
  <c r="L12" i="8"/>
  <c r="I13" i="8"/>
  <c r="I22" i="8"/>
  <c r="H19" i="8"/>
  <c r="M25" i="8"/>
  <c r="L28" i="8"/>
  <c r="L25" i="8"/>
  <c r="J25" i="8"/>
  <c r="H21" i="8"/>
  <c r="I28" i="8"/>
  <c r="M21" i="8"/>
  <c r="K28" i="8"/>
  <c r="K25" i="8"/>
  <c r="H16" i="8" l="1"/>
  <c r="J16" i="8"/>
  <c r="I16" i="8"/>
  <c r="M16" i="8"/>
  <c r="K16" i="8"/>
  <c r="L16" i="8"/>
  <c r="L34" i="8"/>
  <c r="L41" i="8" s="1"/>
  <c r="H33" i="8"/>
  <c r="H40" i="8" s="1"/>
  <c r="L32" i="8"/>
  <c r="L39" i="8" s="1"/>
  <c r="M32" i="8"/>
  <c r="M39" i="8" s="1"/>
  <c r="I34" i="8"/>
  <c r="I41" i="8" s="1"/>
  <c r="I32" i="8"/>
  <c r="I39" i="8" s="1"/>
  <c r="J31" i="8"/>
  <c r="J38" i="8" s="1"/>
  <c r="J32" i="8"/>
  <c r="J39" i="8" s="1"/>
  <c r="M33" i="8"/>
  <c r="M40" i="8" s="1"/>
  <c r="H32" i="8"/>
  <c r="H39" i="8" s="1"/>
  <c r="L33" i="8"/>
  <c r="L40" i="8" s="1"/>
  <c r="H31" i="8"/>
  <c r="H38" i="8" s="1"/>
  <c r="M31" i="8"/>
  <c r="M38" i="8" s="1"/>
  <c r="K32" i="8"/>
  <c r="K39" i="8" s="1"/>
  <c r="I33" i="8"/>
  <c r="J34" i="8"/>
  <c r="J41" i="8" s="1"/>
  <c r="L31" i="8"/>
  <c r="K33" i="8"/>
  <c r="K40" i="8" s="1"/>
  <c r="H34" i="8"/>
  <c r="H41" i="8" s="1"/>
  <c r="K34" i="8"/>
  <c r="K41" i="8" s="1"/>
  <c r="K31" i="8"/>
  <c r="J33" i="8"/>
  <c r="J40" i="8" s="1"/>
  <c r="M34" i="8"/>
  <c r="J42" i="8" l="1" a="1"/>
  <c r="J42" i="8" s="1"/>
  <c r="J50" i="8" s="1"/>
  <c r="H42" i="8" a="1"/>
  <c r="H42" i="8" s="1"/>
  <c r="H50" i="8" s="1"/>
  <c r="I35" i="8"/>
  <c r="I49" i="8" s="1"/>
  <c r="L35" i="8"/>
  <c r="L49" i="8" s="1"/>
  <c r="M35" i="8"/>
  <c r="M49" i="8" s="1"/>
  <c r="J35" i="8"/>
  <c r="J49" i="8" s="1"/>
  <c r="K35" i="8"/>
  <c r="K49" i="8" s="1"/>
  <c r="I40" i="8"/>
  <c r="I42" i="8" s="1" a="1"/>
  <c r="I42" i="8" s="1"/>
  <c r="I50" i="8" s="1"/>
  <c r="K38" i="8"/>
  <c r="K42" i="8" s="1" a="1"/>
  <c r="K42" i="8" s="1"/>
  <c r="K50" i="8" s="1"/>
  <c r="M41" i="8"/>
  <c r="L38" i="8"/>
  <c r="L42" i="8" s="1" a="1"/>
  <c r="L42" i="8" s="1"/>
  <c r="L50" i="8" s="1"/>
  <c r="M42" i="8" l="1" a="1"/>
  <c r="M42" i="8" s="1"/>
  <c r="M50" i="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<sst xmlns="http://schemas.openxmlformats.org/spreadsheetml/2006/main" count="411" uniqueCount="79">
  <si>
    <t>Term</t>
  </si>
  <si>
    <t>Definition</t>
  </si>
  <si>
    <t>Extended Reality (XR)</t>
  </si>
  <si>
    <t>All real-and-virtual environments generated by computer technology and wearables. The 'X' in XR is a variable that can stand for any letter.</t>
  </si>
  <si>
    <t>Virtual Reality (VR)</t>
  </si>
  <si>
    <t>Encompasses all immersive experiences. These could be created using purely real-world content (360 Video), purely synthetic content (Computer Generated), or a hybrid of both.</t>
  </si>
  <si>
    <t>Augmented Reality (AR)</t>
  </si>
  <si>
    <t>An overlay of computer generated content on the real world that can superficially interact with the environment in real-time. With AR, there is no occlusion between CG content and the real-world.</t>
  </si>
  <si>
    <t>Mixed Reality (MR)</t>
  </si>
  <si>
    <t>An overlay of synthetic content that is anchored to and interacts with objects in the real world—in real time. Mixed Reality experiences exhibit occlusion, in that the computer-generated objects are visibly obscured by objects in the physical environment.</t>
  </si>
  <si>
    <t>daily_usage</t>
  </si>
  <si>
    <t>Average use per day, in hours</t>
  </si>
  <si>
    <t>bandwidth</t>
  </si>
  <si>
    <t>Average bitrate consumed per second, in Mbps.</t>
  </si>
  <si>
    <t>wi-fi_offload</t>
  </si>
  <si>
    <t>% of traffic offloaded to Wi-Fi (i.e. traffic not carried on the cellular network)</t>
  </si>
  <si>
    <t>ID</t>
  </si>
  <si>
    <t>Assumption</t>
  </si>
  <si>
    <t>Average AR Required Bandwidth = 25Mbps</t>
  </si>
  <si>
    <t>Average VR Required Bandwidth = 40Mbps</t>
  </si>
  <si>
    <t>Average hour of use/day = 1 for 2024-2025 and 2 for 2026-2027</t>
  </si>
  <si>
    <t>Wifi Offload is currently 100%, decreasing to ~90% in 2024</t>
  </si>
  <si>
    <t>Market Share:  AR = 75%, VR = 25%</t>
  </si>
  <si>
    <t>Excludes causal use - i.e. occasional Snapchat photo with AR filter, inlcudes only prolonged use on network</t>
  </si>
  <si>
    <t>Price point may be an issue - not clear on what future 5G AR/VR headsets will cost but with embedded 5g chip, could cost significantly higher than $499 Meta Quest 2. Meta Quest Pro is currently $1,499</t>
  </si>
  <si>
    <t>Scenario</t>
  </si>
  <si>
    <t>Param</t>
  </si>
  <si>
    <t>Category</t>
  </si>
  <si>
    <t>Start_Year</t>
  </si>
  <si>
    <t>Start_val</t>
  </si>
  <si>
    <t>CAGR</t>
  </si>
  <si>
    <t>Unique Scenarios</t>
  </si>
  <si>
    <t>Subs</t>
  </si>
  <si>
    <t>AR-Teth</t>
  </si>
  <si>
    <t>AR-Emb</t>
  </si>
  <si>
    <t>VR-Teth</t>
  </si>
  <si>
    <t>VR-Emb</t>
  </si>
  <si>
    <t>hrs_per_day</t>
  </si>
  <si>
    <t>22h1</t>
  </si>
  <si>
    <t>Mbps</t>
  </si>
  <si>
    <t>NRG</t>
  </si>
  <si>
    <t>Wi-Fi_offload</t>
  </si>
  <si>
    <t>Model Assumptions</t>
  </si>
  <si>
    <t>Scenario:</t>
  </si>
  <si>
    <t>TOTAL</t>
  </si>
  <si>
    <t>Total Model Usage</t>
  </si>
  <si>
    <t>(GB)</t>
  </si>
  <si>
    <t>Model GB/sub</t>
  </si>
  <si>
    <t>Model summary</t>
  </si>
  <si>
    <t>Usage (GB)</t>
  </si>
  <si>
    <t>Average usage (GB/sub)</t>
  </si>
  <si>
    <t>Postpad 22H1 Total Forecast</t>
  </si>
  <si>
    <t>(does not include AR/VR overlay)</t>
  </si>
  <si>
    <t>22H1 ARVR Forecast</t>
  </si>
  <si>
    <t>Scenario: Igor-Moderate</t>
  </si>
  <si>
    <t>Scenario: 2021</t>
  </si>
  <si>
    <t>Variable Estimates</t>
  </si>
  <si>
    <t>Metric</t>
  </si>
  <si>
    <t>Ericsson</t>
  </si>
  <si>
    <t>SA</t>
  </si>
  <si>
    <t>AR avgGB - Low</t>
  </si>
  <si>
    <t>AR avgGB - Avg</t>
  </si>
  <si>
    <t>AR avgGB - High</t>
  </si>
  <si>
    <t>VR avgGB - Low</t>
  </si>
  <si>
    <t>VR avgGB - Avg</t>
  </si>
  <si>
    <t>VR avgGB - High</t>
  </si>
  <si>
    <t>4K UHD (Mbps)</t>
  </si>
  <si>
    <t>8K UHD (Mbps)</t>
  </si>
  <si>
    <t>Volumetric Media (Mbps)</t>
  </si>
  <si>
    <t>AR min/day</t>
  </si>
  <si>
    <t>VR min/day</t>
  </si>
  <si>
    <t>E///</t>
  </si>
  <si>
    <t>*From Qualcomm</t>
  </si>
  <si>
    <t>*From Statista</t>
  </si>
  <si>
    <t>Moderate</t>
  </si>
  <si>
    <t>Aggressive</t>
  </si>
  <si>
    <t>Low</t>
  </si>
  <si>
    <t>High</t>
  </si>
  <si>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</sst>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00"/>
    <numFmt numFmtId="168" formatCode="_(* #,##0_);_(* \(#,##0\);_(* &quot;-&quot;??_);_(@_)"/>
    <numFmt numFmtId="169" formatCode="0.0"/>
  </numFmts>
  <fonts count="14" x14ac:knownFonts="1">
    <font>
      <sz val="11"/>
      <color theme="1"/>
      <name val="Calibri"/>
      <family val="2"/>
      <scheme val="minor"/>
    </font>
    <font>
      <sz val="11"/>
      <color theme="1"/>
      <name val="Calibri"/>
      <family val="2"/>
      <scheme val="minor"/>
    </font>
    <font>
      <sz val="18"/>
      <color theme="3"/>
      <name val="Calibri Light"/>
      <family val="2"/>
      <scheme val="major"/>
    </font>
    <font>
      <sz val="11"/>
      <color rgb="FF3F3F76"/>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font>
    <font>
      <sz val="18"/>
      <color theme="1"/>
      <name val="Calibri"/>
      <family val="2"/>
      <scheme val="minor"/>
    </font>
    <font>
      <b/>
      <sz val="11"/>
      <color rgb="FFED7D31"/>
      <name val="Calibri"/>
      <family val="2"/>
    </font>
    <font>
      <b/>
      <sz val="11"/>
      <color rgb="FFED7D31"/>
      <name val="Calibri"/>
      <family val="2"/>
      <scheme val="minor"/>
    </font>
    <font>
      <b/>
      <sz val="11"/>
      <color rgb="FFFA7D00"/>
      <name val="Calibri"/>
      <family val="2"/>
    </font>
  </fonts>
  <fills count="11">
    <fill>
      <patternFill patternType="none"/>
    </fill>
    <fill>
      <patternFill patternType="gray125"/>
    </fill>
    <fill>
      <patternFill patternType="solid">
        <fgColor rgb="FFFFCC99"/>
      </patternFill>
    </fill>
    <fill>
      <patternFill patternType="solid">
        <fgColor rgb="FFF2F2F2"/>
      </patternFill>
    </fill>
    <fill>
      <patternFill patternType="solid">
        <fgColor theme="4" tint="0.59999389629810485"/>
        <bgColor indexed="64"/>
      </patternFill>
    </fill>
    <fill>
      <patternFill patternType="solid">
        <fgColor rgb="FFF2F2F2"/>
        <bgColor indexed="64"/>
      </patternFill>
    </fill>
    <fill>
      <patternFill patternType="solid">
        <fgColor rgb="FFF2F2F2"/>
        <bgColor rgb="FF000000"/>
      </patternFill>
    </fill>
    <fill>
      <patternFill patternType="solid">
        <fgColor theme="6" tint="-0.249977111117893"/>
        <bgColor indexed="64"/>
      </patternFill>
    </fill>
    <fill>
      <patternFill patternType="solid">
        <fgColor theme="9" tint="0.79998168889431442"/>
        <bgColor indexed="64"/>
      </patternFill>
    </fill>
    <fill>
      <patternFill patternType="solid">
        <fgColor rgb="FFFFFF00"/>
        <bgColor indexed="64"/>
      </patternFill>
    </fill>
    <fill>
      <patternFill patternType="solid">
        <fgColor theme="7" tint="0.59999389629810485"/>
        <bgColor indexed="64"/>
      </patternFill>
    </fill>
  </fills>
  <borders count="6">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7F7F7F"/>
      </left>
      <right style="thin">
        <color rgb="FF7F7F7F"/>
      </right>
      <top/>
      <bottom style="thin">
        <color rgb="FF7F7F7F"/>
      </bottom>
      <diagonal/>
    </border>
  </borders>
  <cellStyleXfs count="7">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2" borderId="1" applyNumberFormat="0" applyAlignment="0" applyProtection="0"/>
    <xf numFmtId="0" fontId="4" fillId="3" borderId="2" applyNumberFormat="0" applyAlignment="0" applyProtection="0"/>
    <xf numFmtId="0" fontId="5" fillId="3" borderId="1" applyNumberFormat="0" applyAlignment="0" applyProtection="0"/>
    <xf numFmtId="9" fontId="1" fillId="0" borderId="0" applyFont="0" applyFill="0" applyBorder="0" applyAlignment="0" applyProtection="0"/>
  </cellStyleXfs>
  <cellXfs count="46">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vertical="center"/>
    </xf>
    <xf numFmtId="0" fontId="6" fillId="0" borderId="0" xfId="0" applyFont="1" applyAlignment="1">
      <alignment horizontal="center"/>
    </xf>
    <xf numFmtId="168" fontId="0" fillId="0" borderId="0" xfId="1" applyNumberFormat="1" applyFont="1"/>
    <xf numFmtId="168" fontId="0" fillId="0" borderId="0" xfId="0" applyNumberFormat="1"/>
    <xf numFmtId="0" fontId="6" fillId="0" borderId="0" xfId="0" applyFont="1"/>
    <xf numFmtId="0" fontId="0" fillId="0" borderId="3" xfId="0" applyBorder="1"/>
    <xf numFmtId="0" fontId="8" fillId="0" borderId="0" xfId="0" applyFont="1"/>
    <xf numFmtId="0" fontId="2" fillId="0" borderId="0" xfId="2"/>
    <xf numFmtId="168" fontId="5" fillId="3" borderId="1" xfId="5" applyNumberFormat="1"/>
    <xf numFmtId="43" fontId="5" fillId="3" borderId="1" xfId="5" applyNumberFormat="1"/>
    <xf numFmtId="9" fontId="5" fillId="3" borderId="1" xfId="5" applyNumberFormat="1"/>
    <xf numFmtId="169" fontId="5" fillId="3" borderId="1" xfId="5" applyNumberFormat="1"/>
    <xf numFmtId="0" fontId="3" fillId="2" borderId="1" xfId="3"/>
    <xf numFmtId="0" fontId="10" fillId="4" borderId="0" xfId="0" applyFont="1" applyFill="1"/>
    <xf numFmtId="0" fontId="0" fillId="4" borderId="0" xfId="0" applyFill="1"/>
    <xf numFmtId="0" fontId="10" fillId="0" borderId="0" xfId="0" applyFont="1"/>
    <xf numFmtId="0" fontId="6" fillId="4" borderId="0" xfId="0" applyFont="1" applyFill="1" applyAlignment="1">
      <alignment horizontal="right"/>
    </xf>
    <xf numFmtId="3" fontId="0" fillId="0" borderId="0" xfId="0" applyNumberFormat="1"/>
    <xf numFmtId="0" fontId="9" fillId="0" borderId="0" xfId="0" applyFont="1"/>
    <xf numFmtId="14" fontId="9" fillId="0" borderId="0" xfId="0" applyNumberFormat="1" applyFont="1"/>
    <xf numFmtId="1" fontId="0" fillId="0" borderId="0" xfId="0" applyNumberFormat="1"/>
    <xf numFmtId="1" fontId="9" fillId="0" borderId="0" xfId="0" applyNumberFormat="1" applyFont="1"/>
    <xf numFmtId="9" fontId="3" fillId="2" borderId="1" xfId="6" applyFont="1" applyFill="1" applyBorder="1"/>
    <xf numFmtId="168" fontId="3" fillId="2" borderId="1" xfId="1" applyNumberFormat="1" applyFont="1" applyFill="1" applyBorder="1"/>
    <xf numFmtId="168" fontId="5" fillId="3" borderId="1" xfId="5" applyNumberFormat="1" applyAlignment="1">
      <alignment horizontal="right"/>
    </xf>
    <xf numFmtId="43" fontId="5" fillId="3" borderId="1" xfId="5" applyNumberFormat="1" applyAlignment="1">
      <alignment horizontal="right"/>
    </xf>
    <xf numFmtId="9" fontId="5" fillId="3" borderId="1" xfId="5" applyNumberFormat="1" applyAlignment="1">
      <alignment horizontal="right"/>
    </xf>
    <xf numFmtId="3" fontId="11" fillId="5" borderId="4" xfId="0" applyNumberFormat="1" applyFont="1" applyFill="1" applyBorder="1"/>
    <xf numFmtId="0" fontId="6" fillId="4" borderId="0" xfId="0" applyFont="1" applyFill="1"/>
    <xf numFmtId="0" fontId="0" fillId="0" borderId="0" xfId="0" applyAlignment="1">
      <alignment horizontal="right"/>
    </xf>
    <xf numFmtId="3" fontId="13" fillId="6" borderId="1" xfId="0" applyNumberFormat="1" applyFont="1" applyFill="1" applyBorder="1"/>
    <xf numFmtId="3" fontId="13" fillId="6" borderId="5" xfId="0" applyNumberFormat="1" applyFont="1" applyFill="1" applyBorder="1"/>
    <xf numFmtId="1" fontId="12" fillId="5" borderId="4" xfId="1" applyNumberFormat="1" applyFont="1" applyFill="1" applyBorder="1"/>
    <xf numFmtId="164" fontId="12" fillId="5" borderId="4" xfId="1" applyNumberFormat="1" applyFont="1" applyFill="1" applyBorder="1"/>
    <xf numFmtId="0" fontId="0" fillId="7" borderId="0" xfId="0" applyFill="1"/>
    <xf numFmtId="0" fontId="7" fillId="0" borderId="0" xfId="0" applyFont="1"/>
    <xf numFmtId="3" fontId="4" fillId="3" borderId="2" xfId="4" applyNumberFormat="1"/>
    <xf numFmtId="169" fontId="12" fillId="5" borderId="4" xfId="1" applyNumberFormat="1" applyFont="1" applyFill="1" applyBorder="1"/>
    <xf numFmtId="169" fontId="4" fillId="3" borderId="2" xfId="4" applyNumberFormat="1"/>
    <xf numFmtId="0" fontId="6" fillId="0" borderId="0" xfId="0" applyFont="1" applyAlignment="1">
      <alignment vertical="top"/>
    </xf>
    <xf numFmtId="0" fontId="0" fillId="8" borderId="0" xfId="0" applyFill="1"/>
    <xf numFmtId="168" fontId="0" fillId="9" borderId="0" xfId="1" applyNumberFormat="1" applyFont="1" applyFill="1"/>
    <xf numFmtId="168" fontId="0" fillId="10" borderId="0" xfId="1" applyNumberFormat="1" applyFont="1" applyFill="1"/>
  </cellXfs>
  <cellStyles count="7">
    <cellStyle name="Calculation" xfId="5" builtinId="22"/>
    <cellStyle name="Comma" xfId="1" builtinId="3"/>
    <cellStyle name="Input" xfId="3" builtinId="20"/>
    <cellStyle name="Normal" xfId="0" builtinId="0"/>
    <cellStyle name="Output" xfId="4" builtinId="21"/>
    <cellStyle name="Percent" xfId="6" builtinId="5"/>
    <cellStyle name="Title" xfId="2" builtinId="15"/>
  </cellStyles>
  <dxfs count="9">
    <dxf>
      <numFmt numFmtId="168" formatCode="_(* #,##0_);_(* \(#,##0\);_(* &quot;-&quot;??_);_(@_)"/>
    </dxf>
    <dxf>
      <font>
        <b val="0"/>
        <i val="0"/>
        <strike val="0"/>
        <condense val="0"/>
        <extend val="0"/>
        <outline val="0"/>
        <shadow val="0"/>
        <u val="none"/>
        <vertAlign val="baseline"/>
        <sz val="11"/>
        <color theme="1"/>
        <name val="Calibri"/>
        <family val="2"/>
        <scheme val="minor"/>
      </font>
      <alignment horizontal="general"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bottom" textRotation="0" wrapText="0" indent="0" justifyLastLine="0" shrinkToFit="0" readingOrder="0"/>
    </dxf>
    <dxf>
      <numFmt numFmtId="168" formatCode="_(* #,##0_);_(* \(#,##0\);_(* &quot;-&quot;??_);_(@_)"/>
    </dxf>
    <dxf>
      <numFmt numFmtId="168" formatCode="_(* #,##0_);_(* \(#,##0\);_(* &quot;-&quot;??_);_(@_)"/>
    </dxf>
    <dxf>
      <alignment horizontal="general" vertical="bottom" textRotation="0" wrapText="1" indent="0" justifyLastLine="0" shrinkToFit="0" readingOrder="0"/>
    </dxf>
    <dxf>
      <alignment horizontal="center" vertical="bottom" textRotation="0" wrapText="0" indent="0" justifyLastLine="0" shrinkToFit="0" readingOrder="0"/>
    </dxf>
    <dxf>
      <alignment horizontal="general" vertical="bottom" textRotation="0" wrapText="1" indent="0" justifyLastLine="0" shrinkToFit="0" readingOrder="0"/>
    </dxf>
    <dxf>
      <alignment horizontal="general"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Model!$C$5</c:f>
              <c:strCache>
                <c:ptCount val="1"/>
                <c:pt idx="0">
                  <c:v>AR-Teth</c:v>
                </c:pt>
              </c:strCache>
            </c:strRef>
          </c:tx>
          <c:spPr>
            <a:ln w="28575" cap="rnd">
              <a:solidFill>
                <a:schemeClr val="accent1"/>
              </a:solidFill>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Model!$H$5:$M$5</c:f>
              <c:numCache>
                <c:formatCode>_(* #,##0_);_(* \(#,##0\);_(* "-"??_);_(@_)</c:formatCode>
                <c:ptCount val="6"/>
                <c:pt idx="0">
                  <c:v>#N/A</c:v>
                </c:pt>
                <c:pt idx="1">
                  <c:v>11250</c:v>
                </c:pt>
                <c:pt idx="2">
                  <c:v>34103.622746483954</c:v>
                </c:pt>
                <c:pt idx="3">
                  <c:v>65244.894016447011</c:v>
                </c:pt>
                <c:pt idx="4">
                  <c:v>103382.85194973314</c:v>
                </c:pt>
                <c:pt idx="5">
                  <c:v>147742.18899771193</c:v>
                </c:pt>
              </c:numCache>
            </c:numRef>
          </c:val>
          <c:smooth val="0"/>
          <c:extLst>
            <c:ext xmlns:c16="http://schemas.microsoft.com/office/drawing/2014/chart" uri="{C3380CC4-5D6E-409C-BE32-E72D297353CC}">
              <c16:uniqueId val="{00000000-54C1-4BA7-AF72-D9C32FEE7723}"/>
            </c:ext>
          </c:extLst>
        </c:ser>
        <c:ser>
          <c:idx val="1"/>
          <c:order val="1"/>
          <c:tx>
            <c:strRef>
              <c:f>Model!$C$6</c:f>
              <c:strCache>
                <c:ptCount val="1"/>
                <c:pt idx="0">
                  <c:v>AR-Emb</c:v>
                </c:pt>
              </c:strCache>
            </c:strRef>
          </c:tx>
          <c:spPr>
            <a:ln w="28575" cap="rnd">
              <a:solidFill>
                <a:srgbClr val="0070C0"/>
              </a:solidFill>
              <a:prstDash val="dash"/>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Model!$H$6:$M$6</c:f>
              <c:numCache>
                <c:formatCode>_(* #,##0_);_(* \(#,##0\);_(* "-"??_);_(@_)</c:formatCode>
                <c:ptCount val="6"/>
                <c:pt idx="0">
                  <c:v>#N/A</c:v>
                </c:pt>
                <c:pt idx="1">
                  <c:v>#N/A</c:v>
                </c:pt>
                <c:pt idx="2">
                  <c:v>15000</c:v>
                </c:pt>
                <c:pt idx="3">
                  <c:v>45471.496995311936</c:v>
                </c:pt>
                <c:pt idx="4">
                  <c:v>86993.192021929353</c:v>
                </c:pt>
                <c:pt idx="5">
                  <c:v>137843.80259964417</c:v>
                </c:pt>
              </c:numCache>
            </c:numRef>
          </c:val>
          <c:smooth val="0"/>
          <c:extLst>
            <c:ext xmlns:c16="http://schemas.microsoft.com/office/drawing/2014/chart" uri="{C3380CC4-5D6E-409C-BE32-E72D297353CC}">
              <c16:uniqueId val="{00000001-54C1-4BA7-AF72-D9C32FEE7723}"/>
            </c:ext>
          </c:extLst>
        </c:ser>
        <c:ser>
          <c:idx val="2"/>
          <c:order val="2"/>
          <c:tx>
            <c:strRef>
              <c:f>Model!$C$7</c:f>
              <c:strCache>
                <c:ptCount val="1"/>
                <c:pt idx="0">
                  <c:v>VR-Teth</c:v>
                </c:pt>
              </c:strCache>
            </c:strRef>
          </c:tx>
          <c:spPr>
            <a:ln w="28575" cap="rnd">
              <a:solidFill>
                <a:srgbClr val="00B0F0"/>
              </a:solidFill>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Model!$H$7:$M$7</c:f>
              <c:numCache>
                <c:formatCode>_(* #,##0_);_(* \(#,##0\);_(* "-"??_);_(@_)</c:formatCode>
                <c:ptCount val="6"/>
                <c:pt idx="0">
                  <c:v>#N/A</c:v>
                </c:pt>
                <c:pt idx="1">
                  <c:v>3750</c:v>
                </c:pt>
                <c:pt idx="2">
                  <c:v>11367.874248827984</c:v>
                </c:pt>
                <c:pt idx="3">
                  <c:v>21748.298005482338</c:v>
                </c:pt>
                <c:pt idx="4">
                  <c:v>34460.950649911043</c:v>
                </c:pt>
                <c:pt idx="5">
                  <c:v>49247.396332570643</c:v>
                </c:pt>
              </c:numCache>
            </c:numRef>
          </c:val>
          <c:smooth val="0"/>
          <c:extLst>
            <c:ext xmlns:c16="http://schemas.microsoft.com/office/drawing/2014/chart" uri="{C3380CC4-5D6E-409C-BE32-E72D297353CC}">
              <c16:uniqueId val="{00000002-54C1-4BA7-AF72-D9C32FEE7723}"/>
            </c:ext>
          </c:extLst>
        </c:ser>
        <c:ser>
          <c:idx val="3"/>
          <c:order val="3"/>
          <c:tx>
            <c:strRef>
              <c:f>Model!$C$8</c:f>
              <c:strCache>
                <c:ptCount val="1"/>
                <c:pt idx="0">
                  <c:v>VR-Emb</c:v>
                </c:pt>
              </c:strCache>
            </c:strRef>
          </c:tx>
          <c:spPr>
            <a:ln w="28575" cap="rnd">
              <a:solidFill>
                <a:srgbClr val="00B0F0"/>
              </a:solidFill>
              <a:prstDash val="dash"/>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Model!$H$8:$M$8</c:f>
              <c:numCache>
                <c:formatCode>_(* #,##0_);_(* \(#,##0\);_(* "-"??_);_(@_)</c:formatCode>
                <c:ptCount val="6"/>
                <c:pt idx="0">
                  <c:v>#N/A</c:v>
                </c:pt>
                <c:pt idx="1">
                  <c:v>#N/A</c:v>
                </c:pt>
                <c:pt idx="2">
                  <c:v>5000</c:v>
                </c:pt>
                <c:pt idx="3">
                  <c:v>15157.165665103979</c:v>
                </c:pt>
                <c:pt idx="4">
                  <c:v>28997.73067397645</c:v>
                </c:pt>
                <c:pt idx="5">
                  <c:v>45947.934199881398</c:v>
                </c:pt>
              </c:numCache>
            </c:numRef>
          </c:val>
          <c:smooth val="0"/>
          <c:extLst>
            <c:ext xmlns:c16="http://schemas.microsoft.com/office/drawing/2014/chart" uri="{C3380CC4-5D6E-409C-BE32-E72D297353CC}">
              <c16:uniqueId val="{00000003-54C1-4BA7-AF72-D9C32FEE7723}"/>
            </c:ext>
          </c:extLst>
        </c:ser>
        <c:dLbls>
          <c:showLegendKey val="0"/>
          <c:showVal val="0"/>
          <c:showCatName val="0"/>
          <c:showSerName val="0"/>
          <c:showPercent val="0"/>
          <c:showBubbleSize val="0"/>
        </c:dLbls>
        <c:smooth val="0"/>
        <c:axId val="95117615"/>
        <c:axId val="95118031"/>
      </c:lineChart>
      <c:catAx>
        <c:axId val="9511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8031"/>
        <c:crosses val="autoZero"/>
        <c:auto val="1"/>
        <c:lblAlgn val="ctr"/>
        <c:lblOffset val="100"/>
        <c:noMultiLvlLbl val="0"/>
      </c:catAx>
      <c:valAx>
        <c:axId val="95118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Subs/Devices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761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strRef>
              <c:f>Model!$C$12</c:f>
              <c:strCache>
                <c:ptCount val="1"/>
                <c:pt idx="0">
                  <c:v>AR-Teth</c:v>
                </c:pt>
              </c:strCache>
            </c:strRef>
          </c:tx>
          <c:spPr>
            <a:ln w="28575" cap="rnd">
              <a:solidFill>
                <a:schemeClr val="accent1"/>
              </a:solidFill>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Model!$H$12:$M$12</c:f>
              <c:numCache>
                <c:formatCode>_(* #,##0.00_);_(* \(#,##0.00\);_(* "-"??_);_(@_)</c:formatCode>
                <c:ptCount val="6"/>
                <c:pt idx="0">
                  <c:v>#N/A</c:v>
                </c:pt>
                <c:pt idx="1">
                  <c:v>0.25</c:v>
                </c:pt>
                <c:pt idx="2">
                  <c:v>0.5</c:v>
                </c:pt>
                <c:pt idx="3">
                  <c:v>0.75</c:v>
                </c:pt>
                <c:pt idx="4">
                  <c:v>1</c:v>
                </c:pt>
                <c:pt idx="5">
                  <c:v>1.25</c:v>
                </c:pt>
              </c:numCache>
            </c:numRef>
          </c:val>
          <c:smooth val="0"/>
          <c:extLst>
            <c:ext xmlns:c16="http://schemas.microsoft.com/office/drawing/2014/chart" uri="{C3380CC4-5D6E-409C-BE32-E72D297353CC}">
              <c16:uniqueId val="{00000000-54C1-4BA7-AF72-D9C32FEE7723}"/>
            </c:ext>
          </c:extLst>
        </c:ser>
        <c:ser>
          <c:idx val="1"/>
          <c:order val="1"/>
          <c:tx>
            <c:strRef>
              <c:f>Model!$C$13</c:f>
              <c:strCache>
                <c:ptCount val="1"/>
                <c:pt idx="0">
                  <c:v>AR-Emb</c:v>
                </c:pt>
              </c:strCache>
            </c:strRef>
          </c:tx>
          <c:spPr>
            <a:ln w="28575" cap="rnd">
              <a:solidFill>
                <a:srgbClr val="0070C0"/>
              </a:solidFill>
              <a:prstDash val="dash"/>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Model!$H$13:$M$13</c:f>
              <c:numCache>
                <c:formatCode>_(* #,##0.00_);_(* \(#,##0.00\);_(* "-"??_);_(@_)</c:formatCode>
                <c:ptCount val="6"/>
                <c:pt idx="0">
                  <c:v>#N/A</c:v>
                </c:pt>
                <c:pt idx="1">
                  <c:v>#N/A</c:v>
                </c:pt>
                <c:pt idx="2">
                  <c:v>0.25</c:v>
                </c:pt>
                <c:pt idx="3">
                  <c:v>0.5</c:v>
                </c:pt>
                <c:pt idx="4">
                  <c:v>0.75</c:v>
                </c:pt>
                <c:pt idx="5">
                  <c:v>1</c:v>
                </c:pt>
              </c:numCache>
            </c:numRef>
          </c:val>
          <c:smooth val="0"/>
          <c:extLst>
            <c:ext xmlns:c16="http://schemas.microsoft.com/office/drawing/2014/chart" uri="{C3380CC4-5D6E-409C-BE32-E72D297353CC}">
              <c16:uniqueId val="{00000001-54C1-4BA7-AF72-D9C32FEE7723}"/>
            </c:ext>
          </c:extLst>
        </c:ser>
        <c:ser>
          <c:idx val="2"/>
          <c:order val="2"/>
          <c:tx>
            <c:strRef>
              <c:f>Model!$C$14</c:f>
              <c:strCache>
                <c:ptCount val="1"/>
                <c:pt idx="0">
                  <c:v>VR-Teth</c:v>
                </c:pt>
              </c:strCache>
            </c:strRef>
          </c:tx>
          <c:spPr>
            <a:ln w="28575" cap="rnd">
              <a:solidFill>
                <a:srgbClr val="00B0F0"/>
              </a:solidFill>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Model!$H$14:$M$14</c:f>
              <c:numCache>
                <c:formatCode>_(* #,##0.00_);_(* \(#,##0.00\);_(* "-"??_);_(@_)</c:formatCode>
                <c:ptCount val="6"/>
                <c:pt idx="0">
                  <c:v>#N/A</c:v>
                </c:pt>
                <c:pt idx="1">
                  <c:v>0.1</c:v>
                </c:pt>
                <c:pt idx="2">
                  <c:v>0.2</c:v>
                </c:pt>
                <c:pt idx="3">
                  <c:v>0.30000000000000004</c:v>
                </c:pt>
                <c:pt idx="4">
                  <c:v>0.4</c:v>
                </c:pt>
                <c:pt idx="5">
                  <c:v>0.5</c:v>
                </c:pt>
              </c:numCache>
            </c:numRef>
          </c:val>
          <c:smooth val="0"/>
          <c:extLst>
            <c:ext xmlns:c16="http://schemas.microsoft.com/office/drawing/2014/chart" uri="{C3380CC4-5D6E-409C-BE32-E72D297353CC}">
              <c16:uniqueId val="{00000002-54C1-4BA7-AF72-D9C32FEE7723}"/>
            </c:ext>
          </c:extLst>
        </c:ser>
        <c:ser>
          <c:idx val="3"/>
          <c:order val="3"/>
          <c:tx>
            <c:strRef>
              <c:f>Model!$C$15</c:f>
              <c:strCache>
                <c:ptCount val="1"/>
                <c:pt idx="0">
                  <c:v>VR-Emb</c:v>
                </c:pt>
              </c:strCache>
            </c:strRef>
          </c:tx>
          <c:spPr>
            <a:ln w="28575" cap="rnd">
              <a:solidFill>
                <a:srgbClr val="00B0F0"/>
              </a:solidFill>
              <a:prstDash val="dash"/>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Model!$H$15:$M$15</c:f>
              <c:numCache>
                <c:formatCode>_(* #,##0.00_);_(* \(#,##0.00\);_(* "-"??_);_(@_)</c:formatCode>
                <c:ptCount val="6"/>
                <c:pt idx="0">
                  <c:v>#N/A</c:v>
                </c:pt>
                <c:pt idx="1">
                  <c:v>#N/A</c:v>
                </c:pt>
                <c:pt idx="2">
                  <c:v>0.1</c:v>
                </c:pt>
                <c:pt idx="3">
                  <c:v>0.2</c:v>
                </c:pt>
                <c:pt idx="4">
                  <c:v>0.30000000000000004</c:v>
                </c:pt>
                <c:pt idx="5">
                  <c:v>0.4</c:v>
                </c:pt>
              </c:numCache>
            </c:numRef>
          </c:val>
          <c:smooth val="0"/>
          <c:extLst>
            <c:ext xmlns:c16="http://schemas.microsoft.com/office/drawing/2014/chart" uri="{C3380CC4-5D6E-409C-BE32-E72D297353CC}">
              <c16:uniqueId val="{00000003-54C1-4BA7-AF72-D9C32FEE7723}"/>
            </c:ext>
          </c:extLst>
        </c:ser>
        <c:dLbls>
          <c:showLegendKey val="0"/>
          <c:showVal val="0"/>
          <c:showCatName val="0"/>
          <c:showSerName val="0"/>
          <c:showPercent val="0"/>
          <c:showBubbleSize val="0"/>
        </c:dLbls>
        <c:smooth val="0"/>
        <c:axId val="95117615"/>
        <c:axId val="95118031"/>
      </c:lineChart>
      <c:catAx>
        <c:axId val="9511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8031"/>
        <c:crosses val="autoZero"/>
        <c:auto val="1"/>
        <c:lblAlgn val="ctr"/>
        <c:lblOffset val="100"/>
        <c:noMultiLvlLbl val="0"/>
      </c:catAx>
      <c:valAx>
        <c:axId val="95118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Daily Usage (hrs)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761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strRef>
              <c:f>Model!$C$19</c:f>
              <c:strCache>
                <c:ptCount val="1"/>
                <c:pt idx="0">
                  <c:v>AR-Teth</c:v>
                </c:pt>
              </c:strCache>
            </c:strRef>
          </c:tx>
          <c:spPr>
            <a:ln w="28575" cap="rnd">
              <a:solidFill>
                <a:schemeClr val="accent1"/>
              </a:solidFill>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Model!$H$19:$M$19</c:f>
              <c:numCache>
                <c:formatCode>_(* #,##0_);_(* \(#,##0\);_(* "-"??_);_(@_)</c:formatCode>
                <c:ptCount val="6"/>
                <c:pt idx="0">
                  <c:v>#N/A</c:v>
                </c:pt>
                <c:pt idx="1">
                  <c:v>25</c:v>
                </c:pt>
                <c:pt idx="2">
                  <c:v>25.001732928009414</c:v>
                </c:pt>
                <c:pt idx="3">
                  <c:v>25.002746681595816</c:v>
                </c:pt>
                <c:pt idx="4">
                  <c:v>25.003465976140411</c:v>
                </c:pt>
                <c:pt idx="5">
                  <c:v>25.004023918584757</c:v>
                </c:pt>
              </c:numCache>
            </c:numRef>
          </c:val>
          <c:smooth val="0"/>
          <c:extLst>
            <c:ext xmlns:c16="http://schemas.microsoft.com/office/drawing/2014/chart" uri="{C3380CC4-5D6E-409C-BE32-E72D297353CC}">
              <c16:uniqueId val="{00000000-54C1-4BA7-AF72-D9C32FEE7723}"/>
            </c:ext>
          </c:extLst>
        </c:ser>
        <c:ser>
          <c:idx val="1"/>
          <c:order val="1"/>
          <c:tx>
            <c:strRef>
              <c:f>Model!$C$20</c:f>
              <c:strCache>
                <c:ptCount val="1"/>
                <c:pt idx="0">
                  <c:v>AR-Emb</c:v>
                </c:pt>
              </c:strCache>
            </c:strRef>
          </c:tx>
          <c:spPr>
            <a:ln w="28575" cap="rnd">
              <a:solidFill>
                <a:srgbClr val="0070C0"/>
              </a:solidFill>
              <a:prstDash val="dash"/>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Model!$H$20:$M$20</c:f>
              <c:numCache>
                <c:formatCode>_(* #,##0_);_(* \(#,##0\);_(* "-"??_);_(@_)</c:formatCode>
                <c:ptCount val="6"/>
                <c:pt idx="0">
                  <c:v>#N/A</c:v>
                </c:pt>
                <c:pt idx="1">
                  <c:v>#N/A</c:v>
                </c:pt>
                <c:pt idx="2">
                  <c:v>25</c:v>
                </c:pt>
                <c:pt idx="3">
                  <c:v>25.001732928009414</c:v>
                </c:pt>
                <c:pt idx="4">
                  <c:v>25.002746681595816</c:v>
                </c:pt>
                <c:pt idx="5">
                  <c:v>25.003465976140411</c:v>
                </c:pt>
              </c:numCache>
            </c:numRef>
          </c:val>
          <c:smooth val="0"/>
          <c:extLst>
            <c:ext xmlns:c16="http://schemas.microsoft.com/office/drawing/2014/chart" uri="{C3380CC4-5D6E-409C-BE32-E72D297353CC}">
              <c16:uniqueId val="{00000001-54C1-4BA7-AF72-D9C32FEE7723}"/>
            </c:ext>
          </c:extLst>
        </c:ser>
        <c:ser>
          <c:idx val="2"/>
          <c:order val="2"/>
          <c:tx>
            <c:strRef>
              <c:f>Model!$C$21</c:f>
              <c:strCache>
                <c:ptCount val="1"/>
                <c:pt idx="0">
                  <c:v>VR-Teth</c:v>
                </c:pt>
              </c:strCache>
            </c:strRef>
          </c:tx>
          <c:spPr>
            <a:ln w="28575" cap="rnd">
              <a:solidFill>
                <a:srgbClr val="00B0F0"/>
              </a:solidFill>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Model!$H$21:$M$21</c:f>
              <c:numCache>
                <c:formatCode>_(* #,##0_);_(* \(#,##0\);_(* "-"??_);_(@_)</c:formatCode>
                <c:ptCount val="6"/>
                <c:pt idx="0">
                  <c:v>#N/A</c:v>
                </c:pt>
                <c:pt idx="1">
                  <c:v>40</c:v>
                </c:pt>
                <c:pt idx="2">
                  <c:v>40.002772684815056</c:v>
                </c:pt>
                <c:pt idx="3">
                  <c:v>40.004394690553305</c:v>
                </c:pt>
                <c:pt idx="4">
                  <c:v>40.005545561824654</c:v>
                </c:pt>
                <c:pt idx="5">
                  <c:v>40.006438269735611</c:v>
                </c:pt>
              </c:numCache>
            </c:numRef>
          </c:val>
          <c:smooth val="0"/>
          <c:extLst>
            <c:ext xmlns:c16="http://schemas.microsoft.com/office/drawing/2014/chart" uri="{C3380CC4-5D6E-409C-BE32-E72D297353CC}">
              <c16:uniqueId val="{00000002-54C1-4BA7-AF72-D9C32FEE7723}"/>
            </c:ext>
          </c:extLst>
        </c:ser>
        <c:ser>
          <c:idx val="3"/>
          <c:order val="3"/>
          <c:tx>
            <c:strRef>
              <c:f>Model!$C$22</c:f>
              <c:strCache>
                <c:ptCount val="1"/>
                <c:pt idx="0">
                  <c:v>VR-Emb</c:v>
                </c:pt>
              </c:strCache>
            </c:strRef>
          </c:tx>
          <c:spPr>
            <a:ln w="28575" cap="rnd">
              <a:solidFill>
                <a:srgbClr val="00B0F0"/>
              </a:solidFill>
              <a:prstDash val="dash"/>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Model!$H$22:$M$22</c:f>
              <c:numCache>
                <c:formatCode>_(* #,##0_);_(* \(#,##0\);_(* "-"??_);_(@_)</c:formatCode>
                <c:ptCount val="6"/>
                <c:pt idx="0">
                  <c:v>#N/A</c:v>
                </c:pt>
                <c:pt idx="1">
                  <c:v>#N/A</c:v>
                </c:pt>
                <c:pt idx="2">
                  <c:v>40</c:v>
                </c:pt>
                <c:pt idx="3">
                  <c:v>40.002772684815056</c:v>
                </c:pt>
                <c:pt idx="4">
                  <c:v>40.004394690553305</c:v>
                </c:pt>
                <c:pt idx="5">
                  <c:v>40.005545561824654</c:v>
                </c:pt>
              </c:numCache>
            </c:numRef>
          </c:val>
          <c:smooth val="0"/>
          <c:extLst>
            <c:ext xmlns:c16="http://schemas.microsoft.com/office/drawing/2014/chart" uri="{C3380CC4-5D6E-409C-BE32-E72D297353CC}">
              <c16:uniqueId val="{00000003-54C1-4BA7-AF72-D9C32FEE7723}"/>
            </c:ext>
          </c:extLst>
        </c:ser>
        <c:dLbls>
          <c:showLegendKey val="0"/>
          <c:showVal val="0"/>
          <c:showCatName val="0"/>
          <c:showSerName val="0"/>
          <c:showPercent val="0"/>
          <c:showBubbleSize val="0"/>
        </c:dLbls>
        <c:smooth val="0"/>
        <c:axId val="95117615"/>
        <c:axId val="95118031"/>
      </c:lineChart>
      <c:catAx>
        <c:axId val="9511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8031"/>
        <c:crosses val="autoZero"/>
        <c:auto val="1"/>
        <c:lblAlgn val="ctr"/>
        <c:lblOffset val="100"/>
        <c:noMultiLvlLbl val="0"/>
      </c:catAx>
      <c:valAx>
        <c:axId val="95118031"/>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Mbps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761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strRef>
              <c:f>Model!$C$25</c:f>
              <c:strCache>
                <c:ptCount val="1"/>
                <c:pt idx="0">
                  <c:v>AR-Teth</c:v>
                </c:pt>
              </c:strCache>
            </c:strRef>
          </c:tx>
          <c:spPr>
            <a:ln w="28575" cap="rnd">
              <a:solidFill>
                <a:schemeClr val="accent1"/>
              </a:solidFill>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Model!$H$25:$M$25</c:f>
              <c:numCache>
                <c:formatCode>0%</c:formatCode>
                <c:ptCount val="6"/>
                <c:pt idx="0">
                  <c:v>#N/A</c:v>
                </c:pt>
                <c:pt idx="1">
                  <c:v>0.95</c:v>
                </c:pt>
                <c:pt idx="2">
                  <c:v>0.88638134195996698</c:v>
                </c:pt>
                <c:pt idx="3">
                  <c:v>0.85116053684872417</c:v>
                </c:pt>
                <c:pt idx="4">
                  <c:v>0.82702303513131792</c:v>
                </c:pt>
                <c:pt idx="5">
                  <c:v>0.8087729263947453</c:v>
                </c:pt>
              </c:numCache>
            </c:numRef>
          </c:val>
          <c:smooth val="0"/>
          <c:extLst>
            <c:ext xmlns:c16="http://schemas.microsoft.com/office/drawing/2014/chart" uri="{C3380CC4-5D6E-409C-BE32-E72D297353CC}">
              <c16:uniqueId val="{00000000-54C1-4BA7-AF72-D9C32FEE7723}"/>
            </c:ext>
          </c:extLst>
        </c:ser>
        <c:ser>
          <c:idx val="1"/>
          <c:order val="1"/>
          <c:tx>
            <c:strRef>
              <c:f>Model!$C$26</c:f>
              <c:strCache>
                <c:ptCount val="1"/>
                <c:pt idx="0">
                  <c:v>AR-Emb</c:v>
                </c:pt>
              </c:strCache>
            </c:strRef>
          </c:tx>
          <c:spPr>
            <a:ln w="28575" cap="rnd">
              <a:solidFill>
                <a:srgbClr val="0070C0"/>
              </a:solidFill>
              <a:prstDash val="dash"/>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Model!$H$26:$M$26</c:f>
              <c:numCache>
                <c:formatCode>0%</c:formatCode>
                <c:ptCount val="6"/>
                <c:pt idx="0">
                  <c:v>#N/A</c:v>
                </c:pt>
                <c:pt idx="1">
                  <c:v>#N/A</c:v>
                </c:pt>
                <c:pt idx="2">
                  <c:v>0.95</c:v>
                </c:pt>
                <c:pt idx="3">
                  <c:v>0.88638134195996698</c:v>
                </c:pt>
                <c:pt idx="4">
                  <c:v>0.85116053684872417</c:v>
                </c:pt>
                <c:pt idx="5">
                  <c:v>0.82702303513131792</c:v>
                </c:pt>
              </c:numCache>
            </c:numRef>
          </c:val>
          <c:smooth val="0"/>
          <c:extLst>
            <c:ext xmlns:c16="http://schemas.microsoft.com/office/drawing/2014/chart" uri="{C3380CC4-5D6E-409C-BE32-E72D297353CC}">
              <c16:uniqueId val="{00000001-54C1-4BA7-AF72-D9C32FEE7723}"/>
            </c:ext>
          </c:extLst>
        </c:ser>
        <c:ser>
          <c:idx val="2"/>
          <c:order val="2"/>
          <c:tx>
            <c:strRef>
              <c:f>Model!$C$27</c:f>
              <c:strCache>
                <c:ptCount val="1"/>
                <c:pt idx="0">
                  <c:v>VR-Teth</c:v>
                </c:pt>
              </c:strCache>
            </c:strRef>
          </c:tx>
          <c:spPr>
            <a:ln w="28575" cap="rnd">
              <a:solidFill>
                <a:srgbClr val="00B0F0"/>
              </a:solidFill>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Model!$H$27:$M$27</c:f>
              <c:numCache>
                <c:formatCode>0%</c:formatCode>
                <c:ptCount val="6"/>
                <c:pt idx="0">
                  <c:v>#N/A</c:v>
                </c:pt>
                <c:pt idx="1">
                  <c:v>0.99</c:v>
                </c:pt>
                <c:pt idx="2">
                  <c:v>0.92370266162143932</c:v>
                </c:pt>
                <c:pt idx="3">
                  <c:v>0.88699887524235466</c:v>
                </c:pt>
                <c:pt idx="4">
                  <c:v>0.86184505766316288</c:v>
                </c:pt>
                <c:pt idx="5">
                  <c:v>0.84282652329557672</c:v>
                </c:pt>
              </c:numCache>
            </c:numRef>
          </c:val>
          <c:smooth val="0"/>
          <c:extLst>
            <c:ext xmlns:c16="http://schemas.microsoft.com/office/drawing/2014/chart" uri="{C3380CC4-5D6E-409C-BE32-E72D297353CC}">
              <c16:uniqueId val="{00000002-54C1-4BA7-AF72-D9C32FEE7723}"/>
            </c:ext>
          </c:extLst>
        </c:ser>
        <c:ser>
          <c:idx val="3"/>
          <c:order val="3"/>
          <c:tx>
            <c:strRef>
              <c:f>Model!$C$28</c:f>
              <c:strCache>
                <c:ptCount val="1"/>
                <c:pt idx="0">
                  <c:v>VR-Emb</c:v>
                </c:pt>
              </c:strCache>
            </c:strRef>
          </c:tx>
          <c:spPr>
            <a:ln w="28575" cap="rnd">
              <a:solidFill>
                <a:srgbClr val="00B0F0"/>
              </a:solidFill>
              <a:prstDash val="dash"/>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Model!$H$28:$M$28</c:f>
              <c:numCache>
                <c:formatCode>0%</c:formatCode>
                <c:ptCount val="6"/>
                <c:pt idx="0">
                  <c:v>#N/A</c:v>
                </c:pt>
                <c:pt idx="1">
                  <c:v>#N/A</c:v>
                </c:pt>
                <c:pt idx="2">
                  <c:v>0.99</c:v>
                </c:pt>
                <c:pt idx="3">
                  <c:v>0.92370266162143932</c:v>
                </c:pt>
                <c:pt idx="4">
                  <c:v>0.88699887524235466</c:v>
                </c:pt>
                <c:pt idx="5">
                  <c:v>0.86184505766316288</c:v>
                </c:pt>
              </c:numCache>
            </c:numRef>
          </c:val>
          <c:smooth val="0"/>
          <c:extLst>
            <c:ext xmlns:c16="http://schemas.microsoft.com/office/drawing/2014/chart" uri="{C3380CC4-5D6E-409C-BE32-E72D297353CC}">
              <c16:uniqueId val="{00000003-54C1-4BA7-AF72-D9C32FEE7723}"/>
            </c:ext>
          </c:extLst>
        </c:ser>
        <c:dLbls>
          <c:showLegendKey val="0"/>
          <c:showVal val="0"/>
          <c:showCatName val="0"/>
          <c:showSerName val="0"/>
          <c:showPercent val="0"/>
          <c:showBubbleSize val="0"/>
        </c:dLbls>
        <c:smooth val="0"/>
        <c:axId val="95117615"/>
        <c:axId val="95118031"/>
      </c:lineChart>
      <c:catAx>
        <c:axId val="9511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8031"/>
        <c:crosses val="autoZero"/>
        <c:auto val="1"/>
        <c:lblAlgn val="ctr"/>
        <c:lblOffset val="100"/>
        <c:noMultiLvlLbl val="0"/>
      </c:catAx>
      <c:valAx>
        <c:axId val="95118031"/>
        <c:scaling>
          <c:orientation val="minMax"/>
          <c:min val="0.8"/>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Wi-Fi Offload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761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strRef>
              <c:f>Model!$F$31</c:f>
              <c:strCache>
                <c:ptCount val="1"/>
                <c:pt idx="0">
                  <c:v>AR-Teth</c:v>
                </c:pt>
              </c:strCache>
            </c:strRef>
          </c:tx>
          <c:spPr>
            <a:ln w="28575" cap="rnd">
              <a:solidFill>
                <a:schemeClr val="accent1"/>
              </a:solidFill>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Model!$H$31:$M$31</c:f>
              <c:numCache>
                <c:formatCode>#,##0</c:formatCode>
                <c:ptCount val="6"/>
                <c:pt idx="0">
                  <c:v>0</c:v>
                </c:pt>
                <c:pt idx="1">
                  <c:v>12359.619140625011</c:v>
                </c:pt>
                <c:pt idx="2">
                  <c:v>170291.4451734937</c:v>
                </c:pt>
                <c:pt idx="3">
                  <c:v>640200.71259339352</c:v>
                </c:pt>
                <c:pt idx="4">
                  <c:v>1571952.9384896804</c:v>
                </c:pt>
                <c:pt idx="5">
                  <c:v>3104390.6816864912</c:v>
                </c:pt>
              </c:numCache>
            </c:numRef>
          </c:val>
          <c:smooth val="0"/>
          <c:extLst>
            <c:ext xmlns:c16="http://schemas.microsoft.com/office/drawing/2014/chart" uri="{C3380CC4-5D6E-409C-BE32-E72D297353CC}">
              <c16:uniqueId val="{00000000-54C1-4BA7-AF72-D9C32FEE7723}"/>
            </c:ext>
          </c:extLst>
        </c:ser>
        <c:ser>
          <c:idx val="1"/>
          <c:order val="1"/>
          <c:tx>
            <c:strRef>
              <c:f>Model!$F$32</c:f>
              <c:strCache>
                <c:ptCount val="1"/>
                <c:pt idx="0">
                  <c:v>AR-Emb</c:v>
                </c:pt>
              </c:strCache>
            </c:strRef>
          </c:tx>
          <c:spPr>
            <a:ln w="28575" cap="rnd">
              <a:solidFill>
                <a:srgbClr val="0070C0"/>
              </a:solidFill>
              <a:prstDash val="dash"/>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Model!$H$32:$M$32</c:f>
              <c:numCache>
                <c:formatCode>#,##0</c:formatCode>
                <c:ptCount val="6"/>
                <c:pt idx="0">
                  <c:v>0</c:v>
                </c:pt>
                <c:pt idx="1">
                  <c:v>0</c:v>
                </c:pt>
                <c:pt idx="2">
                  <c:v>16479.492187500015</c:v>
                </c:pt>
                <c:pt idx="3">
                  <c:v>227055.26023132491</c:v>
                </c:pt>
                <c:pt idx="4">
                  <c:v>853600.95012452477</c:v>
                </c:pt>
                <c:pt idx="5">
                  <c:v>2095937.2513195733</c:v>
                </c:pt>
              </c:numCache>
            </c:numRef>
          </c:val>
          <c:smooth val="0"/>
          <c:extLst>
            <c:ext xmlns:c16="http://schemas.microsoft.com/office/drawing/2014/chart" uri="{C3380CC4-5D6E-409C-BE32-E72D297353CC}">
              <c16:uniqueId val="{00000001-54C1-4BA7-AF72-D9C32FEE7723}"/>
            </c:ext>
          </c:extLst>
        </c:ser>
        <c:ser>
          <c:idx val="2"/>
          <c:order val="2"/>
          <c:tx>
            <c:strRef>
              <c:f>Model!$F$33</c:f>
              <c:strCache>
                <c:ptCount val="1"/>
                <c:pt idx="0">
                  <c:v>VR-Teth</c:v>
                </c:pt>
              </c:strCache>
            </c:strRef>
          </c:tx>
          <c:spPr>
            <a:ln w="28575" cap="rnd">
              <a:solidFill>
                <a:srgbClr val="00B0F0"/>
              </a:solidFill>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Model!$H$33:$M$33</c:f>
              <c:numCache>
                <c:formatCode>#,##0</c:formatCode>
                <c:ptCount val="6"/>
                <c:pt idx="0">
                  <c:v>0</c:v>
                </c:pt>
                <c:pt idx="1">
                  <c:v>527.34375000000045</c:v>
                </c:pt>
                <c:pt idx="2">
                  <c:v>24395.587583014916</c:v>
                </c:pt>
                <c:pt idx="3">
                  <c:v>103690.63732537573</c:v>
                </c:pt>
                <c:pt idx="4">
                  <c:v>267840.60207555263</c:v>
                </c:pt>
                <c:pt idx="5">
                  <c:v>544333.38520166278</c:v>
                </c:pt>
              </c:numCache>
            </c:numRef>
          </c:val>
          <c:smooth val="0"/>
          <c:extLst>
            <c:ext xmlns:c16="http://schemas.microsoft.com/office/drawing/2014/chart" uri="{C3380CC4-5D6E-409C-BE32-E72D297353CC}">
              <c16:uniqueId val="{00000002-54C1-4BA7-AF72-D9C32FEE7723}"/>
            </c:ext>
          </c:extLst>
        </c:ser>
        <c:ser>
          <c:idx val="3"/>
          <c:order val="3"/>
          <c:tx>
            <c:strRef>
              <c:f>Model!$F$34</c:f>
              <c:strCache>
                <c:ptCount val="1"/>
                <c:pt idx="0">
                  <c:v>VR-Emb</c:v>
                </c:pt>
              </c:strCache>
            </c:strRef>
          </c:tx>
          <c:spPr>
            <a:ln w="28575" cap="rnd">
              <a:solidFill>
                <a:srgbClr val="00B0F0"/>
              </a:solidFill>
              <a:prstDash val="dash"/>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Model!$H$34:$M$34</c:f>
              <c:numCache>
                <c:formatCode>#,##0</c:formatCode>
                <c:ptCount val="6"/>
                <c:pt idx="0">
                  <c:v>0</c:v>
                </c:pt>
                <c:pt idx="1">
                  <c:v>0</c:v>
                </c:pt>
                <c:pt idx="2">
                  <c:v>703.12500000000057</c:v>
                </c:pt>
                <c:pt idx="3">
                  <c:v>32527.450110686554</c:v>
                </c:pt>
                <c:pt idx="4">
                  <c:v>138254.18310050096</c:v>
                </c:pt>
                <c:pt idx="5">
                  <c:v>357120.80276740354</c:v>
                </c:pt>
              </c:numCache>
            </c:numRef>
          </c:val>
          <c:smooth val="0"/>
          <c:extLst>
            <c:ext xmlns:c16="http://schemas.microsoft.com/office/drawing/2014/chart" uri="{C3380CC4-5D6E-409C-BE32-E72D297353CC}">
              <c16:uniqueId val="{00000003-54C1-4BA7-AF72-D9C32FEE7723}"/>
            </c:ext>
          </c:extLst>
        </c:ser>
        <c:dLbls>
          <c:showLegendKey val="0"/>
          <c:showVal val="0"/>
          <c:showCatName val="0"/>
          <c:showSerName val="0"/>
          <c:showPercent val="0"/>
          <c:showBubbleSize val="0"/>
        </c:dLbls>
        <c:smooth val="0"/>
        <c:axId val="95117615"/>
        <c:axId val="95118031"/>
      </c:lineChart>
      <c:catAx>
        <c:axId val="9511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8031"/>
        <c:crosses val="autoZero"/>
        <c:auto val="1"/>
        <c:lblAlgn val="ctr"/>
        <c:lblOffset val="100"/>
        <c:noMultiLvlLbl val="0"/>
      </c:catAx>
      <c:valAx>
        <c:axId val="95118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GB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761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Model vs. 22H1</a:t>
            </a:r>
            <a:r>
              <a:rPr lang="en-US" baseline="0"/>
              <a:t> </a:t>
            </a:r>
            <a:r>
              <a:rPr lang="en-US"/>
              <a:t>Forecasted Total AR/VR</a:t>
            </a:r>
            <a:r>
              <a:rPr lang="en-US" baseline="0"/>
              <a:t> </a:t>
            </a:r>
            <a:r>
              <a:rPr lang="en-US" b="1" baseline="0"/>
              <a:t>GBs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Model!$B$63</c:f>
              <c:strCache>
                <c:ptCount val="1"/>
                <c:pt idx="0">
                  <c:v>22H1 ARVR Forecast</c:v>
                </c:pt>
              </c:strCache>
            </c:strRef>
          </c:tx>
          <c:spPr>
            <a:ln w="28575" cap="rnd">
              <a:solidFill>
                <a:schemeClr val="accent1"/>
              </a:solidFill>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Model!$H$65:$M$65</c:f>
              <c:numCache>
                <c:formatCode>#,##0</c:formatCode>
                <c:ptCount val="6"/>
                <c:pt idx="0">
                  <c:v>11718750</c:v>
                </c:pt>
                <c:pt idx="1">
                  <c:v>24218750</c:v>
                </c:pt>
                <c:pt idx="2">
                  <c:v>45898438</c:v>
                </c:pt>
                <c:pt idx="3">
                  <c:v>85351563</c:v>
                </c:pt>
                <c:pt idx="4">
                  <c:v>154492188</c:v>
                </c:pt>
                <c:pt idx="5">
                  <c:v>272656250</c:v>
                </c:pt>
              </c:numCache>
            </c:numRef>
          </c:val>
          <c:smooth val="0"/>
          <c:extLst>
            <c:ext xmlns:c16="http://schemas.microsoft.com/office/drawing/2014/chart" uri="{C3380CC4-5D6E-409C-BE32-E72D297353CC}">
              <c16:uniqueId val="{00000000-A1BB-4959-91A7-9523424E8196}"/>
            </c:ext>
          </c:extLst>
        </c:ser>
        <c:ser>
          <c:idx val="1"/>
          <c:order val="1"/>
          <c:tx>
            <c:strRef>
              <c:f>Model!$B$30</c:f>
              <c:strCache>
                <c:ptCount val="1"/>
                <c:pt idx="0">
                  <c:v>Total Model Usage</c:v>
                </c:pt>
              </c:strCache>
            </c:strRef>
          </c:tx>
          <c:spPr>
            <a:ln w="28575" cap="rnd">
              <a:solidFill>
                <a:schemeClr val="accent2"/>
              </a:solidFill>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Model!$H$35:$M$35</c:f>
              <c:numCache>
                <c:formatCode>#,##0</c:formatCode>
                <c:ptCount val="6"/>
                <c:pt idx="1">
                  <c:v>12886.962890625011</c:v>
                </c:pt>
                <c:pt idx="2">
                  <c:v>211869.64994400862</c:v>
                </c:pt>
                <c:pt idx="3">
                  <c:v>1003474.0602607807</c:v>
                </c:pt>
                <c:pt idx="4">
                  <c:v>2831648.6737902588</c:v>
                </c:pt>
                <c:pt idx="5">
                  <c:v>6101782.1209751312</c:v>
                </c:pt>
              </c:numCache>
            </c:numRef>
          </c:val>
          <c:smooth val="0"/>
          <c:extLst>
            <c:ext xmlns:c16="http://schemas.microsoft.com/office/drawing/2014/chart" uri="{C3380CC4-5D6E-409C-BE32-E72D297353CC}">
              <c16:uniqueId val="{00000001-A1BB-4959-91A7-9523424E8196}"/>
            </c:ext>
          </c:extLst>
        </c:ser>
        <c:dLbls>
          <c:showLegendKey val="0"/>
          <c:showVal val="0"/>
          <c:showCatName val="0"/>
          <c:showSerName val="0"/>
          <c:showPercent val="0"/>
          <c:showBubbleSize val="0"/>
        </c:dLbls>
        <c:smooth val="0"/>
        <c:axId val="95117615"/>
        <c:axId val="95118031"/>
      </c:lineChart>
      <c:catAx>
        <c:axId val="9511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8031"/>
        <c:crosses val="autoZero"/>
        <c:auto val="1"/>
        <c:lblAlgn val="ctr"/>
        <c:lblOffset val="100"/>
        <c:noMultiLvlLbl val="0"/>
      </c:catAx>
      <c:valAx>
        <c:axId val="95118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GB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761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Model vs. 22H1</a:t>
            </a:r>
            <a:r>
              <a:rPr lang="en-US" baseline="0"/>
              <a:t> </a:t>
            </a:r>
            <a:r>
              <a:rPr lang="en-US"/>
              <a:t>Forecasted Total AR/VR</a:t>
            </a:r>
            <a:r>
              <a:rPr lang="en-US" baseline="0"/>
              <a:t> </a:t>
            </a:r>
            <a:r>
              <a:rPr lang="en-US" b="1" baseline="0"/>
              <a:t>Subs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Model!$B$63</c:f>
              <c:strCache>
                <c:ptCount val="1"/>
                <c:pt idx="0">
                  <c:v>22H1 ARVR Forecast</c:v>
                </c:pt>
              </c:strCache>
            </c:strRef>
          </c:tx>
          <c:spPr>
            <a:ln w="28575" cap="rnd">
              <a:solidFill>
                <a:schemeClr val="accent1"/>
              </a:solidFill>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Model!$H$64:$M$64</c:f>
              <c:numCache>
                <c:formatCode>#,##0</c:formatCode>
                <c:ptCount val="6"/>
                <c:pt idx="0">
                  <c:v>1244920</c:v>
                </c:pt>
                <c:pt idx="1">
                  <c:v>1967769</c:v>
                </c:pt>
                <c:pt idx="2">
                  <c:v>2830994</c:v>
                </c:pt>
                <c:pt idx="3">
                  <c:v>4024847</c:v>
                </c:pt>
                <c:pt idx="4">
                  <c:v>5557074</c:v>
                </c:pt>
                <c:pt idx="5">
                  <c:v>7490917</c:v>
                </c:pt>
              </c:numCache>
            </c:numRef>
          </c:val>
          <c:smooth val="0"/>
          <c:extLst>
            <c:ext xmlns:c16="http://schemas.microsoft.com/office/drawing/2014/chart" uri="{C3380CC4-5D6E-409C-BE32-E72D297353CC}">
              <c16:uniqueId val="{00000000-72FE-4733-A8EF-5081D3E395FC}"/>
            </c:ext>
          </c:extLst>
        </c:ser>
        <c:ser>
          <c:idx val="1"/>
          <c:order val="1"/>
          <c:tx>
            <c:strRef>
              <c:f>Model!$B$47</c:f>
              <c:strCache>
                <c:ptCount val="1"/>
                <c:pt idx="0">
                  <c:v>Model summary</c:v>
                </c:pt>
              </c:strCache>
            </c:strRef>
          </c:tx>
          <c:spPr>
            <a:ln w="28575" cap="rnd">
              <a:solidFill>
                <a:schemeClr val="accent2"/>
              </a:solidFill>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Model!$H$48:$M$48</c:f>
              <c:numCache>
                <c:formatCode>#,##0</c:formatCode>
                <c:ptCount val="6"/>
                <c:pt idx="0">
                  <c:v>0</c:v>
                </c:pt>
                <c:pt idx="1">
                  <c:v>15000</c:v>
                </c:pt>
                <c:pt idx="2">
                  <c:v>65471.496995311936</c:v>
                </c:pt>
                <c:pt idx="3">
                  <c:v>147621.85468234523</c:v>
                </c:pt>
                <c:pt idx="4">
                  <c:v>253834.72529554999</c:v>
                </c:pt>
                <c:pt idx="5">
                  <c:v>380781.32212980813</c:v>
                </c:pt>
              </c:numCache>
            </c:numRef>
          </c:val>
          <c:smooth val="0"/>
          <c:extLst>
            <c:ext xmlns:c16="http://schemas.microsoft.com/office/drawing/2014/chart" uri="{C3380CC4-5D6E-409C-BE32-E72D297353CC}">
              <c16:uniqueId val="{00000001-72FE-4733-A8EF-5081D3E395FC}"/>
            </c:ext>
          </c:extLst>
        </c:ser>
        <c:dLbls>
          <c:showLegendKey val="0"/>
          <c:showVal val="0"/>
          <c:showCatName val="0"/>
          <c:showSerName val="0"/>
          <c:showPercent val="0"/>
          <c:showBubbleSize val="0"/>
        </c:dLbls>
        <c:smooth val="0"/>
        <c:axId val="95117615"/>
        <c:axId val="95118031"/>
      </c:lineChart>
      <c:catAx>
        <c:axId val="9511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8031"/>
        <c:crosses val="autoZero"/>
        <c:auto val="1"/>
        <c:lblAlgn val="ctr"/>
        <c:lblOffset val="100"/>
        <c:noMultiLvlLbl val="0"/>
      </c:catAx>
      <c:valAx>
        <c:axId val="95118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GB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761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Model vs. 22H1</a:t>
            </a:r>
            <a:r>
              <a:rPr lang="en-US" baseline="0"/>
              <a:t> </a:t>
            </a:r>
            <a:r>
              <a:rPr lang="en-US"/>
              <a:t>Forecasted Total AR/VR</a:t>
            </a:r>
            <a:r>
              <a:rPr lang="en-US" baseline="0"/>
              <a:t> </a:t>
            </a:r>
            <a:r>
              <a:rPr lang="en-US" b="1" baseline="0"/>
              <a:t>GB/sub</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Model!$B$63</c:f>
              <c:strCache>
                <c:ptCount val="1"/>
                <c:pt idx="0">
                  <c:v>22H1 ARVR Forecast</c:v>
                </c:pt>
              </c:strCache>
            </c:strRef>
          </c:tx>
          <c:spPr>
            <a:ln w="28575" cap="rnd">
              <a:solidFill>
                <a:schemeClr val="accent1"/>
              </a:solidFill>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Model!$H$66:$M$66</c:f>
              <c:numCache>
                <c:formatCode>0.0</c:formatCode>
                <c:ptCount val="6"/>
                <c:pt idx="0">
                  <c:v>9.4132554702310181</c:v>
                </c:pt>
                <c:pt idx="1">
                  <c:v>12.307720062669958</c:v>
                </c:pt>
                <c:pt idx="2">
                  <c:v>16.212834785237977</c:v>
                </c:pt>
                <c:pt idx="3">
                  <c:v>21.206163364719206</c:v>
                </c:pt>
                <c:pt idx="4">
                  <c:v>27.800995271972265</c:v>
                </c:pt>
                <c:pt idx="5">
                  <c:v>36.398247370782506</c:v>
                </c:pt>
              </c:numCache>
            </c:numRef>
          </c:val>
          <c:smooth val="0"/>
          <c:extLst>
            <c:ext xmlns:c16="http://schemas.microsoft.com/office/drawing/2014/chart" uri="{C3380CC4-5D6E-409C-BE32-E72D297353CC}">
              <c16:uniqueId val="{00000000-DD5E-4B72-92F2-46438EC3D80B}"/>
            </c:ext>
          </c:extLst>
        </c:ser>
        <c:ser>
          <c:idx val="1"/>
          <c:order val="1"/>
          <c:tx>
            <c:strRef>
              <c:f>Model!$B$30</c:f>
              <c:strCache>
                <c:ptCount val="1"/>
                <c:pt idx="0">
                  <c:v>Total Model Usage</c:v>
                </c:pt>
              </c:strCache>
            </c:strRef>
          </c:tx>
          <c:spPr>
            <a:ln w="28575" cap="rnd">
              <a:solidFill>
                <a:schemeClr val="accent2"/>
              </a:solidFill>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Model!$H$42:$M$42</c:f>
              <c:numCache>
                <c:formatCode>0.0</c:formatCode>
                <c:ptCount val="6"/>
                <c:pt idx="0">
                  <c:v>0</c:v>
                </c:pt>
                <c:pt idx="1">
                  <c:v>0</c:v>
                </c:pt>
                <c:pt idx="2">
                  <c:v>3.2360593489893694</c:v>
                </c:pt>
                <c:pt idx="3">
                  <c:v>6.7975982446506329</c:v>
                </c:pt>
                <c:pt idx="4">
                  <c:v>11.155481861251475</c:v>
                </c:pt>
                <c:pt idx="5">
                  <c:v>16.024373482518236</c:v>
                </c:pt>
              </c:numCache>
            </c:numRef>
          </c:val>
          <c:smooth val="0"/>
          <c:extLst>
            <c:ext xmlns:c16="http://schemas.microsoft.com/office/drawing/2014/chart" uri="{C3380CC4-5D6E-409C-BE32-E72D297353CC}">
              <c16:uniqueId val="{00000001-DD5E-4B72-92F2-46438EC3D80B}"/>
            </c:ext>
          </c:extLst>
        </c:ser>
        <c:dLbls>
          <c:showLegendKey val="0"/>
          <c:showVal val="0"/>
          <c:showCatName val="0"/>
          <c:showSerName val="0"/>
          <c:showPercent val="0"/>
          <c:showBubbleSize val="0"/>
        </c:dLbls>
        <c:smooth val="0"/>
        <c:axId val="95117615"/>
        <c:axId val="95118031"/>
      </c:lineChart>
      <c:catAx>
        <c:axId val="9511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8031"/>
        <c:crosses val="autoZero"/>
        <c:auto val="1"/>
        <c:lblAlgn val="ctr"/>
        <c:lblOffset val="100"/>
        <c:noMultiLvlLbl val="0"/>
      </c:catAx>
      <c:valAx>
        <c:axId val="95118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GB</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761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lineChart>
        <c:grouping val="standard"/>
        <c:varyColors val="0"/>
        <c:ser>
          <c:idx val="0"/>
          <c:order val="0"/>
          <c:tx>
            <c:strRef>
              <c:f>Model!$F$38</c:f>
              <c:strCache>
                <c:ptCount val="1"/>
                <c:pt idx="0">
                  <c:v>AR-Teth</c:v>
                </c:pt>
              </c:strCache>
            </c:strRef>
          </c:tx>
          <c:spPr>
            <a:ln w="28575" cap="rnd">
              <a:solidFill>
                <a:schemeClr val="accent1"/>
              </a:solidFill>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Model!$H$38:$M$38</c:f>
              <c:numCache>
                <c:formatCode>0.0</c:formatCode>
                <c:ptCount val="6"/>
                <c:pt idx="0">
                  <c:v>0</c:v>
                </c:pt>
                <c:pt idx="1">
                  <c:v>1.0986328125000009</c:v>
                </c:pt>
                <c:pt idx="2">
                  <c:v>4.9933535342971904</c:v>
                </c:pt>
                <c:pt idx="3">
                  <c:v>9.8122730099310296</c:v>
                </c:pt>
                <c:pt idx="4">
                  <c:v>15.205161289746544</c:v>
                </c:pt>
                <c:pt idx="5">
                  <c:v>21.012215283574612</c:v>
                </c:pt>
              </c:numCache>
            </c:numRef>
          </c:val>
          <c:smooth val="0"/>
          <c:extLst>
            <c:ext xmlns:c16="http://schemas.microsoft.com/office/drawing/2014/chart" uri="{C3380CC4-5D6E-409C-BE32-E72D297353CC}">
              <c16:uniqueId val="{00000000-54C1-4BA7-AF72-D9C32FEE7723}"/>
            </c:ext>
          </c:extLst>
        </c:ser>
        <c:ser>
          <c:idx val="1"/>
          <c:order val="1"/>
          <c:tx>
            <c:strRef>
              <c:f>Model!$F$39</c:f>
              <c:strCache>
                <c:ptCount val="1"/>
                <c:pt idx="0">
                  <c:v>AR-Emb</c:v>
                </c:pt>
              </c:strCache>
            </c:strRef>
          </c:tx>
          <c:spPr>
            <a:ln w="28575" cap="rnd">
              <a:solidFill>
                <a:srgbClr val="0070C0"/>
              </a:solidFill>
              <a:prstDash val="dash"/>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Model!$H$39:$M$39</c:f>
              <c:numCache>
                <c:formatCode>0.0</c:formatCode>
                <c:ptCount val="6"/>
                <c:pt idx="0">
                  <c:v>0</c:v>
                </c:pt>
                <c:pt idx="1">
                  <c:v>0</c:v>
                </c:pt>
                <c:pt idx="2">
                  <c:v>1.0986328125000009</c:v>
                </c:pt>
                <c:pt idx="3">
                  <c:v>4.9933535342971895</c:v>
                </c:pt>
                <c:pt idx="4">
                  <c:v>9.8122730099310296</c:v>
                </c:pt>
                <c:pt idx="5">
                  <c:v>15.205161289746542</c:v>
                </c:pt>
              </c:numCache>
            </c:numRef>
          </c:val>
          <c:smooth val="0"/>
          <c:extLst>
            <c:ext xmlns:c16="http://schemas.microsoft.com/office/drawing/2014/chart" uri="{C3380CC4-5D6E-409C-BE32-E72D297353CC}">
              <c16:uniqueId val="{00000001-54C1-4BA7-AF72-D9C32FEE7723}"/>
            </c:ext>
          </c:extLst>
        </c:ser>
        <c:ser>
          <c:idx val="2"/>
          <c:order val="2"/>
          <c:tx>
            <c:strRef>
              <c:f>Model!$F$40</c:f>
              <c:strCache>
                <c:ptCount val="1"/>
                <c:pt idx="0">
                  <c:v>VR-Teth</c:v>
                </c:pt>
              </c:strCache>
            </c:strRef>
          </c:tx>
          <c:spPr>
            <a:ln w="28575" cap="rnd">
              <a:solidFill>
                <a:srgbClr val="00B0F0"/>
              </a:solidFill>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Model!$H$40:$M$40</c:f>
              <c:numCache>
                <c:formatCode>0.0</c:formatCode>
                <c:ptCount val="6"/>
                <c:pt idx="0">
                  <c:v>0</c:v>
                </c:pt>
                <c:pt idx="1">
                  <c:v>0.14062500000000011</c:v>
                </c:pt>
                <c:pt idx="2">
                  <c:v>2.1460113869160784</c:v>
                </c:pt>
                <c:pt idx="3">
                  <c:v>4.7677587137732464</c:v>
                </c:pt>
                <c:pt idx="4">
                  <c:v>7.7722929003481811</c:v>
                </c:pt>
                <c:pt idx="5">
                  <c:v>11.053038855612723</c:v>
                </c:pt>
              </c:numCache>
            </c:numRef>
          </c:val>
          <c:smooth val="0"/>
          <c:extLst>
            <c:ext xmlns:c16="http://schemas.microsoft.com/office/drawing/2014/chart" uri="{C3380CC4-5D6E-409C-BE32-E72D297353CC}">
              <c16:uniqueId val="{00000002-54C1-4BA7-AF72-D9C32FEE7723}"/>
            </c:ext>
          </c:extLst>
        </c:ser>
        <c:ser>
          <c:idx val="3"/>
          <c:order val="3"/>
          <c:tx>
            <c:strRef>
              <c:f>Model!$F$41</c:f>
              <c:strCache>
                <c:ptCount val="1"/>
                <c:pt idx="0">
                  <c:v>VR-Emb</c:v>
                </c:pt>
              </c:strCache>
            </c:strRef>
          </c:tx>
          <c:spPr>
            <a:ln w="28575" cap="rnd">
              <a:solidFill>
                <a:srgbClr val="00B0F0"/>
              </a:solidFill>
              <a:prstDash val="dash"/>
              <a:round/>
            </a:ln>
            <a:effectLst/>
          </c:spPr>
          <c:marker>
            <c:symbol val="none"/>
          </c:marker>
          <c:cat>
            <c:numRef>
              <c:f>Model!$H$4:$M$4</c:f>
              <c:numCache>
                <c:formatCode>General</c:formatCode>
                <c:ptCount val="6"/>
                <c:pt idx="0">
                  <c:v>2023</c:v>
                </c:pt>
                <c:pt idx="1">
                  <c:v>2024</c:v>
                </c:pt>
                <c:pt idx="2">
                  <c:v>2025</c:v>
                </c:pt>
                <c:pt idx="3">
                  <c:v>2026</c:v>
                </c:pt>
                <c:pt idx="4">
                  <c:v>2027</c:v>
                </c:pt>
                <c:pt idx="5">
                  <c:v>2028</c:v>
                </c:pt>
              </c:numCache>
            </c:numRef>
          </c:cat>
          <c:val>
            <c:numRef>
              <c:f>Model!$H$41:$M$41</c:f>
              <c:numCache>
                <c:formatCode>0.0</c:formatCode>
                <c:ptCount val="6"/>
                <c:pt idx="0">
                  <c:v>0</c:v>
                </c:pt>
                <c:pt idx="1">
                  <c:v>0</c:v>
                </c:pt>
                <c:pt idx="2">
                  <c:v>0.14062500000000011</c:v>
                </c:pt>
                <c:pt idx="3">
                  <c:v>2.1460113869160784</c:v>
                </c:pt>
                <c:pt idx="4">
                  <c:v>4.7677587137732456</c:v>
                </c:pt>
                <c:pt idx="5">
                  <c:v>7.7722929003481802</c:v>
                </c:pt>
              </c:numCache>
            </c:numRef>
          </c:val>
          <c:smooth val="0"/>
          <c:extLst>
            <c:ext xmlns:c16="http://schemas.microsoft.com/office/drawing/2014/chart" uri="{C3380CC4-5D6E-409C-BE32-E72D297353CC}">
              <c16:uniqueId val="{00000003-54C1-4BA7-AF72-D9C32FEE7723}"/>
            </c:ext>
          </c:extLst>
        </c:ser>
        <c:dLbls>
          <c:showLegendKey val="0"/>
          <c:showVal val="0"/>
          <c:showCatName val="0"/>
          <c:showSerName val="0"/>
          <c:showPercent val="0"/>
          <c:showBubbleSize val="0"/>
        </c:dLbls>
        <c:smooth val="0"/>
        <c:axId val="95117615"/>
        <c:axId val="95118031"/>
      </c:lineChart>
      <c:catAx>
        <c:axId val="9511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8031"/>
        <c:crosses val="autoZero"/>
        <c:auto val="1"/>
        <c:lblAlgn val="ctr"/>
        <c:lblOffset val="100"/>
        <c:noMultiLvlLbl val="0"/>
      </c:catAx>
      <c:valAx>
        <c:axId val="951180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Title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17615"/>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5.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image" Target="../media/image6.png"/><Relationship Id="rId12" Type="http://schemas.openxmlformats.org/officeDocument/2006/relationships/image" Target="../media/image1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image" Target="../media/image4.jpeg"/><Relationship Id="rId10" Type="http://schemas.openxmlformats.org/officeDocument/2006/relationships/image" Target="../media/image9.png"/><Relationship Id="rId4" Type="http://schemas.openxmlformats.org/officeDocument/2006/relationships/hyperlink" Target="https://www.counterpointresearch.com/xr-vrar-headset-shipments-grow-10-times-cross-100-million-units-2025/" TargetMode="External"/><Relationship Id="rId9"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absoluteAnchor>
    <xdr:pos x="0" y="1"/>
    <xdr:ext cx="8191500" cy="304800"/>
    <xdr:sp macro="" textlink="">
      <xdr:nvSpPr>
        <xdr:cNvPr id="2" name="Header" descr="What is a PivotTable? In its most basic form, a PivotTable takes data and summarizes it so you can make sense of it, all without typing any formulas&#10;">
          <a:extLst>
            <a:ext uri="{FF2B5EF4-FFF2-40B4-BE49-F238E27FC236}">
              <a16:creationId xmlns:a16="http://schemas.microsoft.com/office/drawing/2014/main" id="{9FAA5ABE-210D-42F6-AB2D-E4B55C75EE24}"/>
            </a:ext>
          </a:extLst>
        </xdr:cNvPr>
        <xdr:cNvSpPr txBox="1"/>
      </xdr:nvSpPr>
      <xdr:spPr>
        <a:xfrm>
          <a:off x="0" y="1"/>
          <a:ext cx="8191500" cy="304800"/>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wrap="square" lIns="182880" tIns="182880" rIns="182880" bIns="18288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500" b="1" kern="0" baseline="0">
              <a:solidFill>
                <a:schemeClr val="bg2">
                  <a:lumMod val="25000"/>
                </a:schemeClr>
              </a:solidFill>
              <a:latin typeface="Segoe UI Semibold" panose="020B0702040204020203" pitchFamily="34" charset="0"/>
              <a:ea typeface="Segoe UI" pitchFamily="34" charset="0"/>
              <a:cs typeface="Segoe UI Semibold" panose="020B0702040204020203" pitchFamily="34" charset="0"/>
            </a:rPr>
            <a:t>Definitions</a:t>
          </a:r>
          <a:endParaRPr lang="en-US" sz="15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lientData/>
  </xdr:absoluteAnchor>
</xdr:wsDr>
</file>

<file path=xl/drawings/drawing2.xml><?xml version="1.0" encoding="utf-8"?>
<xdr:wsDr xmlns:xdr="http://schemas.openxmlformats.org/drawingml/2006/spreadsheetDrawing" xmlns:a="http://schemas.openxmlformats.org/drawingml/2006/main">
  <xdr:absoluteAnchor>
    <xdr:pos x="0" y="0"/>
    <xdr:ext cx="7800975" cy="304800"/>
    <xdr:sp macro="" textlink="">
      <xdr:nvSpPr>
        <xdr:cNvPr id="4" name="Header" descr="What is a PivotTable? In its most basic form, a PivotTable takes data and summarizes it so you can make sense of it, all without typing any formulas&#10;">
          <a:extLst>
            <a:ext uri="{FF2B5EF4-FFF2-40B4-BE49-F238E27FC236}">
              <a16:creationId xmlns:a16="http://schemas.microsoft.com/office/drawing/2014/main" id="{E8B93078-79AA-4DE2-B449-2FB46ADDEE84}"/>
            </a:ext>
          </a:extLst>
        </xdr:cNvPr>
        <xdr:cNvSpPr txBox="1"/>
      </xdr:nvSpPr>
      <xdr:spPr>
        <a:xfrm>
          <a:off x="0" y="0"/>
          <a:ext cx="7800975" cy="304800"/>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wrap="square" lIns="182880" tIns="182880" rIns="182880" bIns="18288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500" b="1" kern="0" baseline="0">
              <a:solidFill>
                <a:schemeClr val="bg2">
                  <a:lumMod val="25000"/>
                </a:schemeClr>
              </a:solidFill>
              <a:latin typeface="Segoe UI Semibold" panose="020B0702040204020203" pitchFamily="34" charset="0"/>
              <a:ea typeface="Segoe UI" pitchFamily="34" charset="0"/>
              <a:cs typeface="Segoe UI Semibold" panose="020B0702040204020203" pitchFamily="34" charset="0"/>
            </a:rPr>
            <a:t>Model Assumptions</a:t>
          </a:r>
          <a:endParaRPr lang="en-US" sz="15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lientData/>
  </xdr:absoluteAnchor>
</xdr:wsDr>
</file>

<file path=xl/drawings/drawing3.xml><?xml version="1.0" encoding="utf-8"?>
<xdr:wsDr xmlns:xdr="http://schemas.openxmlformats.org/drawingml/2006/spreadsheetDrawing" xmlns:a="http://schemas.openxmlformats.org/drawingml/2006/main">
  <xdr:absoluteAnchor>
    <xdr:pos x="0" y="0"/>
    <xdr:ext cx="5935980" cy="285750"/>
    <xdr:sp macro="" textlink="">
      <xdr:nvSpPr>
        <xdr:cNvPr id="8" name="Header" descr="What is a PivotTable? In its most basic form, a PivotTable takes data and summarizes it so you can make sense of it, all without typing any formulas&#10;">
          <a:extLst>
            <a:ext uri="{FF2B5EF4-FFF2-40B4-BE49-F238E27FC236}">
              <a16:creationId xmlns:a16="http://schemas.microsoft.com/office/drawing/2014/main" id="{5AA50C48-9537-4952-BF69-94725BFB5062}"/>
            </a:ext>
          </a:extLst>
        </xdr:cNvPr>
        <xdr:cNvSpPr txBox="1"/>
      </xdr:nvSpPr>
      <xdr:spPr>
        <a:xfrm>
          <a:off x="0" y="0"/>
          <a:ext cx="5935980" cy="285750"/>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wrap="square" lIns="182880" tIns="182880" rIns="182880" bIns="182880" rtlCol="0" anchor="ct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lvl="0">
            <a:defRPr/>
          </a:pPr>
          <a:r>
            <a:rPr lang="en-US" sz="1500" b="1" kern="0" baseline="0">
              <a:solidFill>
                <a:schemeClr val="bg2">
                  <a:lumMod val="25000"/>
                </a:schemeClr>
              </a:solidFill>
              <a:latin typeface="Segoe UI Semibold" panose="020B0702040204020203" pitchFamily="34" charset="0"/>
              <a:ea typeface="Segoe UI" pitchFamily="34" charset="0"/>
              <a:cs typeface="Segoe UI Semibold" panose="020B0702040204020203" pitchFamily="34" charset="0"/>
            </a:rPr>
            <a:t>Model Parameters</a:t>
          </a:r>
          <a:endParaRPr lang="en-US" sz="1500">
            <a:solidFill>
              <a:schemeClr val="bg2">
                <a:lumMod val="25000"/>
              </a:schemeClr>
            </a:solidFill>
            <a:latin typeface="Segoe UI Light" panose="020B0502040204020203" pitchFamily="34" charset="0"/>
            <a:ea typeface="Segoe UI" pitchFamily="34" charset="0"/>
            <a:cs typeface="Segoe UI Light" panose="020B0502040204020203" pitchFamily="34" charset="0"/>
          </a:endParaRPr>
        </a:p>
      </xdr:txBody>
    </xdr:sp>
    <xdr:clientData/>
  </xdr:absoluteAnchor>
</xdr:wsDr>
</file>

<file path=xl/drawings/drawing4.xml><?xml version="1.0" encoding="utf-8"?>
<xdr:wsDr xmlns:xdr="http://schemas.openxmlformats.org/drawingml/2006/spreadsheetDrawing" xmlns:a="http://schemas.openxmlformats.org/drawingml/2006/main">
  <xdr:twoCellAnchor>
    <xdr:from>
      <xdr:col>13</xdr:col>
      <xdr:colOff>325754</xdr:colOff>
      <xdr:row>1</xdr:row>
      <xdr:rowOff>72823</xdr:rowOff>
    </xdr:from>
    <xdr:to>
      <xdr:col>23</xdr:col>
      <xdr:colOff>3463</xdr:colOff>
      <xdr:row>9</xdr:row>
      <xdr:rowOff>1089313</xdr:rowOff>
    </xdr:to>
    <xdr:graphicFrame macro="">
      <xdr:nvGraphicFramePr>
        <xdr:cNvPr id="6" name="Chart 5">
          <a:extLst>
            <a:ext uri="{FF2B5EF4-FFF2-40B4-BE49-F238E27FC236}">
              <a16:creationId xmlns:a16="http://schemas.microsoft.com/office/drawing/2014/main" id="{BB81B894-B0B1-F065-DE39-5E1BD37DFC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303069</xdr:colOff>
      <xdr:row>10</xdr:row>
      <xdr:rowOff>51954</xdr:rowOff>
    </xdr:from>
    <xdr:to>
      <xdr:col>22</xdr:col>
      <xdr:colOff>598344</xdr:colOff>
      <xdr:row>17</xdr:row>
      <xdr:rowOff>0</xdr:rowOff>
    </xdr:to>
    <xdr:graphicFrame macro="">
      <xdr:nvGraphicFramePr>
        <xdr:cNvPr id="8" name="Chart 7">
          <a:extLst>
            <a:ext uri="{FF2B5EF4-FFF2-40B4-BE49-F238E27FC236}">
              <a16:creationId xmlns:a16="http://schemas.microsoft.com/office/drawing/2014/main" id="{4FB0EEDE-8EE1-4FDB-8933-3782B0B90DB1}"/>
            </a:ext>
            <a:ext uri="{147F2762-F138-4A5C-976F-8EAC2B608ADB}">
              <a16:predDERef xmlns:a16="http://schemas.microsoft.com/office/drawing/2014/main" pred="{BB81B894-B0B1-F065-DE39-5E1BD37DF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303068</xdr:colOff>
      <xdr:row>17</xdr:row>
      <xdr:rowOff>86591</xdr:rowOff>
    </xdr:from>
    <xdr:to>
      <xdr:col>22</xdr:col>
      <xdr:colOff>598343</xdr:colOff>
      <xdr:row>22</xdr:row>
      <xdr:rowOff>1220932</xdr:rowOff>
    </xdr:to>
    <xdr:graphicFrame macro="">
      <xdr:nvGraphicFramePr>
        <xdr:cNvPr id="9" name="Chart 8">
          <a:extLst>
            <a:ext uri="{FF2B5EF4-FFF2-40B4-BE49-F238E27FC236}">
              <a16:creationId xmlns:a16="http://schemas.microsoft.com/office/drawing/2014/main" id="{947B4859-27FA-4D08-A797-807FCE76588C}"/>
            </a:ext>
            <a:ext uri="{147F2762-F138-4A5C-976F-8EAC2B608ADB}">
              <a16:predDERef xmlns:a16="http://schemas.microsoft.com/office/drawing/2014/main" pred="{4FB0EEDE-8EE1-4FDB-8933-3782B0B90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294410</xdr:colOff>
      <xdr:row>23</xdr:row>
      <xdr:rowOff>60614</xdr:rowOff>
    </xdr:from>
    <xdr:to>
      <xdr:col>22</xdr:col>
      <xdr:colOff>589685</xdr:colOff>
      <xdr:row>28</xdr:row>
      <xdr:rowOff>1151659</xdr:rowOff>
    </xdr:to>
    <xdr:graphicFrame macro="">
      <xdr:nvGraphicFramePr>
        <xdr:cNvPr id="10" name="Chart 9">
          <a:extLst>
            <a:ext uri="{FF2B5EF4-FFF2-40B4-BE49-F238E27FC236}">
              <a16:creationId xmlns:a16="http://schemas.microsoft.com/office/drawing/2014/main" id="{1854FB07-FD0B-456A-95DA-F0CF56F0B805}"/>
            </a:ext>
            <a:ext uri="{147F2762-F138-4A5C-976F-8EAC2B608ADB}">
              <a16:predDERef xmlns:a16="http://schemas.microsoft.com/office/drawing/2014/main" pred="{947B4859-27FA-4D08-A797-807FCE7658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294409</xdr:colOff>
      <xdr:row>29</xdr:row>
      <xdr:rowOff>164524</xdr:rowOff>
    </xdr:from>
    <xdr:to>
      <xdr:col>22</xdr:col>
      <xdr:colOff>589684</xdr:colOff>
      <xdr:row>35</xdr:row>
      <xdr:rowOff>1021774</xdr:rowOff>
    </xdr:to>
    <xdr:graphicFrame macro="">
      <xdr:nvGraphicFramePr>
        <xdr:cNvPr id="11" name="Chart 10">
          <a:extLst>
            <a:ext uri="{FF2B5EF4-FFF2-40B4-BE49-F238E27FC236}">
              <a16:creationId xmlns:a16="http://schemas.microsoft.com/office/drawing/2014/main" id="{9BD8B69D-7867-4A2F-9659-CD6043280FCE}"/>
            </a:ext>
            <a:ext uri="{147F2762-F138-4A5C-976F-8EAC2B608ADB}">
              <a16:predDERef xmlns:a16="http://schemas.microsoft.com/office/drawing/2014/main" pred="{1854FB07-FD0B-456A-95DA-F0CF56F0B8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314325</xdr:colOff>
      <xdr:row>68</xdr:row>
      <xdr:rowOff>142875</xdr:rowOff>
    </xdr:from>
    <xdr:to>
      <xdr:col>23</xdr:col>
      <xdr:colOff>0</xdr:colOff>
      <xdr:row>81</xdr:row>
      <xdr:rowOff>76200</xdr:rowOff>
    </xdr:to>
    <xdr:graphicFrame macro="">
      <xdr:nvGraphicFramePr>
        <xdr:cNvPr id="7" name="Chart 6">
          <a:extLst>
            <a:ext uri="{FF2B5EF4-FFF2-40B4-BE49-F238E27FC236}">
              <a16:creationId xmlns:a16="http://schemas.microsoft.com/office/drawing/2014/main" id="{58B9A0DE-285B-404C-ACF1-1E5F33718DBC}"/>
            </a:ext>
            <a:ext uri="{147F2762-F138-4A5C-976F-8EAC2B608ADB}">
              <a16:predDERef xmlns:a16="http://schemas.microsoft.com/office/drawing/2014/main" pred="{9BD8B69D-7867-4A2F-9659-CD6043280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314325</xdr:colOff>
      <xdr:row>55</xdr:row>
      <xdr:rowOff>133350</xdr:rowOff>
    </xdr:from>
    <xdr:to>
      <xdr:col>23</xdr:col>
      <xdr:colOff>0</xdr:colOff>
      <xdr:row>68</xdr:row>
      <xdr:rowOff>66675</xdr:rowOff>
    </xdr:to>
    <xdr:graphicFrame macro="">
      <xdr:nvGraphicFramePr>
        <xdr:cNvPr id="12" name="Chart 11">
          <a:extLst>
            <a:ext uri="{FF2B5EF4-FFF2-40B4-BE49-F238E27FC236}">
              <a16:creationId xmlns:a16="http://schemas.microsoft.com/office/drawing/2014/main" id="{664C7895-732A-4C1B-9037-EED440538787}"/>
            </a:ext>
            <a:ext uri="{147F2762-F138-4A5C-976F-8EAC2B608ADB}">
              <a16:predDERef xmlns:a16="http://schemas.microsoft.com/office/drawing/2014/main" pred="{58B9A0DE-285B-404C-ACF1-1E5F33718D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314325</xdr:colOff>
      <xdr:row>81</xdr:row>
      <xdr:rowOff>152400</xdr:rowOff>
    </xdr:from>
    <xdr:to>
      <xdr:col>23</xdr:col>
      <xdr:colOff>0</xdr:colOff>
      <xdr:row>95</xdr:row>
      <xdr:rowOff>104775</xdr:rowOff>
    </xdr:to>
    <xdr:graphicFrame macro="">
      <xdr:nvGraphicFramePr>
        <xdr:cNvPr id="13" name="Chart 12">
          <a:extLst>
            <a:ext uri="{FF2B5EF4-FFF2-40B4-BE49-F238E27FC236}">
              <a16:creationId xmlns:a16="http://schemas.microsoft.com/office/drawing/2014/main" id="{DA9EE91E-3696-4752-9661-7CA7624630B5}"/>
            </a:ext>
            <a:ext uri="{147F2762-F138-4A5C-976F-8EAC2B608ADB}">
              <a16:predDERef xmlns:a16="http://schemas.microsoft.com/office/drawing/2014/main" pred="{664C7895-732A-4C1B-9037-EED440538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266700</xdr:colOff>
      <xdr:row>36</xdr:row>
      <xdr:rowOff>85725</xdr:rowOff>
    </xdr:from>
    <xdr:to>
      <xdr:col>22</xdr:col>
      <xdr:colOff>561975</xdr:colOff>
      <xdr:row>45</xdr:row>
      <xdr:rowOff>371475</xdr:rowOff>
    </xdr:to>
    <xdr:graphicFrame macro="">
      <xdr:nvGraphicFramePr>
        <xdr:cNvPr id="14" name="Chart 13">
          <a:extLst>
            <a:ext uri="{FF2B5EF4-FFF2-40B4-BE49-F238E27FC236}">
              <a16:creationId xmlns:a16="http://schemas.microsoft.com/office/drawing/2014/main" id="{4992D739-D128-469B-A564-34933421DD7B}"/>
            </a:ext>
            <a:ext uri="{147F2762-F138-4A5C-976F-8EAC2B608ADB}">
              <a16:predDERef xmlns:a16="http://schemas.microsoft.com/office/drawing/2014/main" pred="{DA9EE91E-3696-4752-9661-7CA762463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438150</xdr:colOff>
      <xdr:row>1</xdr:row>
      <xdr:rowOff>47625</xdr:rowOff>
    </xdr:from>
    <xdr:to>
      <xdr:col>6</xdr:col>
      <xdr:colOff>417344</xdr:colOff>
      <xdr:row>22</xdr:row>
      <xdr:rowOff>92075</xdr:rowOff>
    </xdr:to>
    <xdr:pic>
      <xdr:nvPicPr>
        <xdr:cNvPr id="2" name="Picture 1">
          <a:extLst>
            <a:ext uri="{FF2B5EF4-FFF2-40B4-BE49-F238E27FC236}">
              <a16:creationId xmlns:a16="http://schemas.microsoft.com/office/drawing/2014/main" id="{78C17878-EEC5-1C22-5691-A015A668ED56}"/>
            </a:ext>
          </a:extLst>
        </xdr:cNvPr>
        <xdr:cNvPicPr>
          <a:picLocks noChangeAspect="1"/>
        </xdr:cNvPicPr>
      </xdr:nvPicPr>
      <xdr:blipFill>
        <a:blip xmlns:r="http://schemas.openxmlformats.org/officeDocument/2006/relationships" r:embed="rId1"/>
        <a:stretch>
          <a:fillRect/>
        </a:stretch>
      </xdr:blipFill>
      <xdr:spPr>
        <a:xfrm>
          <a:off x="438150" y="238125"/>
          <a:ext cx="3636794" cy="4162425"/>
        </a:xfrm>
        <a:prstGeom prst="rect">
          <a:avLst/>
        </a:prstGeom>
      </xdr:spPr>
    </xdr:pic>
    <xdr:clientData/>
  </xdr:twoCellAnchor>
  <xdr:twoCellAnchor editAs="oneCell">
    <xdr:from>
      <xdr:col>7</xdr:col>
      <xdr:colOff>200025</xdr:colOff>
      <xdr:row>1</xdr:row>
      <xdr:rowOff>95250</xdr:rowOff>
    </xdr:from>
    <xdr:to>
      <xdr:col>19</xdr:col>
      <xdr:colOff>168275</xdr:colOff>
      <xdr:row>20</xdr:row>
      <xdr:rowOff>71955</xdr:rowOff>
    </xdr:to>
    <xdr:pic>
      <xdr:nvPicPr>
        <xdr:cNvPr id="3" name="Picture 2">
          <a:extLst>
            <a:ext uri="{FF2B5EF4-FFF2-40B4-BE49-F238E27FC236}">
              <a16:creationId xmlns:a16="http://schemas.microsoft.com/office/drawing/2014/main" id="{A164A69F-0349-3B4D-762B-3BAD69FCA579}"/>
            </a:ext>
          </a:extLst>
        </xdr:cNvPr>
        <xdr:cNvPicPr>
          <a:picLocks noChangeAspect="1"/>
        </xdr:cNvPicPr>
      </xdr:nvPicPr>
      <xdr:blipFill>
        <a:blip xmlns:r="http://schemas.openxmlformats.org/officeDocument/2006/relationships" r:embed="rId2"/>
        <a:stretch>
          <a:fillRect/>
        </a:stretch>
      </xdr:blipFill>
      <xdr:spPr>
        <a:xfrm>
          <a:off x="4467225" y="285750"/>
          <a:ext cx="7277100" cy="3716855"/>
        </a:xfrm>
        <a:prstGeom prst="rect">
          <a:avLst/>
        </a:prstGeom>
      </xdr:spPr>
    </xdr:pic>
    <xdr:clientData/>
  </xdr:twoCellAnchor>
  <xdr:twoCellAnchor>
    <xdr:from>
      <xdr:col>0</xdr:col>
      <xdr:colOff>142875</xdr:colOff>
      <xdr:row>24</xdr:row>
      <xdr:rowOff>123824</xdr:rowOff>
    </xdr:from>
    <xdr:to>
      <xdr:col>6</xdr:col>
      <xdr:colOff>398609</xdr:colOff>
      <xdr:row>43</xdr:row>
      <xdr:rowOff>114299</xdr:rowOff>
    </xdr:to>
    <xdr:pic>
      <xdr:nvPicPr>
        <xdr:cNvPr id="4" name="Picture 2">
          <a:extLst>
            <a:ext uri="{FF2B5EF4-FFF2-40B4-BE49-F238E27FC236}">
              <a16:creationId xmlns:a16="http://schemas.microsoft.com/office/drawing/2014/main" id="{6746F3F7-6FAE-665A-F7BA-5FB2DB40DDA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42875" y="4800599"/>
          <a:ext cx="3913334" cy="3609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495300</xdr:colOff>
      <xdr:row>22</xdr:row>
      <xdr:rowOff>9525</xdr:rowOff>
    </xdr:from>
    <xdr:to>
      <xdr:col>16</xdr:col>
      <xdr:colOff>342900</xdr:colOff>
      <xdr:row>44</xdr:row>
      <xdr:rowOff>47625</xdr:rowOff>
    </xdr:to>
    <xdr:pic>
      <xdr:nvPicPr>
        <xdr:cNvPr id="5" name="Picture 1">
          <a:hlinkClick xmlns:r="http://schemas.openxmlformats.org/officeDocument/2006/relationships" r:id="rId4"/>
          <a:extLst>
            <a:ext uri="{FF2B5EF4-FFF2-40B4-BE49-F238E27FC236}">
              <a16:creationId xmlns:a16="http://schemas.microsoft.com/office/drawing/2014/main" id="{339E0305-5174-F36A-300A-5900D8ADBC76}"/>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4152900" y="4200525"/>
          <a:ext cx="5943600" cy="422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46</xdr:row>
      <xdr:rowOff>0</xdr:rowOff>
    </xdr:from>
    <xdr:to>
      <xdr:col>7</xdr:col>
      <xdr:colOff>304800</xdr:colOff>
      <xdr:row>70</xdr:row>
      <xdr:rowOff>0</xdr:rowOff>
    </xdr:to>
    <xdr:pic>
      <xdr:nvPicPr>
        <xdr:cNvPr id="8" name="Picture 7">
          <a:extLst>
            <a:ext uri="{FF2B5EF4-FFF2-40B4-BE49-F238E27FC236}">
              <a16:creationId xmlns:a16="http://schemas.microsoft.com/office/drawing/2014/main" id="{57B13383-144E-B6DD-BC72-51995D5FE035}"/>
            </a:ext>
            <a:ext uri="{147F2762-F138-4A5C-976F-8EAC2B608ADB}">
              <a16:predDERef xmlns:a16="http://schemas.microsoft.com/office/drawing/2014/main" pred="{339E0305-5174-F36A-300A-5900D8ADBC76}"/>
            </a:ext>
          </a:extLst>
        </xdr:cNvPr>
        <xdr:cNvPicPr>
          <a:picLocks noChangeAspect="1"/>
        </xdr:cNvPicPr>
      </xdr:nvPicPr>
      <xdr:blipFill>
        <a:blip xmlns:r="http://schemas.openxmlformats.org/officeDocument/2006/relationships" r:embed="rId6"/>
        <a:stretch>
          <a:fillRect/>
        </a:stretch>
      </xdr:blipFill>
      <xdr:spPr>
        <a:xfrm>
          <a:off x="0" y="8763000"/>
          <a:ext cx="4572000" cy="4572000"/>
        </a:xfrm>
        <a:prstGeom prst="rect">
          <a:avLst/>
        </a:prstGeom>
      </xdr:spPr>
    </xdr:pic>
    <xdr:clientData/>
  </xdr:twoCellAnchor>
  <xdr:twoCellAnchor editAs="oneCell">
    <xdr:from>
      <xdr:col>8</xdr:col>
      <xdr:colOff>219075</xdr:colOff>
      <xdr:row>46</xdr:row>
      <xdr:rowOff>85725</xdr:rowOff>
    </xdr:from>
    <xdr:to>
      <xdr:col>18</xdr:col>
      <xdr:colOff>511175</xdr:colOff>
      <xdr:row>64</xdr:row>
      <xdr:rowOff>168275</xdr:rowOff>
    </xdr:to>
    <xdr:pic>
      <xdr:nvPicPr>
        <xdr:cNvPr id="10" name="Picture 9">
          <a:extLst>
            <a:ext uri="{FF2B5EF4-FFF2-40B4-BE49-F238E27FC236}">
              <a16:creationId xmlns:a16="http://schemas.microsoft.com/office/drawing/2014/main" id="{58B32872-E3A6-CAFC-B3F8-A2E514E2532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095875" y="8953500"/>
          <a:ext cx="6381750" cy="350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400051</xdr:colOff>
      <xdr:row>64</xdr:row>
      <xdr:rowOff>76200</xdr:rowOff>
    </xdr:from>
    <xdr:to>
      <xdr:col>18</xdr:col>
      <xdr:colOff>190500</xdr:colOff>
      <xdr:row>79</xdr:row>
      <xdr:rowOff>133350</xdr:rowOff>
    </xdr:to>
    <xdr:sp macro="" textlink="">
      <xdr:nvSpPr>
        <xdr:cNvPr id="6" name="Rectangle 5">
          <a:extLst>
            <a:ext uri="{FF2B5EF4-FFF2-40B4-BE49-F238E27FC236}">
              <a16:creationId xmlns:a16="http://schemas.microsoft.com/office/drawing/2014/main" id="{B78752D8-9E02-D11C-5E2D-6310520BCB2B}"/>
            </a:ext>
          </a:extLst>
        </xdr:cNvPr>
        <xdr:cNvSpPr/>
      </xdr:nvSpPr>
      <xdr:spPr>
        <a:xfrm>
          <a:off x="5276851" y="12372975"/>
          <a:ext cx="5886449" cy="29146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rtl="0"/>
          <a:r>
            <a:rPr lang="en-US" sz="1100">
              <a:solidFill>
                <a:sysClr val="windowText" lastClr="000000"/>
              </a:solidFill>
              <a:effectLst/>
              <a:latin typeface="+mn-lt"/>
              <a:ea typeface="+mn-ea"/>
              <a:cs typeface="+mn-cs"/>
            </a:rPr>
            <a:t>ERICSSON:  New services expected to drive data growth in North America In North America, the average monthly mobile data usage per smartphone is expected to reach </a:t>
          </a:r>
          <a:r>
            <a:rPr lang="en-US" sz="1100" b="1">
              <a:solidFill>
                <a:sysClr val="windowText" lastClr="000000"/>
              </a:solidFill>
              <a:effectLst/>
              <a:latin typeface="+mn-lt"/>
              <a:ea typeface="+mn-ea"/>
              <a:cs typeface="+mn-cs"/>
            </a:rPr>
            <a:t>52GB in 2027</a:t>
          </a:r>
          <a:r>
            <a:rPr lang="en-US" sz="1100">
              <a:solidFill>
                <a:sysClr val="windowText" lastClr="000000"/>
              </a:solidFill>
              <a:effectLst/>
              <a:latin typeface="+mn-lt"/>
              <a:ea typeface="+mn-ea"/>
              <a:cs typeface="+mn-cs"/>
            </a:rPr>
            <a:t>. Unlimited data plans and improved 5G network coverage and capacity are increasingly attracting new 5G subscribers. The data traffic generated per minute of use will increase significantly in line with the </a:t>
          </a:r>
          <a:r>
            <a:rPr lang="en-US" sz="1100" b="1">
              <a:solidFill>
                <a:sysClr val="windowText" lastClr="000000"/>
              </a:solidFill>
              <a:effectLst/>
              <a:latin typeface="+mn-lt"/>
              <a:ea typeface="+mn-ea"/>
              <a:cs typeface="+mn-cs"/>
            </a:rPr>
            <a:t>expected uptake of new XR and video-based apps</a:t>
          </a:r>
          <a:r>
            <a:rPr lang="en-US" sz="1100">
              <a:solidFill>
                <a:sysClr val="windowText" lastClr="000000"/>
              </a:solidFill>
              <a:effectLst/>
              <a:latin typeface="+mn-lt"/>
              <a:ea typeface="+mn-ea"/>
              <a:cs typeface="+mn-cs"/>
            </a:rPr>
            <a:t>. This is due to h</a:t>
          </a:r>
          <a:r>
            <a:rPr lang="en-US" sz="1100" b="1">
              <a:solidFill>
                <a:sysClr val="windowText" lastClr="000000"/>
              </a:solidFill>
              <a:effectLst/>
              <a:latin typeface="+mn-lt"/>
              <a:ea typeface="+mn-ea"/>
              <a:cs typeface="+mn-cs"/>
            </a:rPr>
            <a:t>igher video resolutions</a:t>
          </a:r>
          <a:r>
            <a:rPr lang="en-US" sz="1100">
              <a:solidFill>
                <a:sysClr val="windowText" lastClr="000000"/>
              </a:solidFill>
              <a:effectLst/>
              <a:latin typeface="+mn-lt"/>
              <a:ea typeface="+mn-ea"/>
              <a:cs typeface="+mn-cs"/>
            </a:rPr>
            <a:t>, increased </a:t>
          </a:r>
          <a:r>
            <a:rPr lang="en-US" sz="1100" b="1">
              <a:solidFill>
                <a:sysClr val="windowText" lastClr="000000"/>
              </a:solidFill>
              <a:effectLst/>
              <a:latin typeface="+mn-lt"/>
              <a:ea typeface="+mn-ea"/>
              <a:cs typeface="+mn-cs"/>
            </a:rPr>
            <a:t>uplink traffic</a:t>
          </a:r>
          <a:r>
            <a:rPr lang="en-US" sz="1100">
              <a:solidFill>
                <a:sysClr val="windowText" lastClr="000000"/>
              </a:solidFill>
              <a:effectLst/>
              <a:latin typeface="+mn-lt"/>
              <a:ea typeface="+mn-ea"/>
              <a:cs typeface="+mn-cs"/>
            </a:rPr>
            <a:t>, and more data from devices off-loaded to cloud compute resources. In 2027, 5G subscription penetration in North America is predicted to be the highest of all regions at 90 percent.</a:t>
          </a:r>
        </a:p>
        <a:p>
          <a:pPr rtl="0"/>
          <a:endParaRPr lang="en-US" sz="1100">
            <a:solidFill>
              <a:sysClr val="windowText" lastClr="000000"/>
            </a:solidFill>
            <a:effectLst/>
            <a:latin typeface="+mn-lt"/>
            <a:ea typeface="+mn-ea"/>
            <a:cs typeface="+mn-cs"/>
          </a:endParaRPr>
        </a:p>
        <a:p>
          <a:pPr rtl="0"/>
          <a:r>
            <a:rPr lang="en-US" sz="1100">
              <a:solidFill>
                <a:sysClr val="windowText" lastClr="000000"/>
              </a:solidFill>
              <a:effectLst/>
              <a:latin typeface="+mn-lt"/>
              <a:ea typeface="+mn-ea"/>
              <a:cs typeface="+mn-cs"/>
            </a:rPr>
            <a:t>The traffic growth up to 2027 includes an </a:t>
          </a:r>
          <a:r>
            <a:rPr lang="en-US" sz="1100" b="1">
              <a:solidFill>
                <a:sysClr val="windowText" lastClr="000000"/>
              </a:solidFill>
              <a:effectLst/>
              <a:latin typeface="+mn-lt"/>
              <a:ea typeface="+mn-ea"/>
              <a:cs typeface="+mn-cs"/>
            </a:rPr>
            <a:t>assumption that an initial uptake of XR-type services, including AR, VR and mixed reality (MR), will happen in the latter part of the forecast period</a:t>
          </a:r>
          <a:r>
            <a:rPr lang="en-US" sz="1100">
              <a:solidFill>
                <a:sysClr val="windowText" lastClr="000000"/>
              </a:solidFill>
              <a:effectLst/>
              <a:latin typeface="+mn-lt"/>
              <a:ea typeface="+mn-ea"/>
              <a:cs typeface="+mn-cs"/>
            </a:rPr>
            <a:t>.  If adoption is stronger than expected, data traffic could increase even more than currently anticipated towards the end of the forecast period (particularly in the uplink). Currently, video traffic is estimated to account for 69% of all mobile data traffic, a share that is forecast to increase to 79% in 2027. -- </a:t>
          </a:r>
          <a:r>
            <a:rPr lang="en-US" sz="1100" b="0" i="0" u="none" strike="noStrike">
              <a:solidFill>
                <a:sysClr val="windowText" lastClr="00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Ericsson Mobility Report June 2022</a:t>
          </a:r>
          <a:r>
            <a:rPr lang="en-US" sz="1100" b="0" i="0">
              <a:solidFill>
                <a:sysClr val="windowText" lastClr="000000"/>
              </a:solidFill>
              <a:effectLst/>
              <a:latin typeface="+mn-lt"/>
              <a:ea typeface="+mn-ea"/>
              <a:cs typeface="+mn-cs"/>
            </a:rPr>
            <a:t> based on their latest view the are expecting avg 52 GB per user in 2027</a:t>
          </a:r>
          <a:endParaRPr lang="en-US" sz="1100">
            <a:solidFill>
              <a:sysClr val="windowText" lastClr="000000"/>
            </a:solidFill>
            <a:effectLst/>
            <a:latin typeface="+mn-lt"/>
            <a:ea typeface="+mn-ea"/>
            <a:cs typeface="+mn-cs"/>
          </a:endParaRPr>
        </a:p>
        <a:p>
          <a:pPr rtl="0"/>
          <a:endParaRPr lang="en-US" sz="1100">
            <a:solidFill>
              <a:sysClr val="windowText" lastClr="000000"/>
            </a:solidFill>
            <a:effectLst/>
            <a:latin typeface="+mn-lt"/>
            <a:ea typeface="+mn-ea"/>
            <a:cs typeface="+mn-cs"/>
          </a:endParaRPr>
        </a:p>
        <a:p>
          <a:pPr algn="l"/>
          <a:endParaRPr lang="en-US" sz="1100">
            <a:solidFill>
              <a:sysClr val="windowText" lastClr="000000"/>
            </a:solidFill>
          </a:endParaRPr>
        </a:p>
      </xdr:txBody>
    </xdr:sp>
    <xdr:clientData/>
  </xdr:twoCellAnchor>
  <xdr:twoCellAnchor editAs="oneCell">
    <xdr:from>
      <xdr:col>19</xdr:col>
      <xdr:colOff>0</xdr:colOff>
      <xdr:row>25</xdr:row>
      <xdr:rowOff>0</xdr:rowOff>
    </xdr:from>
    <xdr:to>
      <xdr:col>28</xdr:col>
      <xdr:colOff>38100</xdr:colOff>
      <xdr:row>47</xdr:row>
      <xdr:rowOff>130175</xdr:rowOff>
    </xdr:to>
    <xdr:pic>
      <xdr:nvPicPr>
        <xdr:cNvPr id="11" name="Picture 1">
          <a:extLst>
            <a:ext uri="{FF2B5EF4-FFF2-40B4-BE49-F238E27FC236}">
              <a16:creationId xmlns:a16="http://schemas.microsoft.com/office/drawing/2014/main" id="{5BAF5369-EC32-478B-A799-AF6EB57B241C}"/>
            </a:ext>
            <a:ext uri="{147F2762-F138-4A5C-976F-8EAC2B608ADB}">
              <a16:predDERef xmlns:a16="http://schemas.microsoft.com/office/drawing/2014/main" pred="{B78752D8-9E02-D11C-5E2D-6310520BCB2B}"/>
            </a:ext>
          </a:extLst>
        </xdr:cNvPr>
        <xdr:cNvPicPr>
          <a:picLocks noChangeAspect="1"/>
        </xdr:cNvPicPr>
      </xdr:nvPicPr>
      <xdr:blipFill>
        <a:blip xmlns:r="http://schemas.openxmlformats.org/officeDocument/2006/relationships" r:embed="rId8"/>
        <a:stretch>
          <a:fillRect/>
        </a:stretch>
      </xdr:blipFill>
      <xdr:spPr>
        <a:xfrm>
          <a:off x="11582400" y="4867275"/>
          <a:ext cx="6410325" cy="4314825"/>
        </a:xfrm>
        <a:prstGeom prst="rect">
          <a:avLst/>
        </a:prstGeom>
      </xdr:spPr>
    </xdr:pic>
    <xdr:clientData/>
  </xdr:twoCellAnchor>
  <xdr:twoCellAnchor editAs="oneCell">
    <xdr:from>
      <xdr:col>19</xdr:col>
      <xdr:colOff>361950</xdr:colOff>
      <xdr:row>50</xdr:row>
      <xdr:rowOff>47625</xdr:rowOff>
    </xdr:from>
    <xdr:to>
      <xdr:col>22</xdr:col>
      <xdr:colOff>456858</xdr:colOff>
      <xdr:row>73</xdr:row>
      <xdr:rowOff>18506</xdr:rowOff>
    </xdr:to>
    <xdr:pic>
      <xdr:nvPicPr>
        <xdr:cNvPr id="7" name="Picture 11">
          <a:extLst>
            <a:ext uri="{FF2B5EF4-FFF2-40B4-BE49-F238E27FC236}">
              <a16:creationId xmlns:a16="http://schemas.microsoft.com/office/drawing/2014/main" id="{9559CF75-9965-5E31-81BC-B42D0BA7B28F}"/>
            </a:ext>
          </a:extLst>
        </xdr:cNvPr>
        <xdr:cNvPicPr>
          <a:picLocks noChangeAspect="1"/>
        </xdr:cNvPicPr>
      </xdr:nvPicPr>
      <xdr:blipFill>
        <a:blip xmlns:r="http://schemas.openxmlformats.org/officeDocument/2006/relationships" r:embed="rId9"/>
        <a:stretch>
          <a:fillRect/>
        </a:stretch>
      </xdr:blipFill>
      <xdr:spPr>
        <a:xfrm>
          <a:off x="11944350" y="9677400"/>
          <a:ext cx="2733333" cy="4352381"/>
        </a:xfrm>
        <a:prstGeom prst="rect">
          <a:avLst/>
        </a:prstGeom>
      </xdr:spPr>
    </xdr:pic>
    <xdr:clientData/>
  </xdr:twoCellAnchor>
  <xdr:oneCellAnchor>
    <xdr:from>
      <xdr:col>19</xdr:col>
      <xdr:colOff>390524</xdr:colOff>
      <xdr:row>73</xdr:row>
      <xdr:rowOff>38099</xdr:rowOff>
    </xdr:from>
    <xdr:ext cx="2390776" cy="953466"/>
    <xdr:sp macro="" textlink="">
      <xdr:nvSpPr>
        <xdr:cNvPr id="77" name="TextBox 12">
          <a:extLst>
            <a:ext uri="{FF2B5EF4-FFF2-40B4-BE49-F238E27FC236}">
              <a16:creationId xmlns:a16="http://schemas.microsoft.com/office/drawing/2014/main" id="{9FBCB3AD-F74D-26C4-0D32-3FB84B69909D}"/>
            </a:ext>
          </a:extLst>
        </xdr:cNvPr>
        <xdr:cNvSpPr txBox="1"/>
      </xdr:nvSpPr>
      <xdr:spPr>
        <a:xfrm>
          <a:off x="11972924" y="14049374"/>
          <a:ext cx="2390776" cy="953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t>Source</a:t>
          </a:r>
          <a:r>
            <a:rPr lang="en-US" sz="1100"/>
            <a:t>:</a:t>
          </a:r>
          <a:r>
            <a:rPr lang="en-US" sz="1100" baseline="0"/>
            <a:t> (National Research Group)  </a:t>
          </a:r>
          <a:r>
            <a:rPr lang="en-US" sz="1100"/>
            <a:t>https://assets.ctfassets.net/0o6s67aqvwnu/1zmWdgZfYLEEbdLS2DCtNi/0b573716bd56b0a4c09aede06b4325d9/Beyond_Reality_April_2022.pdf  (p.8)</a:t>
          </a:r>
        </a:p>
      </xdr:txBody>
    </xdr:sp>
    <xdr:clientData/>
  </xdr:oneCellAnchor>
  <xdr:twoCellAnchor editAs="oneCell">
    <xdr:from>
      <xdr:col>0</xdr:col>
      <xdr:colOff>0</xdr:colOff>
      <xdr:row>84</xdr:row>
      <xdr:rowOff>9525</xdr:rowOff>
    </xdr:from>
    <xdr:to>
      <xdr:col>17</xdr:col>
      <xdr:colOff>438150</xdr:colOff>
      <xdr:row>115</xdr:row>
      <xdr:rowOff>136525</xdr:rowOff>
    </xdr:to>
    <xdr:pic>
      <xdr:nvPicPr>
        <xdr:cNvPr id="9" name="Picture 77">
          <a:extLst>
            <a:ext uri="{FF2B5EF4-FFF2-40B4-BE49-F238E27FC236}">
              <a16:creationId xmlns:a16="http://schemas.microsoft.com/office/drawing/2014/main" id="{5A479567-3FA3-4E44-F93C-A5995E638CCB}"/>
            </a:ext>
            <a:ext uri="{147F2762-F138-4A5C-976F-8EAC2B608ADB}">
              <a16:predDERef xmlns:a16="http://schemas.microsoft.com/office/drawing/2014/main" pred="{9FBCB3AD-F74D-26C4-0D32-3FB84B69909D}"/>
            </a:ext>
          </a:extLst>
        </xdr:cNvPr>
        <xdr:cNvPicPr>
          <a:picLocks noChangeAspect="1"/>
        </xdr:cNvPicPr>
      </xdr:nvPicPr>
      <xdr:blipFill>
        <a:blip xmlns:r="http://schemas.openxmlformats.org/officeDocument/2006/relationships" r:embed="rId10"/>
        <a:stretch>
          <a:fillRect/>
        </a:stretch>
      </xdr:blipFill>
      <xdr:spPr>
        <a:xfrm>
          <a:off x="0" y="16116300"/>
          <a:ext cx="10801350" cy="6029325"/>
        </a:xfrm>
        <a:prstGeom prst="rect">
          <a:avLst/>
        </a:prstGeom>
      </xdr:spPr>
    </xdr:pic>
    <xdr:clientData/>
  </xdr:twoCellAnchor>
  <xdr:twoCellAnchor editAs="oneCell">
    <xdr:from>
      <xdr:col>0</xdr:col>
      <xdr:colOff>0</xdr:colOff>
      <xdr:row>121</xdr:row>
      <xdr:rowOff>9525</xdr:rowOff>
    </xdr:from>
    <xdr:to>
      <xdr:col>17</xdr:col>
      <xdr:colOff>127000</xdr:colOff>
      <xdr:row>152</xdr:row>
      <xdr:rowOff>111125</xdr:rowOff>
    </xdr:to>
    <xdr:pic>
      <xdr:nvPicPr>
        <xdr:cNvPr id="12" name="Picture 78">
          <a:extLst>
            <a:ext uri="{FF2B5EF4-FFF2-40B4-BE49-F238E27FC236}">
              <a16:creationId xmlns:a16="http://schemas.microsoft.com/office/drawing/2014/main" id="{9CF627C9-0AAC-7CCA-FFA2-BCF1D330CEFA}"/>
            </a:ext>
            <a:ext uri="{147F2762-F138-4A5C-976F-8EAC2B608ADB}">
              <a16:predDERef xmlns:a16="http://schemas.microsoft.com/office/drawing/2014/main" pred="{5A479567-3FA3-4E44-F93C-A5995E638CCB}"/>
            </a:ext>
          </a:extLst>
        </xdr:cNvPr>
        <xdr:cNvPicPr>
          <a:picLocks noChangeAspect="1"/>
        </xdr:cNvPicPr>
      </xdr:nvPicPr>
      <xdr:blipFill>
        <a:blip xmlns:r="http://schemas.openxmlformats.org/officeDocument/2006/relationships" r:embed="rId11"/>
        <a:stretch>
          <a:fillRect/>
        </a:stretch>
      </xdr:blipFill>
      <xdr:spPr>
        <a:xfrm>
          <a:off x="0" y="23164800"/>
          <a:ext cx="10487025" cy="6000750"/>
        </a:xfrm>
        <a:prstGeom prst="rect">
          <a:avLst/>
        </a:prstGeom>
      </xdr:spPr>
    </xdr:pic>
    <xdr:clientData/>
  </xdr:twoCellAnchor>
  <xdr:twoCellAnchor editAs="oneCell">
    <xdr:from>
      <xdr:col>19</xdr:col>
      <xdr:colOff>0</xdr:colOff>
      <xdr:row>87</xdr:row>
      <xdr:rowOff>9525</xdr:rowOff>
    </xdr:from>
    <xdr:to>
      <xdr:col>27</xdr:col>
      <xdr:colOff>454025</xdr:colOff>
      <xdr:row>142</xdr:row>
      <xdr:rowOff>117475</xdr:rowOff>
    </xdr:to>
    <xdr:pic>
      <xdr:nvPicPr>
        <xdr:cNvPr id="13" name="Picture 80">
          <a:extLst>
            <a:ext uri="{FF2B5EF4-FFF2-40B4-BE49-F238E27FC236}">
              <a16:creationId xmlns:a16="http://schemas.microsoft.com/office/drawing/2014/main" id="{E9570E43-962F-A150-932F-E8F701D6A88D}"/>
            </a:ext>
            <a:ext uri="{147F2762-F138-4A5C-976F-8EAC2B608ADB}">
              <a16:predDERef xmlns:a16="http://schemas.microsoft.com/office/drawing/2014/main" pred="{9CF627C9-0AAC-7CCA-FFA2-BCF1D330CEFA}"/>
            </a:ext>
          </a:extLst>
        </xdr:cNvPr>
        <xdr:cNvPicPr>
          <a:picLocks noChangeAspect="1"/>
        </xdr:cNvPicPr>
      </xdr:nvPicPr>
      <xdr:blipFill>
        <a:blip xmlns:r="http://schemas.openxmlformats.org/officeDocument/2006/relationships" r:embed="rId12"/>
        <a:stretch>
          <a:fillRect/>
        </a:stretch>
      </xdr:blipFill>
      <xdr:spPr>
        <a:xfrm>
          <a:off x="11582400" y="16687800"/>
          <a:ext cx="6219825" cy="1058227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C6986A-55AA-4576-AE54-727660562BD5}" name="Table3" displayName="Table3" ref="B3:C10" totalsRowShown="0">
  <autoFilter ref="B3:C10" xr:uid="{D1C6986A-55AA-4576-AE54-727660562BD5}">
    <filterColumn colId="0" hiddenButton="1"/>
    <filterColumn colId="1" hiddenButton="1"/>
  </autoFilter>
  <tableColumns count="2">
    <tableColumn id="1" xr3:uid="{F3E613A2-E909-40B7-B4BB-E193B81FB7C1}" name="Term" dataDxfId="8"/>
    <tableColumn id="2" xr3:uid="{F7D563C6-D9C0-4B80-874F-30A56147316D}" name="Definition" dataDxfId="7"/>
  </tableColumns>
  <tableStyleInfo name="TableStyleMedium2"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ABCE828-5E9C-471A-9150-E05AC12C161E}" name="Table5" displayName="Table5" ref="B3:C10" totalsRowShown="0">
  <autoFilter ref="B3:C10" xr:uid="{6ABCE828-5E9C-471A-9150-E05AC12C161E}">
    <filterColumn colId="0" hiddenButton="1"/>
    <filterColumn colId="1" hiddenButton="1"/>
  </autoFilter>
  <tableColumns count="2">
    <tableColumn id="1" xr3:uid="{AD713724-BBD6-46D0-91AB-B82C1D095BE3}" name="ID" dataDxfId="6"/>
    <tableColumn id="2" xr3:uid="{F96BFE7A-F493-44AD-B49D-F2AB43D578F1}" name="Assumption" dataDxfId="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6AAE9FF-5E67-432A-8A78-3FAE108DFDC5}" name="tblParams" displayName="tblParams" ref="B3:G99" totalsRowShown="0" headerRowDxfId="2">
  <autoFilter ref="B3:G99" xr:uid="{76AAE9FF-5E67-432A-8A78-3FAE108DFDC5}">
    <filterColumn colId="0" hiddenButton="1"/>
    <filterColumn colId="1" hiddenButton="1"/>
    <filterColumn colId="2" hiddenButton="1"/>
    <filterColumn colId="3" hiddenButton="1"/>
    <filterColumn colId="4" hiddenButton="1"/>
    <filterColumn colId="5" hiddenButton="1"/>
  </autoFilter>
  <tableColumns count="6">
    <tableColumn id="1" xr3:uid="{2DD154E0-F9B2-4662-A267-B496A7F6F163}" name="Scenario" dataDxfId="1"/>
    <tableColumn id="2" xr3:uid="{405FDB93-A2FE-42FB-B65D-44A71BDC4A90}" name="Param"/>
    <tableColumn id="3" xr3:uid="{FC6A4663-01A8-4A83-A90A-84796B0A6155}" name="Category"/>
    <tableColumn id="4" xr3:uid="{6C72F1EF-A1F5-4A6F-8200-4DED86EBF459}" name="Start_Year"/>
    <tableColumn id="5" xr3:uid="{7C4D3F5E-D53B-4F1F-8FEF-2706A371F869}" name="Start_val"/>
    <tableColumn id="6" xr3:uid="{F6855982-B12B-4179-8F0F-76A66A3A7D88}" name="CAGR"/>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E20FBE0-EE12-4F73-A1E5-D790E5CAB6B6}" name="Table4" displayName="Table4" ref="V4:Y15" totalsRowShown="0">
  <autoFilter ref="V4:Y15" xr:uid="{CE20FBE0-EE12-4F73-A1E5-D790E5CAB6B6}">
    <filterColumn colId="0" hiddenButton="1"/>
    <filterColumn colId="1" hiddenButton="1"/>
    <filterColumn colId="2" hiddenButton="1"/>
    <filterColumn colId="3" hiddenButton="1"/>
  </autoFilter>
  <tableColumns count="4">
    <tableColumn id="1" xr3:uid="{B7809AA1-7F43-4225-81B5-82AE7A947D73}" name="Metric"/>
    <tableColumn id="2" xr3:uid="{1932D8C5-1B96-4C2F-90C4-ADDAA2558BCF}" name="AB"/>
    <tableColumn id="3" xr3:uid="{E5F0215D-D2DC-4971-8DF6-1C5D36316613}" name="Ericsson"/>
    <tableColumn id="4" xr3:uid="{93D5DA4E-7C24-476C-9F02-9CBB6531CE2C}" name="S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8CDC-E567-48FE-A756-AA4251430E0E}">
  <dimension ref="B1:M10"/>
  <sheetViews>
    <sheetView showGridLines="0" tabSelected="1" workbookViewId="0">
      <selection activeCell="A2" sqref="A2"/>
    </sheetView>
  </sheetViews>
  <sheetFormatPr defaultRowHeight="14.4" x14ac:dyDescent="0.3"/>
  <cols>
    <col min="1" max="1" width="3.33203125" customWidth="1"/>
    <col min="2" max="2" width="26" customWidth="1"/>
    <col min="3" max="3" width="93.6640625" customWidth="1"/>
  </cols>
  <sheetData>
    <row r="1" spans="2:13" ht="24" customHeight="1" x14ac:dyDescent="0.3"/>
    <row r="3" spans="2:13" x14ac:dyDescent="0.3">
      <c r="B3" t="s">
        <v>0</v>
      </c>
      <c r="C3" t="s">
        <v>1</v>
      </c>
    </row>
    <row r="4" spans="2:13" ht="28.8" x14ac:dyDescent="0.3">
      <c r="B4" s="3" t="s">
        <v>2</v>
      </c>
      <c r="C4" s="1" t="s">
        <v>3</v>
      </c>
      <c r="D4" s="1"/>
      <c r="E4" s="1"/>
      <c r="F4" s="1"/>
      <c r="G4" s="1"/>
      <c r="H4" s="1"/>
      <c r="I4" s="1"/>
      <c r="J4" s="1"/>
      <c r="K4" s="1"/>
      <c r="L4" s="1"/>
      <c r="M4" s="1"/>
    </row>
    <row r="5" spans="2:13" ht="28.8" x14ac:dyDescent="0.3">
      <c r="B5" s="3" t="s">
        <v>4</v>
      </c>
      <c r="C5" s="1" t="s">
        <v>5</v>
      </c>
      <c r="D5" s="1"/>
      <c r="E5" s="1"/>
      <c r="F5" s="1"/>
      <c r="G5" s="1"/>
      <c r="H5" s="1"/>
      <c r="I5" s="1"/>
      <c r="J5" s="1"/>
      <c r="K5" s="1"/>
      <c r="L5" s="1"/>
      <c r="M5" s="1"/>
    </row>
    <row r="6" spans="2:13" ht="28.8" x14ac:dyDescent="0.3">
      <c r="B6" s="3" t="s">
        <v>6</v>
      </c>
      <c r="C6" s="1" t="s">
        <v>7</v>
      </c>
      <c r="D6" s="1"/>
      <c r="E6" s="1"/>
      <c r="F6" s="1"/>
      <c r="G6" s="1"/>
      <c r="H6" s="1"/>
      <c r="I6" s="1"/>
      <c r="J6" s="1"/>
      <c r="K6" s="1"/>
      <c r="L6" s="1"/>
      <c r="M6" s="1"/>
    </row>
    <row r="7" spans="2:13" ht="43.2" x14ac:dyDescent="0.3">
      <c r="B7" s="3" t="s">
        <v>8</v>
      </c>
      <c r="C7" s="1" t="s">
        <v>9</v>
      </c>
      <c r="D7" s="1"/>
      <c r="E7" s="1"/>
      <c r="F7" s="1"/>
      <c r="G7" s="1"/>
      <c r="H7" s="1"/>
      <c r="I7" s="1"/>
      <c r="J7" s="1"/>
      <c r="K7" s="1"/>
      <c r="L7" s="1"/>
      <c r="M7" s="1"/>
    </row>
    <row r="8" spans="2:13" x14ac:dyDescent="0.3">
      <c r="B8" s="3" t="s">
        <v>10</v>
      </c>
      <c r="C8" s="1" t="s">
        <v>11</v>
      </c>
    </row>
    <row r="9" spans="2:13" x14ac:dyDescent="0.3">
      <c r="B9" s="3" t="s">
        <v>12</v>
      </c>
      <c r="C9" s="1" t="s">
        <v>13</v>
      </c>
    </row>
    <row r="10" spans="2:13" x14ac:dyDescent="0.3">
      <c r="B10" s="3" t="s">
        <v>14</v>
      </c>
      <c r="C10" s="1" t="s">
        <v>15</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AE390-798D-43B4-ABDB-5B812DFBBFFA}">
  <dimension ref="B1:C10"/>
  <sheetViews>
    <sheetView showGridLines="0" workbookViewId="0">
      <selection activeCell="A2" sqref="A2"/>
    </sheetView>
  </sheetViews>
  <sheetFormatPr defaultRowHeight="14.4" x14ac:dyDescent="0.3"/>
  <cols>
    <col min="1" max="1" width="3.33203125" customWidth="1"/>
    <col min="3" max="3" width="101.5546875" customWidth="1"/>
  </cols>
  <sheetData>
    <row r="1" spans="2:3" ht="22.5" customHeight="1" x14ac:dyDescent="0.3"/>
    <row r="3" spans="2:3" x14ac:dyDescent="0.3">
      <c r="B3" s="2" t="s">
        <v>16</v>
      </c>
      <c r="C3" t="s">
        <v>17</v>
      </c>
    </row>
    <row r="4" spans="2:3" x14ac:dyDescent="0.3">
      <c r="B4" s="2">
        <v>1</v>
      </c>
      <c r="C4" s="1" t="s">
        <v>18</v>
      </c>
    </row>
    <row r="5" spans="2:3" x14ac:dyDescent="0.3">
      <c r="B5" s="2">
        <v>2</v>
      </c>
      <c r="C5" s="1" t="s">
        <v>19</v>
      </c>
    </row>
    <row r="6" spans="2:3" x14ac:dyDescent="0.3">
      <c r="B6" s="2">
        <v>3</v>
      </c>
      <c r="C6" s="1" t="s">
        <v>20</v>
      </c>
    </row>
    <row r="7" spans="2:3" x14ac:dyDescent="0.3">
      <c r="B7" s="2">
        <v>4</v>
      </c>
      <c r="C7" s="1" t="s">
        <v>21</v>
      </c>
    </row>
    <row r="8" spans="2:3" x14ac:dyDescent="0.3">
      <c r="B8" s="2">
        <v>5</v>
      </c>
      <c r="C8" s="1" t="s">
        <v>22</v>
      </c>
    </row>
    <row r="9" spans="2:3" x14ac:dyDescent="0.3">
      <c r="B9" s="2">
        <v>6</v>
      </c>
      <c r="C9" s="1" t="s">
        <v>23</v>
      </c>
    </row>
    <row r="10" spans="2:3" ht="28.8" x14ac:dyDescent="0.3">
      <c r="B10" s="2">
        <v>7</v>
      </c>
      <c r="C10" s="1" t="s">
        <v>24</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17B11-D68B-4274-847B-05E75E642129}">
  <dimension ref="B1:K99"/>
  <sheetViews>
    <sheetView showGridLines="0" zoomScaleNormal="100" workbookViewId="0">
      <selection activeCell="B4" sqref="B4"/>
    </sheetView>
  </sheetViews>
  <sheetFormatPr defaultRowHeight="14.4" x14ac:dyDescent="0.3"/>
  <cols>
    <col min="1" max="1" width="2.44140625" customWidth="1"/>
    <col min="2" max="2" width="22.6640625" customWidth="1"/>
    <col min="3" max="3" width="16.6640625" customWidth="1"/>
    <col min="4" max="4" width="10.5546875" customWidth="1"/>
    <col min="5" max="5" width="11.6640625" customWidth="1"/>
    <col min="6" max="6" width="13.33203125" bestFit="1" customWidth="1"/>
  </cols>
  <sheetData>
    <row r="1" spans="2:11" ht="27.75" customHeight="1" x14ac:dyDescent="0.3"/>
    <row r="2" spans="2:11" x14ac:dyDescent="0.3">
      <c r="F2" s="7"/>
      <c r="G2" s="7"/>
    </row>
    <row r="3" spans="2:11" x14ac:dyDescent="0.3">
      <c r="B3" s="7" t="s">
        <v>25</v>
      </c>
      <c r="C3" s="7" t="s">
        <v>26</v>
      </c>
      <c r="D3" s="7" t="s">
        <v>27</v>
      </c>
      <c r="E3" s="4" t="s">
        <v>28</v>
      </c>
      <c r="F3" s="4" t="s">
        <v>29</v>
      </c>
      <c r="G3" s="4" t="s">
        <v>30</v>
      </c>
      <c r="I3" s="7" t="s">
        <v>31</v>
      </c>
    </row>
    <row r="4" spans="2:11" x14ac:dyDescent="0.3">
      <c r="B4" t="s">
        <v>74</v>
      </c>
      <c r="C4" t="s">
        <v>32</v>
      </c>
      <c r="D4" t="s">
        <v>33</v>
      </c>
      <c r="E4">
        <v>2024</v>
      </c>
      <c r="F4">
        <v>11250</v>
      </c>
      <c r="G4">
        <v>1.6</v>
      </c>
      <c r="I4" t="str" cm="1">
        <f t="array" ref="I4:I9">_xlfn.UNIQUE(tblParams[Scenario],FALSE,FALSE)</f>
        <v>Moderate</v>
      </c>
    </row>
    <row r="5" spans="2:11" x14ac:dyDescent="0.3">
      <c r="B5" t="s">
        <v>74</v>
      </c>
      <c r="C5" t="s">
        <v>32</v>
      </c>
      <c r="D5" t="s">
        <v>34</v>
      </c>
      <c r="E5">
        <v>2025</v>
      </c>
      <c r="F5">
        <v>15000</v>
      </c>
      <c r="G5">
        <v>1.6</v>
      </c>
      <c r="I5" t="str">
        <v>Aggressive</v>
      </c>
    </row>
    <row r="6" spans="2:11" x14ac:dyDescent="0.3">
      <c r="B6" t="s">
        <v>74</v>
      </c>
      <c r="C6" t="s">
        <v>32</v>
      </c>
      <c r="D6" t="s">
        <v>35</v>
      </c>
      <c r="E6">
        <v>2024</v>
      </c>
      <c r="F6">
        <v>3750</v>
      </c>
      <c r="G6">
        <v>1.6</v>
      </c>
      <c r="I6" t="str">
        <v>22h1</v>
      </c>
    </row>
    <row r="7" spans="2:11" x14ac:dyDescent="0.3">
      <c r="B7" t="s">
        <v>74</v>
      </c>
      <c r="C7" t="s">
        <v>32</v>
      </c>
      <c r="D7" t="s">
        <v>36</v>
      </c>
      <c r="E7">
        <v>2025</v>
      </c>
      <c r="F7">
        <v>5000</v>
      </c>
      <c r="G7">
        <v>1.6</v>
      </c>
      <c r="I7" t="str">
        <v>NRG</v>
      </c>
    </row>
    <row r="8" spans="2:11" x14ac:dyDescent="0.3">
      <c r="B8" t="s">
        <v>74</v>
      </c>
      <c r="C8" t="s">
        <v>37</v>
      </c>
      <c r="D8" t="s">
        <v>33</v>
      </c>
      <c r="E8">
        <f>E4</f>
        <v>2024</v>
      </c>
      <c r="F8">
        <v>0.25</v>
      </c>
      <c r="G8">
        <v>1</v>
      </c>
      <c r="I8" t="str">
        <v>Low</v>
      </c>
    </row>
    <row r="9" spans="2:11" x14ac:dyDescent="0.3">
      <c r="B9" t="s">
        <v>74</v>
      </c>
      <c r="C9" t="s">
        <v>37</v>
      </c>
      <c r="D9" t="s">
        <v>34</v>
      </c>
      <c r="E9">
        <f t="shared" ref="E9:E11" si="0">E5</f>
        <v>2025</v>
      </c>
      <c r="F9">
        <v>0.25</v>
      </c>
      <c r="G9">
        <v>1</v>
      </c>
      <c r="I9" t="str">
        <v>High</v>
      </c>
    </row>
    <row r="10" spans="2:11" x14ac:dyDescent="0.3">
      <c r="B10" t="s">
        <v>74</v>
      </c>
      <c r="C10" t="s">
        <v>37</v>
      </c>
      <c r="D10" t="s">
        <v>35</v>
      </c>
      <c r="E10">
        <f t="shared" si="0"/>
        <v>2024</v>
      </c>
      <c r="F10">
        <v>0.1</v>
      </c>
      <c r="G10">
        <v>1</v>
      </c>
    </row>
    <row r="11" spans="2:11" x14ac:dyDescent="0.3">
      <c r="B11" t="s">
        <v>74</v>
      </c>
      <c r="C11" t="s">
        <v>37</v>
      </c>
      <c r="D11" t="s">
        <v>36</v>
      </c>
      <c r="E11">
        <f t="shared" si="0"/>
        <v>2025</v>
      </c>
      <c r="F11">
        <v>0.1</v>
      </c>
      <c r="G11">
        <v>1</v>
      </c>
    </row>
    <row r="12" spans="2:11" x14ac:dyDescent="0.3">
      <c r="B12" t="s">
        <v>74</v>
      </c>
      <c r="C12" t="s">
        <v>39</v>
      </c>
      <c r="D12" t="s">
        <v>33</v>
      </c>
      <c r="E12">
        <f>E4</f>
        <v>2024</v>
      </c>
      <c r="F12">
        <v>25</v>
      </c>
      <c r="G12">
        <v>1E-4</v>
      </c>
      <c r="K12" s="20"/>
    </row>
    <row r="13" spans="2:11" x14ac:dyDescent="0.3">
      <c r="B13" t="s">
        <v>74</v>
      </c>
      <c r="C13" t="s">
        <v>39</v>
      </c>
      <c r="D13" t="s">
        <v>34</v>
      </c>
      <c r="E13">
        <f t="shared" ref="E13:E15" si="1">E5</f>
        <v>2025</v>
      </c>
      <c r="F13">
        <v>25</v>
      </c>
      <c r="G13">
        <v>1E-4</v>
      </c>
      <c r="K13" s="20"/>
    </row>
    <row r="14" spans="2:11" x14ac:dyDescent="0.3">
      <c r="B14" t="s">
        <v>74</v>
      </c>
      <c r="C14" t="s">
        <v>39</v>
      </c>
      <c r="D14" t="s">
        <v>35</v>
      </c>
      <c r="E14">
        <f t="shared" si="1"/>
        <v>2024</v>
      </c>
      <c r="F14">
        <v>40</v>
      </c>
      <c r="G14">
        <v>1E-4</v>
      </c>
      <c r="K14" s="20"/>
    </row>
    <row r="15" spans="2:11" x14ac:dyDescent="0.3">
      <c r="B15" t="s">
        <v>74</v>
      </c>
      <c r="C15" t="s">
        <v>39</v>
      </c>
      <c r="D15" t="s">
        <v>36</v>
      </c>
      <c r="E15">
        <f t="shared" si="1"/>
        <v>2025</v>
      </c>
      <c r="F15">
        <v>40</v>
      </c>
      <c r="G15">
        <v>1E-4</v>
      </c>
      <c r="K15" s="20"/>
    </row>
    <row r="16" spans="2:11" x14ac:dyDescent="0.3">
      <c r="B16" t="s">
        <v>74</v>
      </c>
      <c r="C16" t="s">
        <v>41</v>
      </c>
      <c r="D16" t="s">
        <v>33</v>
      </c>
      <c r="E16">
        <f>E4</f>
        <v>2024</v>
      </c>
      <c r="F16">
        <v>0.95</v>
      </c>
      <c r="G16">
        <v>-0.1</v>
      </c>
    </row>
    <row r="17" spans="2:7" x14ac:dyDescent="0.3">
      <c r="B17" t="s">
        <v>74</v>
      </c>
      <c r="C17" t="s">
        <v>41</v>
      </c>
      <c r="D17" t="s">
        <v>34</v>
      </c>
      <c r="E17">
        <f t="shared" ref="E17:E19" si="2">E5</f>
        <v>2025</v>
      </c>
      <c r="F17">
        <v>0.95</v>
      </c>
      <c r="G17">
        <v>-0.1</v>
      </c>
    </row>
    <row r="18" spans="2:7" x14ac:dyDescent="0.3">
      <c r="B18" t="s">
        <v>74</v>
      </c>
      <c r="C18" t="s">
        <v>41</v>
      </c>
      <c r="D18" t="s">
        <v>35</v>
      </c>
      <c r="E18">
        <f t="shared" si="2"/>
        <v>2024</v>
      </c>
      <c r="F18">
        <v>0.99</v>
      </c>
      <c r="G18">
        <v>-0.1</v>
      </c>
    </row>
    <row r="19" spans="2:7" x14ac:dyDescent="0.3">
      <c r="B19" t="s">
        <v>74</v>
      </c>
      <c r="C19" t="s">
        <v>41</v>
      </c>
      <c r="D19" t="s">
        <v>36</v>
      </c>
      <c r="E19">
        <f t="shared" si="2"/>
        <v>2025</v>
      </c>
      <c r="F19">
        <v>0.99</v>
      </c>
      <c r="G19">
        <v>-0.1</v>
      </c>
    </row>
    <row r="20" spans="2:7" x14ac:dyDescent="0.3">
      <c r="B20" t="s">
        <v>75</v>
      </c>
      <c r="C20" t="s">
        <v>32</v>
      </c>
      <c r="D20" t="s">
        <v>33</v>
      </c>
      <c r="E20">
        <v>2024</v>
      </c>
      <c r="F20">
        <v>11250</v>
      </c>
      <c r="G20">
        <v>3</v>
      </c>
    </row>
    <row r="21" spans="2:7" x14ac:dyDescent="0.3">
      <c r="B21" t="s">
        <v>75</v>
      </c>
      <c r="C21" t="s">
        <v>32</v>
      </c>
      <c r="D21" t="s">
        <v>34</v>
      </c>
      <c r="E21">
        <v>2025</v>
      </c>
      <c r="F21">
        <v>15000</v>
      </c>
      <c r="G21">
        <v>3</v>
      </c>
    </row>
    <row r="22" spans="2:7" x14ac:dyDescent="0.3">
      <c r="B22" t="s">
        <v>75</v>
      </c>
      <c r="C22" t="s">
        <v>32</v>
      </c>
      <c r="D22" t="s">
        <v>35</v>
      </c>
      <c r="E22">
        <v>2024</v>
      </c>
      <c r="F22">
        <v>3750</v>
      </c>
      <c r="G22">
        <v>3</v>
      </c>
    </row>
    <row r="23" spans="2:7" x14ac:dyDescent="0.3">
      <c r="B23" t="s">
        <v>75</v>
      </c>
      <c r="C23" t="s">
        <v>32</v>
      </c>
      <c r="D23" t="s">
        <v>36</v>
      </c>
      <c r="E23">
        <v>2025</v>
      </c>
      <c r="F23">
        <v>5000</v>
      </c>
      <c r="G23">
        <v>3</v>
      </c>
    </row>
    <row r="24" spans="2:7" x14ac:dyDescent="0.3">
      <c r="B24" t="s">
        <v>75</v>
      </c>
      <c r="C24" t="s">
        <v>37</v>
      </c>
      <c r="D24" t="s">
        <v>33</v>
      </c>
      <c r="E24">
        <v>2024</v>
      </c>
      <c r="F24">
        <v>0.25</v>
      </c>
      <c r="G24">
        <v>1</v>
      </c>
    </row>
    <row r="25" spans="2:7" x14ac:dyDescent="0.3">
      <c r="B25" t="s">
        <v>75</v>
      </c>
      <c r="C25" t="s">
        <v>37</v>
      </c>
      <c r="D25" t="s">
        <v>34</v>
      </c>
      <c r="E25">
        <v>2025</v>
      </c>
      <c r="F25">
        <v>0.25</v>
      </c>
      <c r="G25">
        <v>1</v>
      </c>
    </row>
    <row r="26" spans="2:7" x14ac:dyDescent="0.3">
      <c r="B26" t="s">
        <v>75</v>
      </c>
      <c r="C26" t="s">
        <v>37</v>
      </c>
      <c r="D26" t="s">
        <v>35</v>
      </c>
      <c r="E26">
        <v>2024</v>
      </c>
      <c r="F26">
        <v>0.1</v>
      </c>
      <c r="G26">
        <v>1</v>
      </c>
    </row>
    <row r="27" spans="2:7" x14ac:dyDescent="0.3">
      <c r="B27" t="s">
        <v>75</v>
      </c>
      <c r="C27" t="s">
        <v>37</v>
      </c>
      <c r="D27" t="s">
        <v>36</v>
      </c>
      <c r="E27">
        <v>2025</v>
      </c>
      <c r="F27">
        <v>0.1</v>
      </c>
      <c r="G27">
        <v>1</v>
      </c>
    </row>
    <row r="28" spans="2:7" x14ac:dyDescent="0.3">
      <c r="B28" t="s">
        <v>75</v>
      </c>
      <c r="C28" t="s">
        <v>39</v>
      </c>
      <c r="D28" t="s">
        <v>33</v>
      </c>
      <c r="E28">
        <v>2024</v>
      </c>
      <c r="F28">
        <v>75</v>
      </c>
      <c r="G28">
        <v>1E-4</v>
      </c>
    </row>
    <row r="29" spans="2:7" x14ac:dyDescent="0.3">
      <c r="B29" t="s">
        <v>75</v>
      </c>
      <c r="C29" t="s">
        <v>39</v>
      </c>
      <c r="D29" t="s">
        <v>34</v>
      </c>
      <c r="E29">
        <v>2025</v>
      </c>
      <c r="F29">
        <v>75</v>
      </c>
      <c r="G29">
        <v>1E-4</v>
      </c>
    </row>
    <row r="30" spans="2:7" x14ac:dyDescent="0.3">
      <c r="B30" t="s">
        <v>75</v>
      </c>
      <c r="C30" t="s">
        <v>39</v>
      </c>
      <c r="D30" t="s">
        <v>35</v>
      </c>
      <c r="E30">
        <v>2024</v>
      </c>
      <c r="F30">
        <v>100</v>
      </c>
      <c r="G30">
        <v>1E-4</v>
      </c>
    </row>
    <row r="31" spans="2:7" x14ac:dyDescent="0.3">
      <c r="B31" t="s">
        <v>75</v>
      </c>
      <c r="C31" t="s">
        <v>39</v>
      </c>
      <c r="D31" t="s">
        <v>36</v>
      </c>
      <c r="E31">
        <v>2025</v>
      </c>
      <c r="F31">
        <v>100</v>
      </c>
      <c r="G31">
        <v>1E-4</v>
      </c>
    </row>
    <row r="32" spans="2:7" x14ac:dyDescent="0.3">
      <c r="B32" t="s">
        <v>75</v>
      </c>
      <c r="C32" t="s">
        <v>41</v>
      </c>
      <c r="D32" t="s">
        <v>33</v>
      </c>
      <c r="E32">
        <v>2024</v>
      </c>
      <c r="F32">
        <v>0.95</v>
      </c>
      <c r="G32">
        <v>-0.1</v>
      </c>
    </row>
    <row r="33" spans="2:7" x14ac:dyDescent="0.3">
      <c r="B33" t="s">
        <v>75</v>
      </c>
      <c r="C33" t="s">
        <v>41</v>
      </c>
      <c r="D33" t="s">
        <v>34</v>
      </c>
      <c r="E33">
        <v>2025</v>
      </c>
      <c r="F33">
        <v>0.95</v>
      </c>
      <c r="G33">
        <v>-0.1</v>
      </c>
    </row>
    <row r="34" spans="2:7" x14ac:dyDescent="0.3">
      <c r="B34" t="s">
        <v>75</v>
      </c>
      <c r="C34" t="s">
        <v>41</v>
      </c>
      <c r="D34" t="s">
        <v>35</v>
      </c>
      <c r="E34">
        <v>2024</v>
      </c>
      <c r="F34">
        <v>0.99</v>
      </c>
      <c r="G34">
        <v>-0.1</v>
      </c>
    </row>
    <row r="35" spans="2:7" x14ac:dyDescent="0.3">
      <c r="B35" t="s">
        <v>75</v>
      </c>
      <c r="C35" t="s">
        <v>41</v>
      </c>
      <c r="D35" t="s">
        <v>36</v>
      </c>
      <c r="E35">
        <v>2025</v>
      </c>
      <c r="F35">
        <v>0.99</v>
      </c>
      <c r="G35">
        <v>-0.1</v>
      </c>
    </row>
    <row r="36" spans="2:7" x14ac:dyDescent="0.3">
      <c r="B36" t="s">
        <v>38</v>
      </c>
      <c r="C36" t="s">
        <v>32</v>
      </c>
      <c r="D36" t="s">
        <v>33</v>
      </c>
      <c r="E36">
        <v>2024</v>
      </c>
      <c r="F36">
        <v>743538.5</v>
      </c>
      <c r="G36">
        <v>0.5</v>
      </c>
    </row>
    <row r="37" spans="2:7" x14ac:dyDescent="0.3">
      <c r="B37" t="s">
        <v>38</v>
      </c>
      <c r="C37" t="s">
        <v>32</v>
      </c>
      <c r="D37" t="s">
        <v>34</v>
      </c>
      <c r="E37">
        <v>2025</v>
      </c>
      <c r="F37">
        <v>1069123</v>
      </c>
      <c r="G37">
        <v>0.5</v>
      </c>
    </row>
    <row r="38" spans="2:7" x14ac:dyDescent="0.3">
      <c r="B38" t="s">
        <v>38</v>
      </c>
      <c r="C38" t="s">
        <v>32</v>
      </c>
      <c r="D38" t="s">
        <v>35</v>
      </c>
      <c r="E38">
        <v>2024</v>
      </c>
      <c r="F38">
        <v>247846</v>
      </c>
      <c r="G38">
        <v>0.5</v>
      </c>
    </row>
    <row r="39" spans="2:7" x14ac:dyDescent="0.3">
      <c r="B39" t="s">
        <v>38</v>
      </c>
      <c r="C39" t="s">
        <v>32</v>
      </c>
      <c r="D39" t="s">
        <v>36</v>
      </c>
      <c r="E39">
        <v>2025</v>
      </c>
      <c r="F39">
        <v>356374.5</v>
      </c>
      <c r="G39">
        <v>0.5</v>
      </c>
    </row>
    <row r="40" spans="2:7" x14ac:dyDescent="0.3">
      <c r="B40" t="s">
        <v>38</v>
      </c>
      <c r="C40" t="s">
        <v>37</v>
      </c>
      <c r="D40" t="s">
        <v>33</v>
      </c>
      <c r="E40">
        <v>2024</v>
      </c>
      <c r="F40">
        <v>0.1</v>
      </c>
      <c r="G40">
        <v>1</v>
      </c>
    </row>
    <row r="41" spans="2:7" x14ac:dyDescent="0.3">
      <c r="B41" t="s">
        <v>38</v>
      </c>
      <c r="C41" t="s">
        <v>37</v>
      </c>
      <c r="D41" t="s">
        <v>34</v>
      </c>
      <c r="E41">
        <v>2025</v>
      </c>
      <c r="F41">
        <v>0.1</v>
      </c>
      <c r="G41">
        <v>1</v>
      </c>
    </row>
    <row r="42" spans="2:7" x14ac:dyDescent="0.3">
      <c r="B42" t="s">
        <v>38</v>
      </c>
      <c r="C42" t="s">
        <v>37</v>
      </c>
      <c r="D42" t="s">
        <v>35</v>
      </c>
      <c r="E42">
        <v>2024</v>
      </c>
      <c r="F42">
        <v>0.1</v>
      </c>
      <c r="G42">
        <v>1</v>
      </c>
    </row>
    <row r="43" spans="2:7" x14ac:dyDescent="0.3">
      <c r="B43" t="s">
        <v>38</v>
      </c>
      <c r="C43" t="s">
        <v>37</v>
      </c>
      <c r="D43" t="s">
        <v>36</v>
      </c>
      <c r="E43">
        <v>2025</v>
      </c>
      <c r="F43">
        <v>0.1</v>
      </c>
      <c r="G43">
        <v>1</v>
      </c>
    </row>
    <row r="44" spans="2:7" x14ac:dyDescent="0.3">
      <c r="B44" t="s">
        <v>38</v>
      </c>
      <c r="C44" t="s">
        <v>39</v>
      </c>
      <c r="D44" t="s">
        <v>33</v>
      </c>
      <c r="E44">
        <v>2024</v>
      </c>
      <c r="F44">
        <v>25</v>
      </c>
      <c r="G44">
        <v>1E-4</v>
      </c>
    </row>
    <row r="45" spans="2:7" x14ac:dyDescent="0.3">
      <c r="B45" t="s">
        <v>38</v>
      </c>
      <c r="C45" t="s">
        <v>39</v>
      </c>
      <c r="D45" t="s">
        <v>34</v>
      </c>
      <c r="E45">
        <v>2025</v>
      </c>
      <c r="F45">
        <v>25</v>
      </c>
      <c r="G45">
        <v>1E-4</v>
      </c>
    </row>
    <row r="46" spans="2:7" x14ac:dyDescent="0.3">
      <c r="B46" t="s">
        <v>38</v>
      </c>
      <c r="C46" t="s">
        <v>39</v>
      </c>
      <c r="D46" t="s">
        <v>35</v>
      </c>
      <c r="E46">
        <v>2024</v>
      </c>
      <c r="F46">
        <v>30</v>
      </c>
      <c r="G46">
        <v>1E-4</v>
      </c>
    </row>
    <row r="47" spans="2:7" x14ac:dyDescent="0.3">
      <c r="B47" t="s">
        <v>38</v>
      </c>
      <c r="C47" t="s">
        <v>39</v>
      </c>
      <c r="D47" t="s">
        <v>36</v>
      </c>
      <c r="E47">
        <v>2025</v>
      </c>
      <c r="F47">
        <v>30</v>
      </c>
      <c r="G47">
        <v>1E-4</v>
      </c>
    </row>
    <row r="48" spans="2:7" x14ac:dyDescent="0.3">
      <c r="B48" t="s">
        <v>38</v>
      </c>
      <c r="C48" t="s">
        <v>41</v>
      </c>
      <c r="D48" t="s">
        <v>33</v>
      </c>
      <c r="E48">
        <v>2024</v>
      </c>
      <c r="F48">
        <v>0.95</v>
      </c>
      <c r="G48">
        <v>-0.1</v>
      </c>
    </row>
    <row r="49" spans="2:7" x14ac:dyDescent="0.3">
      <c r="B49" t="s">
        <v>38</v>
      </c>
      <c r="C49" t="s">
        <v>41</v>
      </c>
      <c r="D49" t="s">
        <v>34</v>
      </c>
      <c r="E49">
        <v>2025</v>
      </c>
      <c r="F49">
        <v>0.95</v>
      </c>
      <c r="G49">
        <v>-0.1</v>
      </c>
    </row>
    <row r="50" spans="2:7" x14ac:dyDescent="0.3">
      <c r="B50" t="s">
        <v>38</v>
      </c>
      <c r="C50" t="s">
        <v>41</v>
      </c>
      <c r="D50" t="s">
        <v>35</v>
      </c>
      <c r="E50">
        <v>2024</v>
      </c>
      <c r="F50">
        <v>0.99</v>
      </c>
      <c r="G50">
        <v>-0.1</v>
      </c>
    </row>
    <row r="51" spans="2:7" x14ac:dyDescent="0.3">
      <c r="B51" t="s">
        <v>38</v>
      </c>
      <c r="C51" t="s">
        <v>41</v>
      </c>
      <c r="D51" t="s">
        <v>36</v>
      </c>
      <c r="E51">
        <v>2025</v>
      </c>
      <c r="F51">
        <v>0.99</v>
      </c>
      <c r="G51">
        <v>-0.1</v>
      </c>
    </row>
    <row r="52" spans="2:7" x14ac:dyDescent="0.3">
      <c r="B52" s="43" t="s">
        <v>40</v>
      </c>
      <c r="C52" t="s">
        <v>32</v>
      </c>
      <c r="D52" t="s">
        <v>33</v>
      </c>
      <c r="E52">
        <v>2024</v>
      </c>
      <c r="F52" s="44" t="e">
        <f>#REF!*1000000/2</f>
        <v>#REF!</v>
      </c>
      <c r="G52">
        <v>0.5</v>
      </c>
    </row>
    <row r="53" spans="2:7" x14ac:dyDescent="0.3">
      <c r="B53" s="43" t="s">
        <v>40</v>
      </c>
      <c r="C53" t="s">
        <v>32</v>
      </c>
      <c r="D53" t="s">
        <v>34</v>
      </c>
      <c r="E53">
        <v>2025</v>
      </c>
      <c r="F53" s="44" t="e">
        <f>#REF!*1000000/2</f>
        <v>#REF!</v>
      </c>
      <c r="G53">
        <v>0.5</v>
      </c>
    </row>
    <row r="54" spans="2:7" x14ac:dyDescent="0.3">
      <c r="B54" s="43" t="s">
        <v>40</v>
      </c>
      <c r="C54" t="s">
        <v>32</v>
      </c>
      <c r="D54" t="s">
        <v>35</v>
      </c>
      <c r="E54">
        <v>2024</v>
      </c>
      <c r="F54" s="45" t="e">
        <f>#REF!*1000000/2</f>
        <v>#REF!</v>
      </c>
      <c r="G54">
        <v>0.5</v>
      </c>
    </row>
    <row r="55" spans="2:7" x14ac:dyDescent="0.3">
      <c r="B55" s="43" t="s">
        <v>40</v>
      </c>
      <c r="C55" t="s">
        <v>32</v>
      </c>
      <c r="D55" t="s">
        <v>36</v>
      </c>
      <c r="E55">
        <v>2025</v>
      </c>
      <c r="F55" s="45" t="e">
        <f>#REF!*1000000/2</f>
        <v>#REF!</v>
      </c>
      <c r="G55">
        <v>0.5</v>
      </c>
    </row>
    <row r="56" spans="2:7" x14ac:dyDescent="0.3">
      <c r="B56" s="43" t="s">
        <v>40</v>
      </c>
      <c r="C56" t="s">
        <v>37</v>
      </c>
      <c r="D56" t="s">
        <v>33</v>
      </c>
      <c r="E56">
        <v>2024</v>
      </c>
      <c r="F56">
        <v>0.26800000000000002</v>
      </c>
      <c r="G56">
        <v>1</v>
      </c>
    </row>
    <row r="57" spans="2:7" x14ac:dyDescent="0.3">
      <c r="B57" s="43" t="s">
        <v>40</v>
      </c>
      <c r="C57" t="s">
        <v>37</v>
      </c>
      <c r="D57" t="s">
        <v>34</v>
      </c>
      <c r="E57">
        <v>2025</v>
      </c>
      <c r="F57">
        <v>0.26800000000000002</v>
      </c>
      <c r="G57">
        <v>1</v>
      </c>
    </row>
    <row r="58" spans="2:7" x14ac:dyDescent="0.3">
      <c r="B58" s="43" t="s">
        <v>40</v>
      </c>
      <c r="C58" t="s">
        <v>37</v>
      </c>
      <c r="D58" t="s">
        <v>35</v>
      </c>
      <c r="E58">
        <v>2024</v>
      </c>
      <c r="F58">
        <v>0.26800000000000002</v>
      </c>
      <c r="G58">
        <v>1</v>
      </c>
    </row>
    <row r="59" spans="2:7" x14ac:dyDescent="0.3">
      <c r="B59" s="43" t="s">
        <v>40</v>
      </c>
      <c r="C59" t="s">
        <v>37</v>
      </c>
      <c r="D59" t="s">
        <v>36</v>
      </c>
      <c r="E59">
        <v>2025</v>
      </c>
      <c r="F59">
        <v>0.26800000000000002</v>
      </c>
      <c r="G59">
        <v>1</v>
      </c>
    </row>
    <row r="60" spans="2:7" x14ac:dyDescent="0.3">
      <c r="B60" s="43" t="s">
        <v>40</v>
      </c>
      <c r="C60" t="s">
        <v>39</v>
      </c>
      <c r="D60" t="s">
        <v>33</v>
      </c>
      <c r="E60">
        <v>2024</v>
      </c>
      <c r="F60">
        <v>25</v>
      </c>
      <c r="G60">
        <v>1E-4</v>
      </c>
    </row>
    <row r="61" spans="2:7" x14ac:dyDescent="0.3">
      <c r="B61" s="43" t="s">
        <v>40</v>
      </c>
      <c r="C61" t="s">
        <v>39</v>
      </c>
      <c r="D61" t="s">
        <v>34</v>
      </c>
      <c r="E61">
        <v>2025</v>
      </c>
      <c r="F61">
        <v>25</v>
      </c>
      <c r="G61">
        <v>1E-4</v>
      </c>
    </row>
    <row r="62" spans="2:7" x14ac:dyDescent="0.3">
      <c r="B62" s="43" t="s">
        <v>40</v>
      </c>
      <c r="C62" t="s">
        <v>39</v>
      </c>
      <c r="D62" t="s">
        <v>35</v>
      </c>
      <c r="E62">
        <v>2024</v>
      </c>
      <c r="F62">
        <v>30</v>
      </c>
      <c r="G62">
        <v>1E-4</v>
      </c>
    </row>
    <row r="63" spans="2:7" x14ac:dyDescent="0.3">
      <c r="B63" s="43" t="s">
        <v>40</v>
      </c>
      <c r="C63" t="s">
        <v>39</v>
      </c>
      <c r="D63" t="s">
        <v>36</v>
      </c>
      <c r="E63">
        <v>2025</v>
      </c>
      <c r="F63">
        <v>30</v>
      </c>
      <c r="G63">
        <v>1E-4</v>
      </c>
    </row>
    <row r="64" spans="2:7" x14ac:dyDescent="0.3">
      <c r="B64" s="43" t="s">
        <v>40</v>
      </c>
      <c r="C64" t="s">
        <v>41</v>
      </c>
      <c r="D64" t="s">
        <v>33</v>
      </c>
      <c r="E64">
        <v>2024</v>
      </c>
      <c r="F64">
        <v>0.99</v>
      </c>
      <c r="G64">
        <v>-0.1</v>
      </c>
    </row>
    <row r="65" spans="2:9" x14ac:dyDescent="0.3">
      <c r="B65" s="43" t="s">
        <v>40</v>
      </c>
      <c r="C65" t="s">
        <v>41</v>
      </c>
      <c r="D65" t="s">
        <v>34</v>
      </c>
      <c r="E65">
        <v>2025</v>
      </c>
      <c r="F65">
        <v>0.99</v>
      </c>
      <c r="G65">
        <v>-0.1</v>
      </c>
    </row>
    <row r="66" spans="2:9" x14ac:dyDescent="0.3">
      <c r="B66" s="43" t="s">
        <v>40</v>
      </c>
      <c r="C66" t="s">
        <v>41</v>
      </c>
      <c r="D66" t="s">
        <v>35</v>
      </c>
      <c r="E66">
        <v>2024</v>
      </c>
      <c r="F66">
        <v>0.99</v>
      </c>
      <c r="G66">
        <v>-0.1</v>
      </c>
    </row>
    <row r="67" spans="2:9" x14ac:dyDescent="0.3">
      <c r="B67" s="43" t="s">
        <v>40</v>
      </c>
      <c r="C67" t="s">
        <v>41</v>
      </c>
      <c r="D67" t="s">
        <v>36</v>
      </c>
      <c r="E67">
        <v>2025</v>
      </c>
      <c r="F67">
        <v>0.99</v>
      </c>
      <c r="G67">
        <v>-0.1</v>
      </c>
    </row>
    <row r="68" spans="2:9" x14ac:dyDescent="0.3">
      <c r="B68" t="s">
        <v>76</v>
      </c>
      <c r="C68" t="s">
        <v>32</v>
      </c>
      <c r="D68" t="s">
        <v>33</v>
      </c>
      <c r="E68">
        <v>2024</v>
      </c>
      <c r="F68" s="6">
        <f>AVERAGE(F4,F36)</f>
        <v>377394.25</v>
      </c>
      <c r="G68">
        <v>0.5</v>
      </c>
      <c r="I68" s="6"/>
    </row>
    <row r="69" spans="2:9" x14ac:dyDescent="0.3">
      <c r="B69" t="s">
        <v>76</v>
      </c>
      <c r="C69" t="s">
        <v>32</v>
      </c>
      <c r="D69" t="s">
        <v>34</v>
      </c>
      <c r="E69">
        <v>2025</v>
      </c>
      <c r="F69" s="6">
        <f>AVERAGE(F5,F37)</f>
        <v>542061.5</v>
      </c>
      <c r="G69">
        <v>0.5</v>
      </c>
    </row>
    <row r="70" spans="2:9" x14ac:dyDescent="0.3">
      <c r="B70" t="s">
        <v>76</v>
      </c>
      <c r="C70" t="s">
        <v>32</v>
      </c>
      <c r="D70" t="s">
        <v>35</v>
      </c>
      <c r="E70">
        <v>2024</v>
      </c>
      <c r="F70" s="6">
        <f>AVERAGE(F6,F38)</f>
        <v>125798</v>
      </c>
      <c r="G70">
        <v>0.5</v>
      </c>
    </row>
    <row r="71" spans="2:9" x14ac:dyDescent="0.3">
      <c r="B71" t="s">
        <v>76</v>
      </c>
      <c r="C71" t="s">
        <v>32</v>
      </c>
      <c r="D71" t="s">
        <v>36</v>
      </c>
      <c r="E71">
        <v>2025</v>
      </c>
      <c r="F71" s="6">
        <f>AVERAGE(F7,F39)</f>
        <v>180687.25</v>
      </c>
      <c r="G71">
        <v>0.5</v>
      </c>
    </row>
    <row r="72" spans="2:9" x14ac:dyDescent="0.3">
      <c r="B72" t="s">
        <v>76</v>
      </c>
      <c r="C72" t="s">
        <v>37</v>
      </c>
      <c r="D72" t="s">
        <v>33</v>
      </c>
      <c r="E72">
        <v>2024</v>
      </c>
      <c r="F72">
        <v>0.13</v>
      </c>
      <c r="G72">
        <v>1</v>
      </c>
    </row>
    <row r="73" spans="2:9" x14ac:dyDescent="0.3">
      <c r="B73" t="s">
        <v>76</v>
      </c>
      <c r="C73" t="s">
        <v>37</v>
      </c>
      <c r="D73" t="s">
        <v>34</v>
      </c>
      <c r="E73">
        <v>2025</v>
      </c>
      <c r="F73">
        <v>0.13</v>
      </c>
      <c r="G73">
        <v>1</v>
      </c>
    </row>
    <row r="74" spans="2:9" x14ac:dyDescent="0.3">
      <c r="B74" t="s">
        <v>76</v>
      </c>
      <c r="C74" t="s">
        <v>37</v>
      </c>
      <c r="D74" t="s">
        <v>35</v>
      </c>
      <c r="E74">
        <v>2024</v>
      </c>
      <c r="F74">
        <v>0.04</v>
      </c>
      <c r="G74">
        <v>1</v>
      </c>
    </row>
    <row r="75" spans="2:9" x14ac:dyDescent="0.3">
      <c r="B75" t="s">
        <v>76</v>
      </c>
      <c r="C75" t="s">
        <v>37</v>
      </c>
      <c r="D75" t="s">
        <v>36</v>
      </c>
      <c r="E75">
        <v>2025</v>
      </c>
      <c r="F75">
        <v>0.04</v>
      </c>
      <c r="G75">
        <v>1</v>
      </c>
    </row>
    <row r="76" spans="2:9" x14ac:dyDescent="0.3">
      <c r="B76" t="s">
        <v>76</v>
      </c>
      <c r="C76" t="s">
        <v>39</v>
      </c>
      <c r="D76" t="s">
        <v>33</v>
      </c>
      <c r="E76">
        <v>2024</v>
      </c>
      <c r="F76">
        <v>25</v>
      </c>
      <c r="G76">
        <v>1E-4</v>
      </c>
    </row>
    <row r="77" spans="2:9" x14ac:dyDescent="0.3">
      <c r="B77" t="s">
        <v>76</v>
      </c>
      <c r="C77" t="s">
        <v>39</v>
      </c>
      <c r="D77" t="s">
        <v>34</v>
      </c>
      <c r="E77">
        <v>2025</v>
      </c>
      <c r="F77">
        <v>25</v>
      </c>
      <c r="G77">
        <v>1E-4</v>
      </c>
    </row>
    <row r="78" spans="2:9" x14ac:dyDescent="0.3">
      <c r="B78" t="s">
        <v>76</v>
      </c>
      <c r="C78" t="s">
        <v>39</v>
      </c>
      <c r="D78" t="s">
        <v>35</v>
      </c>
      <c r="E78">
        <v>2024</v>
      </c>
      <c r="F78">
        <v>40</v>
      </c>
      <c r="G78">
        <v>1E-4</v>
      </c>
    </row>
    <row r="79" spans="2:9" x14ac:dyDescent="0.3">
      <c r="B79" t="s">
        <v>76</v>
      </c>
      <c r="C79" t="s">
        <v>39</v>
      </c>
      <c r="D79" t="s">
        <v>36</v>
      </c>
      <c r="E79">
        <v>2025</v>
      </c>
      <c r="F79">
        <v>40</v>
      </c>
      <c r="G79">
        <v>1E-4</v>
      </c>
    </row>
    <row r="80" spans="2:9" x14ac:dyDescent="0.3">
      <c r="B80" t="s">
        <v>76</v>
      </c>
      <c r="C80" t="s">
        <v>41</v>
      </c>
      <c r="D80" t="s">
        <v>33</v>
      </c>
      <c r="E80">
        <v>2024</v>
      </c>
      <c r="F80">
        <v>0.9</v>
      </c>
      <c r="G80">
        <v>-0.1</v>
      </c>
    </row>
    <row r="81" spans="2:7" x14ac:dyDescent="0.3">
      <c r="B81" t="s">
        <v>76</v>
      </c>
      <c r="C81" t="s">
        <v>41</v>
      </c>
      <c r="D81" t="s">
        <v>34</v>
      </c>
      <c r="E81">
        <v>2025</v>
      </c>
      <c r="F81">
        <v>0.9</v>
      </c>
      <c r="G81">
        <v>-0.1</v>
      </c>
    </row>
    <row r="82" spans="2:7" x14ac:dyDescent="0.3">
      <c r="B82" t="s">
        <v>76</v>
      </c>
      <c r="C82" t="s">
        <v>41</v>
      </c>
      <c r="D82" t="s">
        <v>35</v>
      </c>
      <c r="E82">
        <v>2024</v>
      </c>
      <c r="F82">
        <v>0.9</v>
      </c>
      <c r="G82">
        <v>-0.1</v>
      </c>
    </row>
    <row r="83" spans="2:7" x14ac:dyDescent="0.3">
      <c r="B83" t="s">
        <v>76</v>
      </c>
      <c r="C83" t="s">
        <v>41</v>
      </c>
      <c r="D83" t="s">
        <v>36</v>
      </c>
      <c r="E83">
        <v>2025</v>
      </c>
      <c r="F83">
        <v>0.9</v>
      </c>
      <c r="G83">
        <v>-0.1</v>
      </c>
    </row>
    <row r="84" spans="2:7" x14ac:dyDescent="0.3">
      <c r="B84" t="s">
        <v>77</v>
      </c>
      <c r="C84" t="s">
        <v>32</v>
      </c>
      <c r="D84" t="s">
        <v>33</v>
      </c>
      <c r="E84">
        <v>2024</v>
      </c>
      <c r="F84" s="6">
        <f>AVERAGE(F20,F36)</f>
        <v>377394.25</v>
      </c>
      <c r="G84">
        <v>1</v>
      </c>
    </row>
    <row r="85" spans="2:7" x14ac:dyDescent="0.3">
      <c r="B85" t="s">
        <v>77</v>
      </c>
      <c r="C85" t="s">
        <v>32</v>
      </c>
      <c r="D85" t="s">
        <v>34</v>
      </c>
      <c r="E85">
        <v>2025</v>
      </c>
      <c r="F85" s="6">
        <f>AVERAGE(F21,F37)</f>
        <v>542061.5</v>
      </c>
      <c r="G85">
        <v>1</v>
      </c>
    </row>
    <row r="86" spans="2:7" x14ac:dyDescent="0.3">
      <c r="B86" t="s">
        <v>77</v>
      </c>
      <c r="C86" t="s">
        <v>32</v>
      </c>
      <c r="D86" t="s">
        <v>35</v>
      </c>
      <c r="E86">
        <v>2024</v>
      </c>
      <c r="F86" s="6">
        <f>AVERAGE(F22,F38)</f>
        <v>125798</v>
      </c>
      <c r="G86">
        <v>1</v>
      </c>
    </row>
    <row r="87" spans="2:7" x14ac:dyDescent="0.3">
      <c r="B87" t="s">
        <v>77</v>
      </c>
      <c r="C87" t="s">
        <v>32</v>
      </c>
      <c r="D87" t="s">
        <v>36</v>
      </c>
      <c r="E87">
        <v>2025</v>
      </c>
      <c r="F87" s="6">
        <f>AVERAGE(F23,F39)</f>
        <v>180687.25</v>
      </c>
      <c r="G87">
        <v>1</v>
      </c>
    </row>
    <row r="88" spans="2:7" x14ac:dyDescent="0.3">
      <c r="B88" t="s">
        <v>77</v>
      </c>
      <c r="C88" t="s">
        <v>37</v>
      </c>
      <c r="D88" t="s">
        <v>33</v>
      </c>
      <c r="E88">
        <v>2024</v>
      </c>
      <c r="F88">
        <v>0.13</v>
      </c>
      <c r="G88">
        <v>1</v>
      </c>
    </row>
    <row r="89" spans="2:7" x14ac:dyDescent="0.3">
      <c r="B89" t="s">
        <v>77</v>
      </c>
      <c r="C89" t="s">
        <v>37</v>
      </c>
      <c r="D89" t="s">
        <v>34</v>
      </c>
      <c r="E89">
        <v>2025</v>
      </c>
      <c r="F89">
        <v>0.13</v>
      </c>
      <c r="G89">
        <v>1</v>
      </c>
    </row>
    <row r="90" spans="2:7" x14ac:dyDescent="0.3">
      <c r="B90" t="s">
        <v>77</v>
      </c>
      <c r="C90" t="s">
        <v>37</v>
      </c>
      <c r="D90" t="s">
        <v>35</v>
      </c>
      <c r="E90">
        <v>2024</v>
      </c>
      <c r="F90">
        <v>0.04</v>
      </c>
      <c r="G90">
        <v>1</v>
      </c>
    </row>
    <row r="91" spans="2:7" x14ac:dyDescent="0.3">
      <c r="B91" t="s">
        <v>77</v>
      </c>
      <c r="C91" t="s">
        <v>37</v>
      </c>
      <c r="D91" t="s">
        <v>36</v>
      </c>
      <c r="E91">
        <v>2025</v>
      </c>
      <c r="F91">
        <v>0.04</v>
      </c>
      <c r="G91">
        <v>1</v>
      </c>
    </row>
    <row r="92" spans="2:7" x14ac:dyDescent="0.3">
      <c r="B92" t="s">
        <v>77</v>
      </c>
      <c r="C92" t="s">
        <v>39</v>
      </c>
      <c r="D92" t="s">
        <v>33</v>
      </c>
      <c r="E92">
        <v>2024</v>
      </c>
      <c r="F92">
        <v>25</v>
      </c>
      <c r="G92">
        <v>1E-4</v>
      </c>
    </row>
    <row r="93" spans="2:7" x14ac:dyDescent="0.3">
      <c r="B93" t="s">
        <v>77</v>
      </c>
      <c r="C93" t="s">
        <v>39</v>
      </c>
      <c r="D93" t="s">
        <v>34</v>
      </c>
      <c r="E93">
        <v>2025</v>
      </c>
      <c r="F93">
        <v>25</v>
      </c>
      <c r="G93">
        <v>1E-4</v>
      </c>
    </row>
    <row r="94" spans="2:7" x14ac:dyDescent="0.3">
      <c r="B94" t="s">
        <v>77</v>
      </c>
      <c r="C94" t="s">
        <v>39</v>
      </c>
      <c r="D94" t="s">
        <v>35</v>
      </c>
      <c r="E94">
        <v>2024</v>
      </c>
      <c r="F94">
        <v>40</v>
      </c>
      <c r="G94">
        <v>1E-4</v>
      </c>
    </row>
    <row r="95" spans="2:7" x14ac:dyDescent="0.3">
      <c r="B95" t="s">
        <v>77</v>
      </c>
      <c r="C95" t="s">
        <v>39</v>
      </c>
      <c r="D95" t="s">
        <v>36</v>
      </c>
      <c r="E95">
        <v>2025</v>
      </c>
      <c r="F95">
        <v>40</v>
      </c>
      <c r="G95">
        <v>1E-4</v>
      </c>
    </row>
    <row r="96" spans="2:7" x14ac:dyDescent="0.3">
      <c r="B96" t="s">
        <v>77</v>
      </c>
      <c r="C96" t="s">
        <v>41</v>
      </c>
      <c r="D96" t="s">
        <v>33</v>
      </c>
      <c r="E96">
        <v>2024</v>
      </c>
      <c r="F96">
        <v>0.9</v>
      </c>
      <c r="G96">
        <v>-0.1</v>
      </c>
    </row>
    <row r="97" spans="2:7" x14ac:dyDescent="0.3">
      <c r="B97" t="s">
        <v>77</v>
      </c>
      <c r="C97" t="s">
        <v>41</v>
      </c>
      <c r="D97" t="s">
        <v>34</v>
      </c>
      <c r="E97">
        <v>2025</v>
      </c>
      <c r="F97">
        <v>0.9</v>
      </c>
      <c r="G97">
        <v>-0.1</v>
      </c>
    </row>
    <row r="98" spans="2:7" x14ac:dyDescent="0.3">
      <c r="B98" t="s">
        <v>77</v>
      </c>
      <c r="C98" t="s">
        <v>41</v>
      </c>
      <c r="D98" t="s">
        <v>35</v>
      </c>
      <c r="E98">
        <v>2024</v>
      </c>
      <c r="F98">
        <v>0.9</v>
      </c>
      <c r="G98">
        <v>-0.1</v>
      </c>
    </row>
    <row r="99" spans="2:7" x14ac:dyDescent="0.3">
      <c r="B99" t="s">
        <v>77</v>
      </c>
      <c r="C99" t="s">
        <v>41</v>
      </c>
      <c r="D99" t="s">
        <v>36</v>
      </c>
      <c r="E99">
        <v>2025</v>
      </c>
      <c r="F99">
        <v>0.9</v>
      </c>
      <c r="G99">
        <v>-0.1</v>
      </c>
    </row>
  </sheetData>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28874-D763-4A18-B0AC-E87C8B9C65B1}">
  <dimension ref="A1:AC79"/>
  <sheetViews>
    <sheetView showGridLines="0" zoomScaleNormal="100" workbookViewId="0"/>
  </sheetViews>
  <sheetFormatPr defaultRowHeight="14.4" x14ac:dyDescent="0.3"/>
  <cols>
    <col min="1" max="1" width="2.44140625" customWidth="1"/>
    <col min="2" max="2" width="9.44140625" customWidth="1"/>
    <col min="4" max="4" width="10" bestFit="1" customWidth="1"/>
    <col min="5" max="5" width="11.6640625" customWidth="1"/>
    <col min="6" max="6" width="11.5546875" customWidth="1"/>
    <col min="7" max="7" width="1.88671875" customWidth="1"/>
    <col min="8" max="12" width="17.6640625" bestFit="1" customWidth="1"/>
    <col min="13" max="13" width="18" customWidth="1"/>
    <col min="26" max="27" width="11.44140625" bestFit="1" customWidth="1"/>
    <col min="28" max="29" width="15.44140625" style="23" bestFit="1" customWidth="1"/>
  </cols>
  <sheetData>
    <row r="1" spans="1:25" ht="24.6" customHeight="1" x14ac:dyDescent="0.45">
      <c r="A1" s="16" t="s">
        <v>42</v>
      </c>
      <c r="B1" s="17"/>
      <c r="C1" s="17"/>
      <c r="D1" s="17"/>
      <c r="E1" s="17"/>
      <c r="F1" s="17"/>
      <c r="G1" s="17"/>
      <c r="H1" s="19" t="s">
        <v>43</v>
      </c>
      <c r="I1" s="31" t="s">
        <v>74</v>
      </c>
      <c r="J1" s="17"/>
      <c r="K1" s="17"/>
      <c r="L1" s="17"/>
      <c r="M1" s="17"/>
      <c r="N1" s="17"/>
      <c r="O1" s="17"/>
      <c r="P1" s="17"/>
      <c r="Q1" s="17"/>
      <c r="R1" s="17"/>
      <c r="S1" s="17"/>
      <c r="T1" s="17"/>
      <c r="U1" s="17"/>
      <c r="V1" s="17"/>
      <c r="W1" s="17"/>
    </row>
    <row r="2" spans="1:25" ht="10.95" customHeight="1" x14ac:dyDescent="0.45">
      <c r="A2" s="18"/>
    </row>
    <row r="3" spans="1:25" ht="23.4" x14ac:dyDescent="0.45">
      <c r="B3" s="10" t="s">
        <v>32</v>
      </c>
    </row>
    <row r="4" spans="1:25" x14ac:dyDescent="0.3">
      <c r="D4" s="4" t="s">
        <v>28</v>
      </c>
      <c r="E4" s="4" t="s">
        <v>29</v>
      </c>
      <c r="F4" s="4" t="s">
        <v>30</v>
      </c>
      <c r="H4" s="7">
        <v>2023</v>
      </c>
      <c r="I4" s="7">
        <v>2024</v>
      </c>
      <c r="J4" s="7">
        <v>2025</v>
      </c>
      <c r="K4" s="7">
        <v>2026</v>
      </c>
      <c r="L4" s="7">
        <v>2027</v>
      </c>
      <c r="M4" s="7">
        <v>2028</v>
      </c>
    </row>
    <row r="5" spans="1:25" x14ac:dyDescent="0.3">
      <c r="B5" s="7"/>
      <c r="C5" s="8" t="s">
        <v>33</v>
      </c>
      <c r="D5" s="15" cm="1">
        <f t="array" ref="D5">INDEX(tblParams[Start_Year],MATCH(1,(tblParams[Scenario]=$I$1)*(tblParams[Param]=$B$3)*(tblParams[Category]=$C5),0),0)</f>
        <v>2024</v>
      </c>
      <c r="E5" s="26" cm="1">
        <f t="array" ref="E5">INDEX(tblParams[Start_val],MATCH(1,(tblParams[Scenario]=$I$1)*(tblParams[Param]=$B$3)*(tblParams[Category]=$C5),0),0)</f>
        <v>11250</v>
      </c>
      <c r="F5" s="25" cm="1">
        <f t="array" ref="F5">INDEX(tblParams[CAGR],MATCH(1,(tblParams[Scenario]=$I$1)*(tblParams[Param]=$B$3)*(tblParams[Category]=$C5),0),0)</f>
        <v>1.6</v>
      </c>
      <c r="H5" s="27" t="e">
        <f>_xlfn.LET(_xlpm.x,$E5*(MAX((H$4+1)-$D5,0))^$F5,IF(_xlpm.x=0,NA(),_xlpm.x))</f>
        <v>#N/A</v>
      </c>
      <c r="I5" s="27">
        <f t="shared" ref="I5:M8" si="0">_xlfn.LET(_xlpm.x,$E5*(MAX((I$4+1)-$D5,0))^$F5,IF(_xlpm.x=0,NA(),_xlpm.x))</f>
        <v>11250</v>
      </c>
      <c r="J5" s="27">
        <f t="shared" si="0"/>
        <v>34103.622746483954</v>
      </c>
      <c r="K5" s="27">
        <f t="shared" si="0"/>
        <v>65244.894016447011</v>
      </c>
      <c r="L5" s="27" cm="1">
        <f t="array" ref="L5">_xlfn.LET(_xlpm.x,$E5*(MAX((L$4+1)-$D5,0))^$F5,IF(_xlpm.x=0,NA(),_xlpm.x))</f>
        <v>103382.85194973314</v>
      </c>
      <c r="M5" s="27">
        <f t="shared" si="0"/>
        <v>147742.18899771193</v>
      </c>
      <c r="Y5" s="6">
        <f>$E5*(MAX((H$4+1)-$D5,0))^$F5</f>
        <v>0</v>
      </c>
    </row>
    <row r="6" spans="1:25" x14ac:dyDescent="0.3">
      <c r="B6" s="7"/>
      <c r="C6" s="8" t="s">
        <v>34</v>
      </c>
      <c r="D6" s="15" cm="1">
        <f t="array" ref="D6">INDEX(tblParams[Start_Year],MATCH(1,(tblParams[Scenario]=$I$1)*(tblParams[Param]=$B$3)*(tblParams[Category]=$C6),0),0)</f>
        <v>2025</v>
      </c>
      <c r="E6" s="26" cm="1">
        <f t="array" ref="E6">INDEX(tblParams[Start_val],MATCH(1,(tblParams[Scenario]=$I$1)*(tblParams[Param]=$B$3)*(tblParams[Category]=$C6),0),0)</f>
        <v>15000</v>
      </c>
      <c r="F6" s="25" cm="1">
        <f t="array" ref="F6">INDEX(tblParams[CAGR],MATCH(1,(tblParams[Scenario]=$I$1)*(tblParams[Param]=$B$3)*(tblParams[Category]=$C6),0),0)</f>
        <v>1.6</v>
      </c>
      <c r="H6" s="27" t="e">
        <f t="shared" ref="H6:H8" si="1">_xlfn.LET(_xlpm.x,$E6*(MAX((H$4+1)-$D6,0))^$F6,IF(_xlpm.x=0,NA(),_xlpm.x))</f>
        <v>#N/A</v>
      </c>
      <c r="I6" s="27" t="e">
        <f t="shared" si="0"/>
        <v>#N/A</v>
      </c>
      <c r="J6" s="27">
        <f t="shared" si="0"/>
        <v>15000</v>
      </c>
      <c r="K6" s="27">
        <f t="shared" si="0"/>
        <v>45471.496995311936</v>
      </c>
      <c r="L6" s="27">
        <f t="shared" si="0"/>
        <v>86993.192021929353</v>
      </c>
      <c r="M6" s="27">
        <f t="shared" si="0"/>
        <v>137843.80259964417</v>
      </c>
    </row>
    <row r="7" spans="1:25" x14ac:dyDescent="0.3">
      <c r="B7" s="7"/>
      <c r="C7" s="8" t="s">
        <v>35</v>
      </c>
      <c r="D7" s="15" cm="1">
        <f t="array" ref="D7">INDEX(tblParams[Start_Year],MATCH(1,(tblParams[Scenario]=$I$1)*(tblParams[Param]=$B$3)*(tblParams[Category]=$C7),0),0)</f>
        <v>2024</v>
      </c>
      <c r="E7" s="26" cm="1">
        <f t="array" ref="E7">INDEX(tblParams[Start_val],MATCH(1,(tblParams[Scenario]=$I$1)*(tblParams[Param]=$B$3)*(tblParams[Category]=$C7),0),0)</f>
        <v>3750</v>
      </c>
      <c r="F7" s="25" cm="1">
        <f t="array" ref="F7">INDEX(tblParams[CAGR],MATCH(1,(tblParams[Scenario]=$I$1)*(tblParams[Param]=$B$3)*(tblParams[Category]=$C7),0),0)</f>
        <v>1.6</v>
      </c>
      <c r="H7" s="27" t="e">
        <f t="shared" si="1"/>
        <v>#N/A</v>
      </c>
      <c r="I7" s="27">
        <f t="shared" si="0"/>
        <v>3750</v>
      </c>
      <c r="J7" s="27">
        <f t="shared" si="0"/>
        <v>11367.874248827984</v>
      </c>
      <c r="K7" s="27">
        <f t="shared" si="0"/>
        <v>21748.298005482338</v>
      </c>
      <c r="L7" s="27">
        <f t="shared" si="0"/>
        <v>34460.950649911043</v>
      </c>
      <c r="M7" s="27">
        <f t="shared" si="0"/>
        <v>49247.396332570643</v>
      </c>
    </row>
    <row r="8" spans="1:25" x14ac:dyDescent="0.3">
      <c r="B8" s="7"/>
      <c r="C8" s="8" t="s">
        <v>36</v>
      </c>
      <c r="D8" s="15" cm="1">
        <f t="array" ref="D8">INDEX(tblParams[Start_Year],MATCH(1,(tblParams[Scenario]=$I$1)*(tblParams[Param]=$B$3)*(tblParams[Category]=$C8),0),0)</f>
        <v>2025</v>
      </c>
      <c r="E8" s="26" cm="1">
        <f t="array" ref="E8">INDEX(tblParams[Start_val],MATCH(1,(tblParams[Scenario]=$I$1)*(tblParams[Param]=$B$3)*(tblParams[Category]=$C8),0),0)</f>
        <v>5000</v>
      </c>
      <c r="F8" s="25" cm="1">
        <f t="array" ref="F8">INDEX(tblParams[CAGR],MATCH(1,(tblParams[Scenario]=$I$1)*(tblParams[Param]=$B$3)*(tblParams[Category]=$C8),0),0)</f>
        <v>1.6</v>
      </c>
      <c r="H8" s="27" t="e">
        <f t="shared" si="1"/>
        <v>#N/A</v>
      </c>
      <c r="I8" s="27" t="e">
        <f t="shared" si="0"/>
        <v>#N/A</v>
      </c>
      <c r="J8" s="27">
        <f t="shared" si="0"/>
        <v>5000</v>
      </c>
      <c r="K8" s="27">
        <f t="shared" si="0"/>
        <v>15157.165665103979</v>
      </c>
      <c r="L8" s="27">
        <f t="shared" si="0"/>
        <v>28997.73067397645</v>
      </c>
      <c r="M8" s="27">
        <f t="shared" si="0"/>
        <v>45947.934199881398</v>
      </c>
    </row>
    <row r="9" spans="1:25" x14ac:dyDescent="0.3">
      <c r="B9" s="7"/>
      <c r="F9" s="42" t="s">
        <v>44</v>
      </c>
      <c r="H9" s="11">
        <f>SUMIF(H5:H8,"&lt;&gt;#N/A")</f>
        <v>0</v>
      </c>
      <c r="I9" s="11">
        <f t="shared" ref="I9:M9" si="2">SUMIF(I5:I8,"&lt;&gt;#N/A")</f>
        <v>15000</v>
      </c>
      <c r="J9" s="11">
        <f t="shared" si="2"/>
        <v>65471.496995311936</v>
      </c>
      <c r="K9" s="11">
        <f t="shared" si="2"/>
        <v>147621.85468234523</v>
      </c>
      <c r="L9" s="11">
        <f t="shared" si="2"/>
        <v>253834.72529554999</v>
      </c>
      <c r="M9" s="11">
        <f t="shared" si="2"/>
        <v>380781.32212980813</v>
      </c>
    </row>
    <row r="10" spans="1:25" ht="90" customHeight="1" x14ac:dyDescent="0.45">
      <c r="B10" s="10" t="s">
        <v>37</v>
      </c>
      <c r="H10" s="5"/>
    </row>
    <row r="11" spans="1:25" x14ac:dyDescent="0.3">
      <c r="D11" s="4" t="s">
        <v>28</v>
      </c>
      <c r="E11" s="4" t="s">
        <v>29</v>
      </c>
      <c r="F11" s="4" t="s">
        <v>30</v>
      </c>
      <c r="H11" s="7">
        <v>2023</v>
      </c>
      <c r="I11" s="7">
        <v>2024</v>
      </c>
      <c r="J11" s="7">
        <v>2025</v>
      </c>
      <c r="K11" s="7">
        <v>2026</v>
      </c>
      <c r="L11" s="7">
        <v>2027</v>
      </c>
      <c r="M11" s="7">
        <v>2028</v>
      </c>
    </row>
    <row r="12" spans="1:25" x14ac:dyDescent="0.3">
      <c r="B12" s="7"/>
      <c r="C12" s="8" t="s">
        <v>33</v>
      </c>
      <c r="D12" s="15">
        <f>D5</f>
        <v>2024</v>
      </c>
      <c r="E12" s="15" cm="1">
        <f t="array" ref="E12">INDEX(tblParams[Start_val],MATCH(1,(tblParams[Scenario]=$I$1)*(tblParams[Param]=$B$10)*(tblParams[Category]=$C12),0),0)</f>
        <v>0.25</v>
      </c>
      <c r="F12" s="25" cm="1">
        <f t="array" ref="F12">INDEX(tblParams[CAGR],MATCH(1,(tblParams[Scenario]=$I$1)*(tblParams[Param]=$B$10)*(tblParams[Category]=$C12),0),0)</f>
        <v>1</v>
      </c>
      <c r="H12" s="28" t="e">
        <f>_xlfn.LET(_xlpm.x,$E12*(MAX((H$4+1)-$D12,0))^$F12,IF(_xlpm.x=0,NA(),_xlpm.x))</f>
        <v>#N/A</v>
      </c>
      <c r="I12" s="28">
        <f t="shared" ref="I12:M15" si="3">_xlfn.LET(_xlpm.x,$E12*(MAX((I$4+1)-$D12,0))^$F12,IF(_xlpm.x=0,NA(),_xlpm.x))</f>
        <v>0.25</v>
      </c>
      <c r="J12" s="12">
        <f t="shared" si="3"/>
        <v>0.5</v>
      </c>
      <c r="K12" s="12">
        <f t="shared" si="3"/>
        <v>0.75</v>
      </c>
      <c r="L12" s="12">
        <f t="shared" si="3"/>
        <v>1</v>
      </c>
      <c r="M12" s="12">
        <f t="shared" si="3"/>
        <v>1.25</v>
      </c>
    </row>
    <row r="13" spans="1:25" x14ac:dyDescent="0.3">
      <c r="B13" s="7"/>
      <c r="C13" s="8" t="s">
        <v>34</v>
      </c>
      <c r="D13" s="15">
        <f>D6</f>
        <v>2025</v>
      </c>
      <c r="E13" s="15" cm="1">
        <f t="array" ref="E13">INDEX(tblParams[Start_val],MATCH(1,(tblParams[Scenario]=$I$1)*(tblParams[Param]=$B$10)*(tblParams[Category]=$C13),0),0)</f>
        <v>0.25</v>
      </c>
      <c r="F13" s="25" cm="1">
        <f t="array" ref="F13">INDEX(tblParams[CAGR],MATCH(1,(tblParams[Scenario]=$I$1)*(tblParams[Param]=$B$10)*(tblParams[Category]=$C13),0),0)</f>
        <v>1</v>
      </c>
      <c r="H13" s="28" t="e">
        <f t="shared" ref="H13:H15" si="4">_xlfn.LET(_xlpm.x,$E13*(MAX((H$4+1)-$D13,0))^$F13,IF(_xlpm.x=0,NA(),_xlpm.x))</f>
        <v>#N/A</v>
      </c>
      <c r="I13" s="28" t="e">
        <f t="shared" si="3"/>
        <v>#N/A</v>
      </c>
      <c r="J13" s="12">
        <f t="shared" si="3"/>
        <v>0.25</v>
      </c>
      <c r="K13" s="12">
        <f t="shared" si="3"/>
        <v>0.5</v>
      </c>
      <c r="L13" s="12">
        <f t="shared" si="3"/>
        <v>0.75</v>
      </c>
      <c r="M13" s="12">
        <f t="shared" si="3"/>
        <v>1</v>
      </c>
    </row>
    <row r="14" spans="1:25" x14ac:dyDescent="0.3">
      <c r="B14" s="7"/>
      <c r="C14" s="8" t="s">
        <v>35</v>
      </c>
      <c r="D14" s="15">
        <f>D7</f>
        <v>2024</v>
      </c>
      <c r="E14" s="15" cm="1">
        <f t="array" ref="E14">INDEX(tblParams[Start_val],MATCH(1,(tblParams[Scenario]=$I$1)*(tblParams[Param]=$B$10)*(tblParams[Category]=$C14),0),0)</f>
        <v>0.1</v>
      </c>
      <c r="F14" s="25" cm="1">
        <f t="array" ref="F14">INDEX(tblParams[CAGR],MATCH(1,(tblParams[Scenario]=$I$1)*(tblParams[Param]=$B$10)*(tblParams[Category]=$C14),0),0)</f>
        <v>1</v>
      </c>
      <c r="H14" s="28" t="e">
        <f t="shared" si="4"/>
        <v>#N/A</v>
      </c>
      <c r="I14" s="28">
        <f t="shared" si="3"/>
        <v>0.1</v>
      </c>
      <c r="J14" s="12">
        <f t="shared" si="3"/>
        <v>0.2</v>
      </c>
      <c r="K14" s="12">
        <f t="shared" si="3"/>
        <v>0.30000000000000004</v>
      </c>
      <c r="L14" s="12">
        <f t="shared" si="3"/>
        <v>0.4</v>
      </c>
      <c r="M14" s="12">
        <f t="shared" si="3"/>
        <v>0.5</v>
      </c>
    </row>
    <row r="15" spans="1:25" x14ac:dyDescent="0.3">
      <c r="B15" s="7"/>
      <c r="C15" s="8" t="s">
        <v>36</v>
      </c>
      <c r="D15" s="15">
        <f>D8</f>
        <v>2025</v>
      </c>
      <c r="E15" s="15" cm="1">
        <f t="array" ref="E15">INDEX(tblParams[Start_val],MATCH(1,(tblParams[Scenario]=$I$1)*(tblParams[Param]=$B$10)*(tblParams[Category]=$C15),0),0)</f>
        <v>0.1</v>
      </c>
      <c r="F15" s="25" cm="1">
        <f t="array" ref="F15">INDEX(tblParams[CAGR],MATCH(1,(tblParams[Scenario]=$I$1)*(tblParams[Param]=$B$10)*(tblParams[Category]=$C15),0),0)</f>
        <v>1</v>
      </c>
      <c r="H15" s="28" t="e">
        <f t="shared" si="4"/>
        <v>#N/A</v>
      </c>
      <c r="I15" s="28" t="e">
        <f t="shared" si="3"/>
        <v>#N/A</v>
      </c>
      <c r="J15" s="12">
        <f t="shared" si="3"/>
        <v>0.1</v>
      </c>
      <c r="K15" s="12">
        <f t="shared" si="3"/>
        <v>0.2</v>
      </c>
      <c r="L15" s="12">
        <f t="shared" si="3"/>
        <v>0.30000000000000004</v>
      </c>
      <c r="M15" s="12">
        <f t="shared" si="3"/>
        <v>0.4</v>
      </c>
    </row>
    <row r="16" spans="1:25" x14ac:dyDescent="0.3">
      <c r="B16" s="7"/>
      <c r="F16" s="42" t="s">
        <v>44</v>
      </c>
      <c r="H16" s="12">
        <f>SUMIF(H12:H15,"&lt;&gt;#N/A")</f>
        <v>0</v>
      </c>
      <c r="I16" s="12">
        <f t="shared" ref="I16" si="5">SUMIF(I12:I15,"&lt;&gt;#N/A")</f>
        <v>0.35</v>
      </c>
      <c r="J16" s="12">
        <f t="shared" ref="J16" si="6">SUMIF(J12:J15,"&lt;&gt;#N/A")</f>
        <v>1.05</v>
      </c>
      <c r="K16" s="12">
        <f t="shared" ref="K16" si="7">SUMIF(K12:K15,"&lt;&gt;#N/A")</f>
        <v>1.75</v>
      </c>
      <c r="L16" s="12">
        <f t="shared" ref="L16" si="8">SUMIF(L12:L15,"&lt;&gt;#N/A")</f>
        <v>2.4500000000000002</v>
      </c>
      <c r="M16" s="12">
        <f t="shared" ref="M16" si="9">SUMIF(M12:M15,"&lt;&gt;#N/A")</f>
        <v>3.15</v>
      </c>
    </row>
    <row r="17" spans="2:13" ht="93.75" customHeight="1" x14ac:dyDescent="0.45">
      <c r="B17" s="10" t="s">
        <v>39</v>
      </c>
    </row>
    <row r="18" spans="2:13" x14ac:dyDescent="0.3">
      <c r="D18" s="4" t="s">
        <v>28</v>
      </c>
      <c r="E18" s="4" t="s">
        <v>29</v>
      </c>
      <c r="F18" s="4" t="s">
        <v>30</v>
      </c>
      <c r="H18" s="7">
        <v>2023</v>
      </c>
      <c r="I18" s="7">
        <v>2024</v>
      </c>
      <c r="J18" s="7">
        <v>2025</v>
      </c>
      <c r="K18" s="7">
        <v>2026</v>
      </c>
      <c r="L18" s="7">
        <v>2027</v>
      </c>
      <c r="M18" s="7">
        <v>2028</v>
      </c>
    </row>
    <row r="19" spans="2:13" x14ac:dyDescent="0.3">
      <c r="B19" s="7"/>
      <c r="C19" s="8" t="s">
        <v>33</v>
      </c>
      <c r="D19" s="15">
        <f>D5</f>
        <v>2024</v>
      </c>
      <c r="E19" s="15" cm="1">
        <f t="array" ref="E19">INDEX(tblParams[Start_val],MATCH(1,(tblParams[Scenario]=$I$1)*(tblParams[Param]=$B$17)*(tblParams[Category]=$C19),0),0)</f>
        <v>25</v>
      </c>
      <c r="F19" s="25" cm="1">
        <f t="array" ref="F19">INDEX(tblParams[CAGR],MATCH(1,(tblParams[Scenario]=$I$1)*(tblParams[Param]=$B$17)*(tblParams[Category]=$C19),0),0)</f>
        <v>1E-4</v>
      </c>
      <c r="H19" s="27" t="e">
        <f t="shared" ref="H19:M22" si="10">_xlfn.LET(_xlpm.x,$E19*(MAX((H$4+1)-$D19,0))^$F19,IF(_xlpm.x=0,NA(),_xlpm.x))</f>
        <v>#N/A</v>
      </c>
      <c r="I19" s="27">
        <f t="shared" si="10"/>
        <v>25</v>
      </c>
      <c r="J19" s="11">
        <f t="shared" si="10"/>
        <v>25.001732928009414</v>
      </c>
      <c r="K19" s="11">
        <f t="shared" si="10"/>
        <v>25.002746681595816</v>
      </c>
      <c r="L19" s="11">
        <f t="shared" si="10"/>
        <v>25.003465976140411</v>
      </c>
      <c r="M19" s="11">
        <f t="shared" si="10"/>
        <v>25.004023918584757</v>
      </c>
    </row>
    <row r="20" spans="2:13" x14ac:dyDescent="0.3">
      <c r="B20" s="7"/>
      <c r="C20" s="8" t="s">
        <v>34</v>
      </c>
      <c r="D20" s="15">
        <f>D6</f>
        <v>2025</v>
      </c>
      <c r="E20" s="15" cm="1">
        <f t="array" ref="E20">INDEX(tblParams[Start_val],MATCH(1,(tblParams[Scenario]=$I$1)*(tblParams[Param]=$B$17)*(tblParams[Category]=$C20),0),0)</f>
        <v>25</v>
      </c>
      <c r="F20" s="25" cm="1">
        <f t="array" ref="F20">INDEX(tblParams[CAGR],MATCH(1,(tblParams[Scenario]=$I$1)*(tblParams[Param]=$B$17)*(tblParams[Category]=$C20),0),0)</f>
        <v>1E-4</v>
      </c>
      <c r="H20" s="27" t="e">
        <f t="shared" si="10"/>
        <v>#N/A</v>
      </c>
      <c r="I20" s="27" t="e">
        <f t="shared" si="10"/>
        <v>#N/A</v>
      </c>
      <c r="J20" s="11">
        <f t="shared" si="10"/>
        <v>25</v>
      </c>
      <c r="K20" s="11">
        <f t="shared" si="10"/>
        <v>25.001732928009414</v>
      </c>
      <c r="L20" s="11">
        <f t="shared" si="10"/>
        <v>25.002746681595816</v>
      </c>
      <c r="M20" s="11">
        <f t="shared" si="10"/>
        <v>25.003465976140411</v>
      </c>
    </row>
    <row r="21" spans="2:13" x14ac:dyDescent="0.3">
      <c r="B21" s="7"/>
      <c r="C21" s="8" t="s">
        <v>35</v>
      </c>
      <c r="D21" s="15">
        <f>D7</f>
        <v>2024</v>
      </c>
      <c r="E21" s="15" cm="1">
        <f t="array" ref="E21">INDEX(tblParams[Start_val],MATCH(1,(tblParams[Scenario]=$I$1)*(tblParams[Param]=$B$17)*(tblParams[Category]=$C21),0),0)</f>
        <v>40</v>
      </c>
      <c r="F21" s="25" cm="1">
        <f t="array" ref="F21">INDEX(tblParams[CAGR],MATCH(1,(tblParams[Scenario]=$I$1)*(tblParams[Param]=$B$17)*(tblParams[Category]=$C21),0),0)</f>
        <v>1E-4</v>
      </c>
      <c r="H21" s="27" t="e">
        <f t="shared" si="10"/>
        <v>#N/A</v>
      </c>
      <c r="I21" s="27">
        <f t="shared" si="10"/>
        <v>40</v>
      </c>
      <c r="J21" s="11">
        <f t="shared" si="10"/>
        <v>40.002772684815056</v>
      </c>
      <c r="K21" s="11">
        <f t="shared" si="10"/>
        <v>40.004394690553305</v>
      </c>
      <c r="L21" s="11">
        <f t="shared" si="10"/>
        <v>40.005545561824654</v>
      </c>
      <c r="M21" s="11">
        <f t="shared" si="10"/>
        <v>40.006438269735611</v>
      </c>
    </row>
    <row r="22" spans="2:13" x14ac:dyDescent="0.3">
      <c r="B22" s="7"/>
      <c r="C22" s="8" t="s">
        <v>36</v>
      </c>
      <c r="D22" s="15">
        <f>D8</f>
        <v>2025</v>
      </c>
      <c r="E22" s="15" cm="1">
        <f t="array" ref="E22">INDEX(tblParams[Start_val],MATCH(1,(tblParams[Scenario]=$I$1)*(tblParams[Param]=$B$17)*(tblParams[Category]=$C22),0),0)</f>
        <v>40</v>
      </c>
      <c r="F22" s="25" cm="1">
        <f t="array" ref="F22">INDEX(tblParams[CAGR],MATCH(1,(tblParams[Scenario]=$I$1)*(tblParams[Param]=$B$17)*(tblParams[Category]=$C22),0),0)</f>
        <v>1E-4</v>
      </c>
      <c r="H22" s="27" t="e">
        <f t="shared" si="10"/>
        <v>#N/A</v>
      </c>
      <c r="I22" s="27" t="e">
        <f t="shared" si="10"/>
        <v>#N/A</v>
      </c>
      <c r="J22" s="11">
        <f t="shared" si="10"/>
        <v>40</v>
      </c>
      <c r="K22" s="11">
        <f t="shared" si="10"/>
        <v>40.002772684815056</v>
      </c>
      <c r="L22" s="11">
        <f t="shared" si="10"/>
        <v>40.004394690553305</v>
      </c>
      <c r="M22" s="11">
        <f t="shared" si="10"/>
        <v>40.005545561824654</v>
      </c>
    </row>
    <row r="23" spans="2:13" ht="108.75" customHeight="1" x14ac:dyDescent="0.45">
      <c r="B23" s="10" t="s">
        <v>41</v>
      </c>
    </row>
    <row r="24" spans="2:13" x14ac:dyDescent="0.3">
      <c r="B24" s="7"/>
      <c r="D24" s="4" t="s">
        <v>28</v>
      </c>
      <c r="E24" s="4" t="s">
        <v>29</v>
      </c>
      <c r="F24" s="4" t="s">
        <v>30</v>
      </c>
      <c r="H24" s="7">
        <v>2023</v>
      </c>
      <c r="I24" s="7">
        <v>2024</v>
      </c>
      <c r="J24" s="7">
        <v>2025</v>
      </c>
      <c r="K24" s="7">
        <v>2026</v>
      </c>
      <c r="L24" s="7">
        <v>2027</v>
      </c>
      <c r="M24" s="7">
        <v>2028</v>
      </c>
    </row>
    <row r="25" spans="2:13" x14ac:dyDescent="0.3">
      <c r="B25" s="7"/>
      <c r="C25" s="8" t="s">
        <v>33</v>
      </c>
      <c r="D25" s="15">
        <f>D5</f>
        <v>2024</v>
      </c>
      <c r="E25" s="25" cm="1">
        <f t="array" ref="E25">INDEX(tblParams[Start_val],MATCH(1,(tblParams[Scenario]=$I$1)*(tblParams[Param]=$B$23)*(tblParams[Category]=$C25),0),0)</f>
        <v>0.95</v>
      </c>
      <c r="F25" s="25" cm="1">
        <f t="array" ref="F25">INDEX(tblParams[CAGR],MATCH(1,(tblParams[Scenario]=$I$1)*(tblParams[Param]=$B$23)*(tblParams[Category]=$C25),0),0)</f>
        <v>-0.1</v>
      </c>
      <c r="H25" s="29" t="e">
        <f t="shared" ref="H25:M28" si="11">IFERROR($E25*(MAX((H$4+1)-$D25,0))^$F25,NA())</f>
        <v>#N/A</v>
      </c>
      <c r="I25" s="29">
        <f t="shared" si="11"/>
        <v>0.95</v>
      </c>
      <c r="J25" s="13">
        <f t="shared" si="11"/>
        <v>0.88638134195996698</v>
      </c>
      <c r="K25" s="13">
        <f t="shared" si="11"/>
        <v>0.85116053684872417</v>
      </c>
      <c r="L25" s="13">
        <f t="shared" si="11"/>
        <v>0.82702303513131792</v>
      </c>
      <c r="M25" s="13">
        <f t="shared" si="11"/>
        <v>0.8087729263947453</v>
      </c>
    </row>
    <row r="26" spans="2:13" x14ac:dyDescent="0.3">
      <c r="B26" s="7"/>
      <c r="C26" s="8" t="s">
        <v>34</v>
      </c>
      <c r="D26" s="15">
        <f>D6</f>
        <v>2025</v>
      </c>
      <c r="E26" s="25" cm="1">
        <f t="array" ref="E26">INDEX(tblParams[Start_val],MATCH(1,(tblParams[Scenario]=$I$1)*(tblParams[Param]=$B$23)*(tblParams[Category]=$C26),0),0)</f>
        <v>0.95</v>
      </c>
      <c r="F26" s="25" cm="1">
        <f t="array" ref="F26">INDEX(tblParams[CAGR],MATCH(1,(tblParams[Scenario]=$I$1)*(tblParams[Param]=$B$23)*(tblParams[Category]=$C26),0),0)</f>
        <v>-0.1</v>
      </c>
      <c r="H26" s="29" t="e">
        <f t="shared" si="11"/>
        <v>#N/A</v>
      </c>
      <c r="I26" s="29" t="e">
        <f t="shared" si="11"/>
        <v>#N/A</v>
      </c>
      <c r="J26" s="13">
        <f t="shared" si="11"/>
        <v>0.95</v>
      </c>
      <c r="K26" s="13">
        <f t="shared" si="11"/>
        <v>0.88638134195996698</v>
      </c>
      <c r="L26" s="13">
        <f t="shared" si="11"/>
        <v>0.85116053684872417</v>
      </c>
      <c r="M26" s="13">
        <f t="shared" si="11"/>
        <v>0.82702303513131792</v>
      </c>
    </row>
    <row r="27" spans="2:13" x14ac:dyDescent="0.3">
      <c r="B27" s="7"/>
      <c r="C27" s="8" t="s">
        <v>35</v>
      </c>
      <c r="D27" s="15">
        <f>D7</f>
        <v>2024</v>
      </c>
      <c r="E27" s="25" cm="1">
        <f t="array" ref="E27">INDEX(tblParams[Start_val],MATCH(1,(tblParams[Scenario]=$I$1)*(tblParams[Param]=$B$23)*(tblParams[Category]=$C27),0),0)</f>
        <v>0.99</v>
      </c>
      <c r="F27" s="25" cm="1">
        <f t="array" ref="F27">INDEX(tblParams[CAGR],MATCH(1,(tblParams[Scenario]=$I$1)*(tblParams[Param]=$B$23)*(tblParams[Category]=$C27),0),0)</f>
        <v>-0.1</v>
      </c>
      <c r="H27" s="29" t="e">
        <f t="shared" si="11"/>
        <v>#N/A</v>
      </c>
      <c r="I27" s="29">
        <f t="shared" si="11"/>
        <v>0.99</v>
      </c>
      <c r="J27" s="13">
        <f>IFERROR($E27*(MAX((J$4+1)-$D27,0))^$F27,NA())</f>
        <v>0.92370266162143932</v>
      </c>
      <c r="K27" s="13">
        <f t="shared" si="11"/>
        <v>0.88699887524235466</v>
      </c>
      <c r="L27" s="13">
        <f t="shared" si="11"/>
        <v>0.86184505766316288</v>
      </c>
      <c r="M27" s="13">
        <f t="shared" si="11"/>
        <v>0.84282652329557672</v>
      </c>
    </row>
    <row r="28" spans="2:13" x14ac:dyDescent="0.3">
      <c r="C28" s="8" t="s">
        <v>36</v>
      </c>
      <c r="D28" s="15">
        <f>D8</f>
        <v>2025</v>
      </c>
      <c r="E28" s="25" cm="1">
        <f t="array" ref="E28">INDEX(tblParams[Start_val],MATCH(1,(tblParams[Scenario]=$I$1)*(tblParams[Param]=$B$23)*(tblParams[Category]=$C28),0),0)</f>
        <v>0.99</v>
      </c>
      <c r="F28" s="25" cm="1">
        <f t="array" ref="F28">INDEX(tblParams[CAGR],MATCH(1,(tblParams[Scenario]=$I$1)*(tblParams[Param]=$B$23)*(tblParams[Category]=$C28),0),0)</f>
        <v>-0.1</v>
      </c>
      <c r="H28" s="29" t="e">
        <f t="shared" si="11"/>
        <v>#N/A</v>
      </c>
      <c r="I28" s="29" t="e">
        <f t="shared" si="11"/>
        <v>#N/A</v>
      </c>
      <c r="J28" s="13">
        <f t="shared" si="11"/>
        <v>0.99</v>
      </c>
      <c r="K28" s="13">
        <f t="shared" si="11"/>
        <v>0.92370266162143932</v>
      </c>
      <c r="L28" s="13">
        <f t="shared" si="11"/>
        <v>0.88699887524235466</v>
      </c>
      <c r="M28" s="13">
        <f t="shared" si="11"/>
        <v>0.86184505766316288</v>
      </c>
    </row>
    <row r="29" spans="2:13" ht="99.75" customHeight="1" x14ac:dyDescent="0.3"/>
    <row r="30" spans="2:13" ht="23.4" x14ac:dyDescent="0.45">
      <c r="B30" s="10" t="s">
        <v>45</v>
      </c>
      <c r="H30" s="7">
        <v>2023</v>
      </c>
      <c r="I30" s="7">
        <v>2024</v>
      </c>
      <c r="J30" s="7">
        <v>2025</v>
      </c>
      <c r="K30" s="7">
        <v>2026</v>
      </c>
      <c r="L30" s="7">
        <v>2027</v>
      </c>
      <c r="M30" s="7">
        <v>2028</v>
      </c>
    </row>
    <row r="31" spans="2:13" x14ac:dyDescent="0.3">
      <c r="B31" s="38" t="s">
        <v>46</v>
      </c>
      <c r="F31" s="8" t="s">
        <v>33</v>
      </c>
      <c r="H31" s="33" t="str">
        <f t="shared" ref="H31:M34" si="12">IFERROR(H5*(H12*3600)*(H19)*(1-H25)/1024,"")</f>
        <v/>
      </c>
      <c r="I31" s="33">
        <f t="shared" si="12"/>
        <v>12359.619140625011</v>
      </c>
      <c r="J31" s="33">
        <f t="shared" si="12"/>
        <v>170291.4451734937</v>
      </c>
      <c r="K31" s="33">
        <f t="shared" si="12"/>
        <v>640200.71259339352</v>
      </c>
      <c r="L31" s="33">
        <f t="shared" si="12"/>
        <v>1571952.9384896804</v>
      </c>
      <c r="M31" s="33">
        <f t="shared" si="12"/>
        <v>3104390.6816864912</v>
      </c>
    </row>
    <row r="32" spans="2:13" x14ac:dyDescent="0.3">
      <c r="B32" s="7"/>
      <c r="F32" s="8" t="s">
        <v>34</v>
      </c>
      <c r="H32" s="34" t="str">
        <f t="shared" si="12"/>
        <v/>
      </c>
      <c r="I32" s="34" t="str">
        <f t="shared" si="12"/>
        <v/>
      </c>
      <c r="J32" s="34">
        <f t="shared" si="12"/>
        <v>16479.492187500015</v>
      </c>
      <c r="K32" s="34">
        <f t="shared" si="12"/>
        <v>227055.26023132491</v>
      </c>
      <c r="L32" s="34">
        <f t="shared" si="12"/>
        <v>853600.95012452477</v>
      </c>
      <c r="M32" s="34">
        <f t="shared" si="12"/>
        <v>2095937.2513195733</v>
      </c>
    </row>
    <row r="33" spans="2:13" x14ac:dyDescent="0.3">
      <c r="B33" s="7"/>
      <c r="F33" s="8" t="s">
        <v>35</v>
      </c>
      <c r="H33" s="34" t="str">
        <f t="shared" si="12"/>
        <v/>
      </c>
      <c r="I33" s="34">
        <f t="shared" si="12"/>
        <v>527.34375000000045</v>
      </c>
      <c r="J33" s="34">
        <f t="shared" si="12"/>
        <v>24395.587583014916</v>
      </c>
      <c r="K33" s="34">
        <f t="shared" si="12"/>
        <v>103690.63732537573</v>
      </c>
      <c r="L33" s="34">
        <f t="shared" si="12"/>
        <v>267840.60207555263</v>
      </c>
      <c r="M33" s="34">
        <f t="shared" si="12"/>
        <v>544333.38520166278</v>
      </c>
    </row>
    <row r="34" spans="2:13" x14ac:dyDescent="0.3">
      <c r="F34" s="8" t="s">
        <v>36</v>
      </c>
      <c r="H34" s="34" t="str">
        <f t="shared" si="12"/>
        <v/>
      </c>
      <c r="I34" s="34" t="str">
        <f t="shared" si="12"/>
        <v/>
      </c>
      <c r="J34" s="34">
        <f t="shared" si="12"/>
        <v>703.12500000000057</v>
      </c>
      <c r="K34" s="34">
        <f t="shared" si="12"/>
        <v>32527.450110686554</v>
      </c>
      <c r="L34" s="34">
        <f t="shared" si="12"/>
        <v>138254.18310050096</v>
      </c>
      <c r="M34" s="34">
        <f t="shared" si="12"/>
        <v>357120.80276740354</v>
      </c>
    </row>
    <row r="35" spans="2:13" x14ac:dyDescent="0.3">
      <c r="F35" s="7" t="s">
        <v>44</v>
      </c>
      <c r="G35" s="9"/>
      <c r="H35" s="34"/>
      <c r="I35" s="34">
        <f>SUM(I31:I34)</f>
        <v>12886.962890625011</v>
      </c>
      <c r="J35" s="34">
        <f>SUM(J31:J34)</f>
        <v>211869.64994400862</v>
      </c>
      <c r="K35" s="34">
        <f>SUM(K31:K34)</f>
        <v>1003474.0602607807</v>
      </c>
      <c r="L35" s="34">
        <f>SUM(L31:L34)</f>
        <v>2831648.6737902588</v>
      </c>
      <c r="M35" s="34">
        <f>SUM(M31:M34)</f>
        <v>6101782.1209751312</v>
      </c>
    </row>
    <row r="36" spans="2:13" ht="90" customHeight="1" x14ac:dyDescent="0.3"/>
    <row r="37" spans="2:13" ht="23.4" x14ac:dyDescent="0.45">
      <c r="B37" s="10" t="s">
        <v>47</v>
      </c>
      <c r="H37" s="7">
        <v>2023</v>
      </c>
      <c r="I37" s="7">
        <v>2024</v>
      </c>
      <c r="J37" s="7">
        <v>2025</v>
      </c>
      <c r="K37" s="7">
        <v>2026</v>
      </c>
      <c r="L37" s="7">
        <v>2027</v>
      </c>
      <c r="M37" s="7">
        <v>2028</v>
      </c>
    </row>
    <row r="38" spans="2:13" x14ac:dyDescent="0.3">
      <c r="F38" s="8" t="s">
        <v>33</v>
      </c>
      <c r="H38" s="14" t="str">
        <f>IFERROR(H31/H5,"")</f>
        <v/>
      </c>
      <c r="I38" s="14">
        <f t="shared" ref="I38:M38" si="13">IFERROR(I31/I5,"")</f>
        <v>1.0986328125000009</v>
      </c>
      <c r="J38" s="14">
        <f t="shared" si="13"/>
        <v>4.9933535342971904</v>
      </c>
      <c r="K38" s="14">
        <f t="shared" si="13"/>
        <v>9.8122730099310296</v>
      </c>
      <c r="L38" s="14">
        <f t="shared" si="13"/>
        <v>15.205161289746544</v>
      </c>
      <c r="M38" s="14">
        <f t="shared" si="13"/>
        <v>21.012215283574612</v>
      </c>
    </row>
    <row r="39" spans="2:13" x14ac:dyDescent="0.3">
      <c r="F39" s="8" t="s">
        <v>34</v>
      </c>
      <c r="H39" s="14" t="str">
        <f t="shared" ref="H39:M39" si="14">IFERROR(H32/H6,"")</f>
        <v/>
      </c>
      <c r="I39" s="14" t="str">
        <f t="shared" si="14"/>
        <v/>
      </c>
      <c r="J39" s="14">
        <f t="shared" si="14"/>
        <v>1.0986328125000009</v>
      </c>
      <c r="K39" s="14">
        <f t="shared" si="14"/>
        <v>4.9933535342971895</v>
      </c>
      <c r="L39" s="14">
        <f t="shared" si="14"/>
        <v>9.8122730099310296</v>
      </c>
      <c r="M39" s="14">
        <f t="shared" si="14"/>
        <v>15.205161289746542</v>
      </c>
    </row>
    <row r="40" spans="2:13" x14ac:dyDescent="0.3">
      <c r="F40" s="8" t="s">
        <v>35</v>
      </c>
      <c r="H40" s="14" t="str">
        <f t="shared" ref="H40:M40" si="15">IFERROR(H33/H7,"")</f>
        <v/>
      </c>
      <c r="I40" s="14">
        <f t="shared" si="15"/>
        <v>0.14062500000000011</v>
      </c>
      <c r="J40" s="14">
        <f t="shared" si="15"/>
        <v>2.1460113869160784</v>
      </c>
      <c r="K40" s="14">
        <f t="shared" si="15"/>
        <v>4.7677587137732464</v>
      </c>
      <c r="L40" s="14">
        <f t="shared" si="15"/>
        <v>7.7722929003481811</v>
      </c>
      <c r="M40" s="14">
        <f t="shared" si="15"/>
        <v>11.053038855612723</v>
      </c>
    </row>
    <row r="41" spans="2:13" x14ac:dyDescent="0.3">
      <c r="F41" s="8" t="s">
        <v>36</v>
      </c>
      <c r="H41" s="14" t="str">
        <f t="shared" ref="H41:M41" si="16">IFERROR(H34/H8,"")</f>
        <v/>
      </c>
      <c r="I41" s="14" t="str">
        <f t="shared" si="16"/>
        <v/>
      </c>
      <c r="J41" s="14">
        <f t="shared" si="16"/>
        <v>0.14062500000000011</v>
      </c>
      <c r="K41" s="14">
        <f t="shared" si="16"/>
        <v>2.1460113869160784</v>
      </c>
      <c r="L41" s="14">
        <f t="shared" si="16"/>
        <v>4.7677587137732456</v>
      </c>
      <c r="M41" s="14">
        <f t="shared" si="16"/>
        <v>7.7722929003481802</v>
      </c>
    </row>
    <row r="42" spans="2:13" x14ac:dyDescent="0.3">
      <c r="F42" s="7" t="s">
        <v>44</v>
      </c>
      <c r="H42" s="14" t="str" cm="1">
        <f t="array" ref="H42">IFERROR(SUMPRODUCT(H38:H41,H$5:H$8/SUM(H$5:H$8)),"")</f>
        <v/>
      </c>
      <c r="I42" s="14" t="str" cm="1">
        <f t="array" ref="I42">IFERROR(SUMPRODUCT(I38:I41,I$5:I$8/SUM(I$5:I$8)),"")</f>
        <v/>
      </c>
      <c r="J42" s="14" cm="1">
        <f t="array" ref="J42">IFERROR(SUMPRODUCT(J38:J41,J$5:J$8/SUM(J$5:J$8)),"")</f>
        <v>3.2360593489893694</v>
      </c>
      <c r="K42" s="14" cm="1">
        <f t="array" ref="K42">IFERROR(SUMPRODUCT(K38:K41,K$5:K$8/SUM(K$5:K$8)),"")</f>
        <v>6.7975982446506329</v>
      </c>
      <c r="L42" s="14" cm="1">
        <f t="array" ref="L42">IFERROR(SUMPRODUCT(L38:L41,L$5:L$8/SUM(L$5:L$8)),"")</f>
        <v>11.155481861251475</v>
      </c>
      <c r="M42" s="14" cm="1">
        <f t="array" ref="M42">IFERROR(SUMPRODUCT(M38:M41,M$5:M$8/SUM(M$5:M$8)),"")</f>
        <v>16.024373482518236</v>
      </c>
    </row>
    <row r="43" spans="2:13" ht="15" customHeight="1" x14ac:dyDescent="0.3">
      <c r="F43" s="7"/>
    </row>
    <row r="44" spans="2:13" ht="15" customHeight="1" x14ac:dyDescent="0.3">
      <c r="F44" s="7"/>
    </row>
    <row r="45" spans="2:13" ht="15" customHeight="1" x14ac:dyDescent="0.3">
      <c r="F45" s="7"/>
    </row>
    <row r="46" spans="2:13" ht="81" customHeight="1" x14ac:dyDescent="0.3">
      <c r="F46" s="7"/>
    </row>
    <row r="47" spans="2:13" ht="23.4" x14ac:dyDescent="0.45">
      <c r="B47" s="10" t="s">
        <v>48</v>
      </c>
      <c r="H47" s="7">
        <v>2023</v>
      </c>
      <c r="I47" s="7">
        <v>2024</v>
      </c>
      <c r="J47" s="7">
        <v>2025</v>
      </c>
      <c r="K47" s="7">
        <v>2026</v>
      </c>
      <c r="L47" s="7">
        <v>2027</v>
      </c>
      <c r="M47" s="7">
        <v>2028</v>
      </c>
    </row>
    <row r="48" spans="2:13" ht="15" customHeight="1" x14ac:dyDescent="0.3">
      <c r="C48" t="s">
        <v>32</v>
      </c>
      <c r="H48" s="30">
        <f t="shared" ref="H48:L48" si="17">H9</f>
        <v>0</v>
      </c>
      <c r="I48" s="30">
        <f t="shared" si="17"/>
        <v>15000</v>
      </c>
      <c r="J48" s="30">
        <f t="shared" si="17"/>
        <v>65471.496995311936</v>
      </c>
      <c r="K48" s="30">
        <f t="shared" si="17"/>
        <v>147621.85468234523</v>
      </c>
      <c r="L48" s="30">
        <f t="shared" si="17"/>
        <v>253834.72529554999</v>
      </c>
      <c r="M48" s="30">
        <f>M9</f>
        <v>380781.32212980813</v>
      </c>
    </row>
    <row r="49" spans="1:29" ht="15" customHeight="1" x14ac:dyDescent="0.3">
      <c r="C49" t="s">
        <v>49</v>
      </c>
      <c r="H49" s="30">
        <f>H35</f>
        <v>0</v>
      </c>
      <c r="I49" s="30">
        <f t="shared" ref="I49:M49" si="18">I35</f>
        <v>12886.962890625011</v>
      </c>
      <c r="J49" s="30">
        <f t="shared" si="18"/>
        <v>211869.64994400862</v>
      </c>
      <c r="K49" s="30">
        <f t="shared" si="18"/>
        <v>1003474.0602607807</v>
      </c>
      <c r="L49" s="30">
        <f t="shared" si="18"/>
        <v>2831648.6737902588</v>
      </c>
      <c r="M49" s="30">
        <f t="shared" si="18"/>
        <v>6101782.1209751312</v>
      </c>
    </row>
    <row r="50" spans="1:29" ht="15" customHeight="1" x14ac:dyDescent="0.3">
      <c r="C50" t="s">
        <v>50</v>
      </c>
      <c r="H50" s="40" t="str">
        <f>H42</f>
        <v/>
      </c>
      <c r="I50" s="40" t="str">
        <f t="shared" ref="I50:M50" si="19">I42</f>
        <v/>
      </c>
      <c r="J50" s="40">
        <f t="shared" si="19"/>
        <v>3.2360593489893694</v>
      </c>
      <c r="K50" s="40">
        <f t="shared" si="19"/>
        <v>6.7975982446506329</v>
      </c>
      <c r="L50" s="40">
        <f t="shared" si="19"/>
        <v>11.155481861251475</v>
      </c>
      <c r="M50" s="40">
        <f t="shared" si="19"/>
        <v>16.024373482518236</v>
      </c>
    </row>
    <row r="51" spans="1:29" ht="15" customHeight="1" x14ac:dyDescent="0.3">
      <c r="F51" s="7"/>
    </row>
    <row r="52" spans="1:29" ht="15" customHeight="1" x14ac:dyDescent="0.3">
      <c r="F52" s="7"/>
    </row>
    <row r="53" spans="1:29" ht="13.5" customHeight="1" x14ac:dyDescent="0.3">
      <c r="F53" s="7"/>
    </row>
    <row r="54" spans="1:29" ht="18.75" customHeight="1" x14ac:dyDescent="0.3">
      <c r="F54" s="7"/>
    </row>
    <row r="55" spans="1:29" ht="12.75" customHeight="1" x14ac:dyDescent="0.3">
      <c r="A55" s="37"/>
      <c r="B55" s="37"/>
      <c r="C55" s="37"/>
      <c r="D55" s="37"/>
      <c r="E55" s="37"/>
      <c r="F55" s="37"/>
      <c r="G55" s="37"/>
      <c r="H55" s="37"/>
      <c r="I55" s="37"/>
      <c r="J55" s="37"/>
      <c r="K55" s="37"/>
      <c r="L55" s="37"/>
      <c r="M55" s="37"/>
      <c r="N55" s="37"/>
      <c r="O55" s="37"/>
      <c r="P55" s="37"/>
      <c r="Q55" s="37"/>
      <c r="R55" s="37"/>
      <c r="S55" s="37"/>
      <c r="T55" s="37"/>
      <c r="U55" s="37"/>
      <c r="V55" s="37"/>
      <c r="W55" s="37"/>
    </row>
    <row r="56" spans="1:29" ht="23.4" x14ac:dyDescent="0.45">
      <c r="B56" s="10" t="s">
        <v>51</v>
      </c>
      <c r="D56" s="4"/>
      <c r="E56" s="4"/>
      <c r="F56" s="4"/>
    </row>
    <row r="57" spans="1:29" x14ac:dyDescent="0.3">
      <c r="B57" s="38" t="s">
        <v>52</v>
      </c>
      <c r="H57" s="7">
        <v>2023</v>
      </c>
      <c r="I57" s="7">
        <v>2024</v>
      </c>
      <c r="J57" s="7">
        <v>2025</v>
      </c>
      <c r="K57" s="7">
        <v>2026</v>
      </c>
      <c r="L57" s="7">
        <v>2027</v>
      </c>
      <c r="M57" s="7">
        <v>2028</v>
      </c>
    </row>
    <row r="58" spans="1:29" x14ac:dyDescent="0.3">
      <c r="C58" t="s">
        <v>32</v>
      </c>
      <c r="H58" s="39">
        <v>87925805</v>
      </c>
      <c r="I58" s="39">
        <v>91230794</v>
      </c>
      <c r="J58" s="39">
        <v>94912364</v>
      </c>
      <c r="K58" s="39">
        <v>98225896</v>
      </c>
      <c r="L58" s="39">
        <v>101217152</v>
      </c>
      <c r="M58" s="39">
        <v>103891823</v>
      </c>
    </row>
    <row r="59" spans="1:29" x14ac:dyDescent="0.3">
      <c r="C59" t="s">
        <v>49</v>
      </c>
      <c r="H59" s="39">
        <v>1528182965.4707031</v>
      </c>
      <c r="I59" s="39">
        <v>1785193973.1542969</v>
      </c>
      <c r="J59" s="39">
        <v>2079183760.8710938</v>
      </c>
      <c r="K59" s="39">
        <v>2395882287.65625</v>
      </c>
      <c r="L59" s="39">
        <v>2693603591.8105469</v>
      </c>
      <c r="M59" s="39">
        <v>3007229252.3857422</v>
      </c>
    </row>
    <row r="60" spans="1:29" x14ac:dyDescent="0.3">
      <c r="C60" t="s">
        <v>50</v>
      </c>
      <c r="H60" s="41">
        <f>H59/H58</f>
        <v>17.380369340612841</v>
      </c>
      <c r="I60" s="41">
        <f t="shared" ref="I60:M60" si="20">I59/I58</f>
        <v>19.567888153579993</v>
      </c>
      <c r="J60" s="41">
        <f t="shared" si="20"/>
        <v>21.906353116134518</v>
      </c>
      <c r="K60" s="41">
        <f t="shared" si="20"/>
        <v>24.391554419175264</v>
      </c>
      <c r="L60" s="41">
        <f t="shared" si="20"/>
        <v>26.612125895525562</v>
      </c>
      <c r="M60" s="41">
        <f t="shared" si="20"/>
        <v>28.945774225039273</v>
      </c>
    </row>
    <row r="62" spans="1:29" x14ac:dyDescent="0.3">
      <c r="Y62" s="21"/>
      <c r="Z62" s="21"/>
      <c r="AA62" s="22"/>
      <c r="AB62" s="24"/>
      <c r="AC62" s="24"/>
    </row>
    <row r="63" spans="1:29" ht="23.4" x14ac:dyDescent="0.45">
      <c r="B63" s="10" t="s">
        <v>53</v>
      </c>
      <c r="H63" s="7">
        <v>2023</v>
      </c>
      <c r="I63" s="7">
        <v>2024</v>
      </c>
      <c r="J63" s="7">
        <v>2025</v>
      </c>
      <c r="K63" s="7">
        <v>2026</v>
      </c>
      <c r="L63" s="7">
        <v>2027</v>
      </c>
      <c r="M63" s="7">
        <v>2028</v>
      </c>
      <c r="Y63" s="21"/>
      <c r="Z63" s="21"/>
      <c r="AA63" s="22"/>
      <c r="AB63" s="24"/>
      <c r="AC63" s="24"/>
    </row>
    <row r="64" spans="1:29" x14ac:dyDescent="0.3">
      <c r="C64" t="s">
        <v>32</v>
      </c>
      <c r="H64" s="39">
        <v>1244920</v>
      </c>
      <c r="I64" s="39">
        <v>1967769</v>
      </c>
      <c r="J64" s="39">
        <v>2830994</v>
      </c>
      <c r="K64" s="39">
        <v>4024847</v>
      </c>
      <c r="L64" s="39">
        <v>5557074</v>
      </c>
      <c r="M64" s="39">
        <v>7490917</v>
      </c>
      <c r="Y64" s="21"/>
      <c r="Z64" s="21"/>
      <c r="AA64" s="22"/>
      <c r="AB64" s="24"/>
      <c r="AC64" s="24"/>
    </row>
    <row r="65" spans="2:29" x14ac:dyDescent="0.3">
      <c r="C65" t="s">
        <v>49</v>
      </c>
      <c r="H65" s="39">
        <v>11718750</v>
      </c>
      <c r="I65" s="39">
        <v>24218750</v>
      </c>
      <c r="J65" s="39">
        <v>45898438</v>
      </c>
      <c r="K65" s="39">
        <v>85351563</v>
      </c>
      <c r="L65" s="39">
        <v>154492188</v>
      </c>
      <c r="M65" s="39">
        <v>272656250</v>
      </c>
      <c r="Y65" s="21"/>
      <c r="Z65" s="21"/>
      <c r="AA65" s="22"/>
      <c r="AB65" s="24"/>
      <c r="AC65" s="24"/>
    </row>
    <row r="66" spans="2:29" x14ac:dyDescent="0.3">
      <c r="C66" t="s">
        <v>50</v>
      </c>
      <c r="H66" s="41">
        <f t="shared" ref="H66:M66" si="21">H65/H64</f>
        <v>9.4132554702310181</v>
      </c>
      <c r="I66" s="41">
        <f t="shared" si="21"/>
        <v>12.307720062669958</v>
      </c>
      <c r="J66" s="41">
        <f t="shared" si="21"/>
        <v>16.212834785237977</v>
      </c>
      <c r="K66" s="41">
        <f t="shared" si="21"/>
        <v>21.206163364719206</v>
      </c>
      <c r="L66" s="41">
        <f t="shared" si="21"/>
        <v>27.800995271972265</v>
      </c>
      <c r="M66" s="41">
        <f t="shared" si="21"/>
        <v>36.398247370782506</v>
      </c>
      <c r="Y66" s="21"/>
      <c r="Z66" s="21"/>
      <c r="AA66" s="22"/>
      <c r="AB66" s="24"/>
      <c r="AC66" s="24"/>
    </row>
    <row r="67" spans="2:29" x14ac:dyDescent="0.3">
      <c r="Y67" s="21"/>
      <c r="Z67" s="21"/>
      <c r="AA67" s="22"/>
      <c r="AB67" s="24"/>
      <c r="AC67" s="24"/>
    </row>
    <row r="68" spans="2:29" x14ac:dyDescent="0.3">
      <c r="Y68" s="21"/>
      <c r="Z68" s="21"/>
      <c r="AA68" s="22"/>
      <c r="AB68" s="24"/>
      <c r="AC68" s="24"/>
    </row>
    <row r="69" spans="2:29" ht="23.4" x14ac:dyDescent="0.45">
      <c r="B69" s="10" t="s">
        <v>54</v>
      </c>
      <c r="H69" s="7">
        <v>2023</v>
      </c>
      <c r="I69" s="7">
        <v>2024</v>
      </c>
      <c r="J69" s="7">
        <v>2025</v>
      </c>
      <c r="K69" s="7">
        <v>2026</v>
      </c>
      <c r="L69" s="7">
        <v>2027</v>
      </c>
      <c r="M69" s="7">
        <v>2028</v>
      </c>
    </row>
    <row r="70" spans="2:29" x14ac:dyDescent="0.3">
      <c r="C70" t="s">
        <v>32</v>
      </c>
      <c r="H70" s="30"/>
      <c r="I70" s="30"/>
      <c r="J70" s="30"/>
      <c r="K70" s="30"/>
      <c r="L70" s="30"/>
      <c r="M70" s="30"/>
    </row>
    <row r="71" spans="2:29" x14ac:dyDescent="0.3">
      <c r="C71" t="s">
        <v>49</v>
      </c>
      <c r="H71" s="30"/>
      <c r="I71" s="30"/>
      <c r="J71" s="30"/>
      <c r="K71" s="30"/>
      <c r="L71" s="30"/>
      <c r="M71" s="30"/>
    </row>
    <row r="72" spans="2:29" x14ac:dyDescent="0.3">
      <c r="C72" t="s">
        <v>50</v>
      </c>
      <c r="H72" s="35"/>
      <c r="I72" s="36"/>
      <c r="J72" s="36"/>
      <c r="K72" s="36"/>
      <c r="L72" s="36"/>
      <c r="M72" s="36"/>
    </row>
    <row r="76" spans="2:29" ht="23.4" x14ac:dyDescent="0.45">
      <c r="B76" s="10" t="s">
        <v>55</v>
      </c>
      <c r="H76" s="7">
        <v>2023</v>
      </c>
      <c r="I76" s="7">
        <v>2024</v>
      </c>
      <c r="J76" s="7">
        <v>2025</v>
      </c>
      <c r="K76" s="7">
        <v>2026</v>
      </c>
      <c r="L76" s="7">
        <v>2027</v>
      </c>
      <c r="M76" s="7">
        <v>2028</v>
      </c>
    </row>
    <row r="77" spans="2:29" x14ac:dyDescent="0.3">
      <c r="C77" t="s">
        <v>32</v>
      </c>
      <c r="H77" s="30"/>
      <c r="I77" s="30"/>
      <c r="J77" s="30"/>
      <c r="K77" s="30"/>
      <c r="L77" s="30"/>
      <c r="M77" s="30"/>
    </row>
    <row r="78" spans="2:29" x14ac:dyDescent="0.3">
      <c r="C78" t="s">
        <v>49</v>
      </c>
      <c r="H78" s="30"/>
      <c r="I78" s="30"/>
      <c r="J78" s="30"/>
      <c r="K78" s="30"/>
      <c r="L78" s="30"/>
      <c r="M78" s="30"/>
    </row>
    <row r="79" spans="2:29" x14ac:dyDescent="0.3">
      <c r="C79" t="s">
        <v>50</v>
      </c>
      <c r="H79" s="35"/>
      <c r="I79" s="36"/>
      <c r="J79" s="36"/>
      <c r="K79" s="36"/>
      <c r="L79" s="36"/>
      <c r="M79" s="36"/>
    </row>
  </sheetData>
  <pageMargins left="0.7" right="0.7" top="0.75" bottom="0.75" header="0.3" footer="0.3"/>
  <pageSetup orientation="portrait" r:id="rId1"/>
  <ignoredErrors>
    <ignoredError sqref="H12 H13:I13 H15:I15 H14 H19:H22 I20 I22 H25:H28" evalError="1"/>
    <ignoredError xmlns:x16r3="http://schemas.microsoft.com/office/spreadsheetml/2018/08/main" xmlns:x16r5="http://schemas.microsoft.com/office/spreadsheetml/2020/10/main" sqref="I25:I28" evalError="1" twoDigitTextYear="1" numberStoredAsText="1" formula="1" formulaRange="1" unlockedFormula="1" emptyCellReference="1" listDataValidation="1" calculatedColumn="1" x16r3:misleadingFormat="1" x16r5:outdatedDataTypes="1"/>
  </ignoredErrors>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933B7EAF-627B-4C75-AB1F-FC8CDC9EEED2}">
          <x14:formula1>
            <xm:f>_xlfn.ANCHORARRAY(Parameters!I4)</xm:f>
          </x14:formula1>
          <xm:sqref>I1</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09DA9-E4DD-4EA3-9BAF-CBDE01353713}">
  <dimension ref="A3:Y154"/>
  <sheetViews>
    <sheetView showGridLines="0" workbookViewId="0"/>
  </sheetViews>
  <sheetFormatPr defaultRowHeight="14.4" x14ac:dyDescent="0.3"/>
  <cols>
    <col min="22" max="22" width="21.33203125" customWidth="1"/>
    <col min="24" max="24" width="10.33203125" customWidth="1"/>
  </cols>
  <sheetData>
    <row r="3" spans="22:25" ht="23.4" x14ac:dyDescent="0.45">
      <c r="V3" s="10" t="s">
        <v>56</v>
      </c>
    </row>
    <row r="4" spans="22:25" x14ac:dyDescent="0.3">
      <c r="V4" t="s">
        <v>57</v>
      </c>
      <c r="W4" s="32" t="s">
        <v>78</v>
      </c>
      <c r="X4" s="32" t="s">
        <v>58</v>
      </c>
      <c r="Y4" s="32" t="s">
        <v>59</v>
      </c>
    </row>
    <row r="5" spans="22:25" x14ac:dyDescent="0.3">
      <c r="V5" t="s">
        <v>60</v>
      </c>
      <c r="W5">
        <v>25</v>
      </c>
      <c r="X5">
        <v>25</v>
      </c>
    </row>
    <row r="6" spans="22:25" x14ac:dyDescent="0.3">
      <c r="V6" t="s">
        <v>61</v>
      </c>
      <c r="W6">
        <v>50</v>
      </c>
      <c r="X6">
        <v>63</v>
      </c>
    </row>
    <row r="7" spans="22:25" x14ac:dyDescent="0.3">
      <c r="V7" t="s">
        <v>62</v>
      </c>
      <c r="W7">
        <v>75</v>
      </c>
      <c r="X7">
        <v>100</v>
      </c>
    </row>
    <row r="8" spans="22:25" x14ac:dyDescent="0.3">
      <c r="V8" t="s">
        <v>63</v>
      </c>
      <c r="W8">
        <v>40</v>
      </c>
      <c r="X8">
        <v>10</v>
      </c>
    </row>
    <row r="9" spans="22:25" x14ac:dyDescent="0.3">
      <c r="V9" t="s">
        <v>64</v>
      </c>
      <c r="W9">
        <v>70</v>
      </c>
      <c r="X9">
        <v>80</v>
      </c>
    </row>
    <row r="10" spans="22:25" x14ac:dyDescent="0.3">
      <c r="V10" t="s">
        <v>65</v>
      </c>
      <c r="W10">
        <v>100</v>
      </c>
      <c r="X10">
        <v>150</v>
      </c>
    </row>
    <row r="11" spans="22:25" x14ac:dyDescent="0.3">
      <c r="V11" t="s">
        <v>66</v>
      </c>
      <c r="X11">
        <v>16</v>
      </c>
    </row>
    <row r="12" spans="22:25" x14ac:dyDescent="0.3">
      <c r="V12" t="s">
        <v>67</v>
      </c>
      <c r="X12">
        <v>22</v>
      </c>
    </row>
    <row r="13" spans="22:25" x14ac:dyDescent="0.3">
      <c r="V13" t="s">
        <v>68</v>
      </c>
      <c r="X13">
        <v>100</v>
      </c>
    </row>
    <row r="14" spans="22:25" x14ac:dyDescent="0.3">
      <c r="V14" t="s">
        <v>69</v>
      </c>
    </row>
    <row r="15" spans="22:25" x14ac:dyDescent="0.3">
      <c r="V15" t="s">
        <v>70</v>
      </c>
    </row>
    <row r="24" spans="20:20" x14ac:dyDescent="0.3">
      <c r="T24" s="7"/>
    </row>
    <row r="82" spans="10:13" x14ac:dyDescent="0.3">
      <c r="K82">
        <v>2021</v>
      </c>
      <c r="L82">
        <v>2027</v>
      </c>
      <c r="M82" t="s">
        <v>30</v>
      </c>
    </row>
    <row r="83" spans="10:13" x14ac:dyDescent="0.3">
      <c r="J83" t="s">
        <v>71</v>
      </c>
      <c r="K83">
        <v>15</v>
      </c>
      <c r="L83">
        <v>52</v>
      </c>
    </row>
    <row r="117" spans="1:1" x14ac:dyDescent="0.3">
      <c r="A117" t="s">
        <v>72</v>
      </c>
    </row>
    <row r="154" spans="1:1" x14ac:dyDescent="0.3">
      <c r="A154" t="s">
        <v>73</v>
      </c>
    </row>
  </sheetData>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B792B0851CF99429093D9BB827AC7B2" ma:contentTypeVersion="10" ma:contentTypeDescription="Create a new document." ma:contentTypeScope="" ma:versionID="9f06d8a7e7c672246a6f20732a959ece">
  <xsd:schema xmlns:xsd="http://www.w3.org/2001/XMLSchema" xmlns:xs="http://www.w3.org/2001/XMLSchema" xmlns:p="http://schemas.microsoft.com/office/2006/metadata/properties" xmlns:ns2="05768344-102b-49a3-8250-d81fcee8e770" xmlns:ns3="a195f594-7f68-45ac-9179-086aed7b445d" targetNamespace="http://schemas.microsoft.com/office/2006/metadata/properties" ma:root="true" ma:fieldsID="cbf7e13fe001abeabab0ea7509fdfa7d" ns2:_="" ns3:_="">
    <xsd:import namespace="05768344-102b-49a3-8250-d81fcee8e770"/>
    <xsd:import namespace="a195f594-7f68-45ac-9179-086aed7b445d"/>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2:MediaServiceGenerationTime" minOccurs="0"/>
                <xsd:element ref="ns2:MediaServiceEventHashCode" minOccurs="0"/>
                <xsd:element ref="ns2:MediaServiceDateTaken"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5768344-102b-49a3-8250-d81fcee8e7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3403bee6-18b9-4adc-a956-fe59d3db99e1" ma:termSetId="09814cd3-568e-fe90-9814-8d621ff8fb84" ma:anchorId="fba54fb3-c3e1-fe81-a776-ca4b69148c4d" ma:open="true" ma:isKeyword="false">
      <xsd:complexType>
        <xsd:sequence>
          <xsd:element ref="pc:Terms" minOccurs="0" maxOccurs="1"/>
        </xsd:sequence>
      </xsd:complex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195f594-7f68-45ac-9179-086aed7b445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haredWithUsers xmlns="a195f594-7f68-45ac-9179-086aed7b445d">
      <UserInfo>
        <DisplayName>DEUSCHLE, MATTHEW W</DisplayName>
        <AccountId>9</AccountId>
        <AccountType/>
      </UserInfo>
    </SharedWithUsers>
    <lcf76f155ced4ddcb4097134ff3c332f xmlns="05768344-102b-49a3-8250-d81fcee8e77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11E7518E-6AED-4BBF-A9F7-F6FF54EA16B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5768344-102b-49a3-8250-d81fcee8e770"/>
    <ds:schemaRef ds:uri="a195f594-7f68-45ac-9179-086aed7b44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09774B8-665D-493E-B233-292006C19666}">
  <ds:schemaRefs>
    <ds:schemaRef ds:uri="http://schemas.microsoft.com/sharepoint/v3/contenttype/forms"/>
  </ds:schemaRefs>
</ds:datastoreItem>
</file>

<file path=customXml/itemProps3.xml><?xml version="1.0" encoding="utf-8"?>
<ds:datastoreItem xmlns:ds="http://schemas.openxmlformats.org/officeDocument/2006/customXml" ds:itemID="{BB8A9023-7AFF-4F3A-AEFD-A0A2CE34AF5D}">
  <ds:schemaRefs>
    <ds:schemaRef ds:uri="http://schemas.microsoft.com/office/2006/metadata/properties"/>
    <ds:schemaRef ds:uri="http://schemas.microsoft.com/office/infopath/2007/PartnerControls"/>
    <ds:schemaRef ds:uri="a195f594-7f68-45ac-9179-086aed7b445d"/>
    <ds:schemaRef ds:uri="05768344-102b-49a3-8250-d81fcee8e77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Definitions</vt:lpstr>
      <vt:lpstr>Assumptions</vt:lpstr>
      <vt:lpstr>Parameters</vt:lpstr>
      <vt:lpstr>Model</vt:lpstr>
      <vt:lpstr>Reference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Chip Srull</dc:creator>
  <cp:keywords/>
  <dc:description/>
  <cp:lastModifiedBy>DEUSCHLE, MATTHEW W</cp:lastModifiedBy>
  <cp:revision/>
  <dcterms:created xsi:type="dcterms:W3CDTF">2022-11-04T15:51:28Z</dcterms:created>
  <dcterms:modified xsi:type="dcterms:W3CDTF">2023-01-17T01:50:22Z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0x0101008B792B0851CF99429093D9BB827AC7B2</vt:lpwstr>
  </property>
  <property fmtid="{D5CDD505-2E9C-101B-9397-08002B2CF9AE}" pid="3" name="MediaServiceImageTags">
    <vt:lpwstr/>
  </property>
</Properties>
</file>